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queiro\Dropbox\Teaching\Entrepreneurial Finance\Lectures 2025\2\"/>
    </mc:Choice>
  </mc:AlternateContent>
  <xr:revisionPtr revIDLastSave="0" documentId="8_{EC50D0EA-9D62-4B1B-A2EB-484143225127}" xr6:coauthVersionLast="47" xr6:coauthVersionMax="47" xr10:uidLastSave="{00000000-0000-0000-0000-000000000000}"/>
  <bookViews>
    <workbookView xWindow="-110" yWindow="-110" windowWidth="38620" windowHeight="21100" activeTab="5" xr2:uid="{00000000-000D-0000-FFFF-FFFF00000000}"/>
  </bookViews>
  <sheets>
    <sheet name="Exh. 3- Income" sheetId="1" r:id="rId1"/>
    <sheet name="Exh. 3 - Balance Sheet" sheetId="2" r:id="rId2"/>
    <sheet name="Exh. 3 - Cash Flow" sheetId="3" r:id="rId3"/>
    <sheet name="Exh. 4 - Income" sheetId="7" r:id="rId4"/>
    <sheet name="Exh. 4 - Balance Sheet" sheetId="5" r:id="rId5"/>
    <sheet name="Exh. 4 - Cash Flow" sheetId="4" r:id="rId6"/>
  </sheets>
  <definedNames>
    <definedName name="_xlnm.Print_Area" localSheetId="4">'Exh. 4 - Balance Sheet'!$A$2:$O$58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5" l="1"/>
  <c r="B36" i="4" s="1"/>
  <c r="B39" i="4" s="1"/>
  <c r="B37" i="5"/>
  <c r="C20" i="4"/>
  <c r="D20" i="4"/>
  <c r="E20" i="4"/>
  <c r="F20" i="4"/>
  <c r="G20" i="4"/>
  <c r="C39" i="4"/>
  <c r="D39" i="4"/>
  <c r="E39" i="4"/>
  <c r="F39" i="4"/>
  <c r="G39" i="4"/>
  <c r="B38" i="5"/>
  <c r="B52" i="5"/>
  <c r="B46" i="5"/>
  <c r="B47" i="5"/>
  <c r="B48" i="5"/>
  <c r="B50" i="5"/>
  <c r="B45" i="5"/>
  <c r="B51" i="5"/>
  <c r="C25" i="4"/>
  <c r="D25" i="4"/>
  <c r="E25" i="4"/>
  <c r="F25" i="4"/>
  <c r="G25" i="4"/>
  <c r="C24" i="4"/>
  <c r="D24" i="4"/>
  <c r="E24" i="4"/>
  <c r="F24" i="4"/>
  <c r="G24" i="4"/>
  <c r="C23" i="4"/>
  <c r="D23" i="4"/>
  <c r="E23" i="4"/>
  <c r="F23" i="4"/>
  <c r="G23" i="4"/>
  <c r="C22" i="4"/>
  <c r="D22" i="4"/>
  <c r="E22" i="4"/>
  <c r="F22" i="4"/>
  <c r="G22" i="4"/>
  <c r="C19" i="4"/>
  <c r="D19" i="4"/>
  <c r="E19" i="4"/>
  <c r="F19" i="4"/>
  <c r="G19" i="4"/>
  <c r="C18" i="4"/>
  <c r="D18" i="4"/>
  <c r="E18" i="4"/>
  <c r="F18" i="4"/>
  <c r="G18" i="4"/>
  <c r="C17" i="4"/>
  <c r="D17" i="4"/>
  <c r="E17" i="4"/>
  <c r="F17" i="4"/>
  <c r="G17" i="4"/>
  <c r="B32" i="5"/>
  <c r="B24" i="4"/>
  <c r="B30" i="5"/>
  <c r="B23" i="4"/>
  <c r="B29" i="5"/>
  <c r="B22" i="4"/>
  <c r="B22" i="5"/>
  <c r="C22" i="5"/>
  <c r="B15" i="4" s="1"/>
  <c r="B21" i="5"/>
  <c r="B18" i="5"/>
  <c r="B15" i="5"/>
  <c r="B20" i="4" s="1"/>
  <c r="B14" i="5"/>
  <c r="B19" i="4" s="1"/>
  <c r="B13" i="5"/>
  <c r="B18" i="4" s="1"/>
  <c r="B12" i="5"/>
  <c r="B17" i="4" s="1"/>
  <c r="B11" i="5"/>
  <c r="B43" i="4" s="1"/>
  <c r="C14" i="4"/>
  <c r="C30" i="4" s="1"/>
  <c r="D14" i="4"/>
  <c r="D30" i="4" s="1"/>
  <c r="E14" i="4"/>
  <c r="E30" i="4" s="1"/>
  <c r="F14" i="4"/>
  <c r="F30" i="4" s="1"/>
  <c r="G14" i="4"/>
  <c r="G30" i="4" s="1"/>
  <c r="B14" i="4"/>
  <c r="C54" i="2"/>
  <c r="D54" i="2"/>
  <c r="B54" i="2"/>
  <c r="C41" i="2"/>
  <c r="D41" i="2"/>
  <c r="B41" i="2"/>
  <c r="B43" i="2" s="1"/>
  <c r="B56" i="2" s="1"/>
  <c r="C36" i="2"/>
  <c r="C43" i="2" s="1"/>
  <c r="C56" i="2" s="1"/>
  <c r="D36" i="2"/>
  <c r="B34" i="5"/>
  <c r="B33" i="5" s="1"/>
  <c r="B25" i="4" s="1"/>
  <c r="D43" i="2"/>
  <c r="D56" i="2" s="1"/>
  <c r="B36" i="2"/>
  <c r="C24" i="2"/>
  <c r="D24" i="2"/>
  <c r="B23" i="5"/>
  <c r="B24" i="2"/>
  <c r="C17" i="2"/>
  <c r="C26" i="2" s="1"/>
  <c r="D17" i="2"/>
  <c r="B17" i="2"/>
  <c r="B26" i="2" s="1"/>
  <c r="F26" i="2" s="1"/>
  <c r="C39" i="3"/>
  <c r="C41" i="3" s="1"/>
  <c r="C45" i="3" s="1"/>
  <c r="D39" i="3"/>
  <c r="B39" i="3"/>
  <c r="C32" i="3"/>
  <c r="D32" i="3"/>
  <c r="B32" i="3"/>
  <c r="C26" i="3"/>
  <c r="D26" i="3"/>
  <c r="B26" i="3"/>
  <c r="C33" i="1"/>
  <c r="D33" i="1"/>
  <c r="B33" i="1"/>
  <c r="C25" i="1"/>
  <c r="D25" i="1"/>
  <c r="B25" i="1"/>
  <c r="C11" i="1"/>
  <c r="G26" i="2" s="1"/>
  <c r="D11" i="1"/>
  <c r="H48" i="2" s="1"/>
  <c r="B11" i="1"/>
  <c r="E11" i="7"/>
  <c r="M9" i="5" s="1"/>
  <c r="F11" i="7"/>
  <c r="C6" i="7"/>
  <c r="D6" i="7" s="1"/>
  <c r="E6" i="7"/>
  <c r="F6" i="7" s="1"/>
  <c r="G6" i="7" s="1"/>
  <c r="J6" i="7"/>
  <c r="K6" i="7"/>
  <c r="L6" i="7" s="1"/>
  <c r="M6" i="7" s="1"/>
  <c r="N6" i="7" s="1"/>
  <c r="B11" i="7"/>
  <c r="C11" i="7"/>
  <c r="K9" i="5"/>
  <c r="K11" i="5" s="1"/>
  <c r="D11" i="7"/>
  <c r="L9" i="5" s="1"/>
  <c r="G11" i="7"/>
  <c r="G14" i="7"/>
  <c r="C14" i="7"/>
  <c r="J21" i="7"/>
  <c r="B25" i="7"/>
  <c r="C25" i="7"/>
  <c r="D25" i="7"/>
  <c r="E25" i="7"/>
  <c r="F25" i="7"/>
  <c r="G25" i="7"/>
  <c r="B33" i="7"/>
  <c r="C33" i="7"/>
  <c r="D33" i="7"/>
  <c r="E33" i="7"/>
  <c r="F33" i="7"/>
  <c r="G33" i="7"/>
  <c r="H39" i="2"/>
  <c r="H22" i="2"/>
  <c r="D34" i="5"/>
  <c r="D41" i="5" s="1"/>
  <c r="E34" i="5"/>
  <c r="E41" i="5" s="1"/>
  <c r="F34" i="5"/>
  <c r="F41" i="5" s="1"/>
  <c r="G34" i="5"/>
  <c r="G41" i="5" s="1"/>
  <c r="H34" i="5"/>
  <c r="H41" i="5" s="1"/>
  <c r="C34" i="5"/>
  <c r="D16" i="5"/>
  <c r="E16" i="5"/>
  <c r="F16" i="5"/>
  <c r="G16" i="5"/>
  <c r="H16" i="5"/>
  <c r="C16" i="5"/>
  <c r="J22" i="7"/>
  <c r="C18" i="7"/>
  <c r="J18" i="7" s="1"/>
  <c r="J24" i="7"/>
  <c r="E14" i="7"/>
  <c r="L24" i="7"/>
  <c r="M14" i="5"/>
  <c r="H13" i="2"/>
  <c r="H33" i="2"/>
  <c r="H9" i="2"/>
  <c r="H52" i="2"/>
  <c r="H31" i="2"/>
  <c r="H23" i="2"/>
  <c r="H24" i="2"/>
  <c r="H12" i="2"/>
  <c r="H30" i="2"/>
  <c r="H34" i="2"/>
  <c r="H51" i="2"/>
  <c r="F12" i="2"/>
  <c r="H16" i="2"/>
  <c r="H47" i="2"/>
  <c r="H49" i="2"/>
  <c r="H50" i="2"/>
  <c r="H53" i="2"/>
  <c r="H32" i="2"/>
  <c r="F33" i="2"/>
  <c r="H15" i="2"/>
  <c r="L22" i="7"/>
  <c r="E18" i="7"/>
  <c r="E27" i="7" s="1"/>
  <c r="L25" i="7"/>
  <c r="L13" i="7"/>
  <c r="L9" i="7"/>
  <c r="O9" i="5"/>
  <c r="O11" i="5" s="1"/>
  <c r="B41" i="3"/>
  <c r="B45" i="3" s="1"/>
  <c r="N13" i="7"/>
  <c r="N25" i="7"/>
  <c r="N16" i="7"/>
  <c r="N10" i="7"/>
  <c r="N11" i="7" s="1"/>
  <c r="N21" i="7"/>
  <c r="N24" i="7"/>
  <c r="J16" i="7"/>
  <c r="J10" i="7"/>
  <c r="J13" i="7"/>
  <c r="J25" i="7"/>
  <c r="K38" i="5"/>
  <c r="J23" i="7"/>
  <c r="J14" i="7"/>
  <c r="K46" i="5"/>
  <c r="J9" i="7"/>
  <c r="L23" i="7"/>
  <c r="L21" i="7"/>
  <c r="L14" i="7"/>
  <c r="L16" i="7"/>
  <c r="L10" i="7"/>
  <c r="N23" i="7"/>
  <c r="N14" i="7"/>
  <c r="N9" i="7"/>
  <c r="N22" i="7"/>
  <c r="G18" i="7"/>
  <c r="F31" i="2"/>
  <c r="D41" i="3"/>
  <c r="D45" i="3" s="1"/>
  <c r="B30" i="4"/>
  <c r="C27" i="7"/>
  <c r="C35" i="7" s="1"/>
  <c r="C39" i="7" s="1"/>
  <c r="C11" i="4" s="1"/>
  <c r="O13" i="5"/>
  <c r="H40" i="2"/>
  <c r="H41" i="2"/>
  <c r="H19" i="2"/>
  <c r="D14" i="1"/>
  <c r="H35" i="2"/>
  <c r="H14" i="2"/>
  <c r="H17" i="2" s="1"/>
  <c r="B41" i="5"/>
  <c r="D14" i="7"/>
  <c r="M21" i="5"/>
  <c r="M45" i="5"/>
  <c r="L18" i="7"/>
  <c r="O14" i="5"/>
  <c r="O21" i="5"/>
  <c r="O18" i="5"/>
  <c r="J11" i="7"/>
  <c r="H32" i="1"/>
  <c r="H13" i="1"/>
  <c r="H37" i="1"/>
  <c r="D18" i="1"/>
  <c r="H18" i="1" s="1"/>
  <c r="H11" i="1"/>
  <c r="H25" i="1"/>
  <c r="H24" i="1"/>
  <c r="H30" i="1"/>
  <c r="H14" i="1"/>
  <c r="H22" i="1"/>
  <c r="H23" i="1"/>
  <c r="H33" i="1"/>
  <c r="H9" i="1"/>
  <c r="H21" i="1"/>
  <c r="H10" i="1"/>
  <c r="H31" i="1"/>
  <c r="H16" i="1"/>
  <c r="N18" i="7"/>
  <c r="G27" i="7"/>
  <c r="K10" i="7"/>
  <c r="K25" i="7"/>
  <c r="K16" i="7"/>
  <c r="K22" i="7"/>
  <c r="K24" i="7"/>
  <c r="K21" i="7"/>
  <c r="K14" i="7"/>
  <c r="D18" i="7"/>
  <c r="K23" i="7"/>
  <c r="K13" i="7"/>
  <c r="K9" i="7"/>
  <c r="D27" i="7"/>
  <c r="K18" i="7"/>
  <c r="G35" i="7"/>
  <c r="G39" i="7" s="1"/>
  <c r="G11" i="4" s="1"/>
  <c r="N27" i="7"/>
  <c r="D27" i="1"/>
  <c r="H27" i="1" s="1"/>
  <c r="D35" i="1"/>
  <c r="D39" i="1" s="1"/>
  <c r="H39" i="1" s="1"/>
  <c r="D35" i="7"/>
  <c r="D39" i="7" s="1"/>
  <c r="D11" i="4" s="1"/>
  <c r="K27" i="7"/>
  <c r="O31" i="5" l="1"/>
  <c r="O48" i="5"/>
  <c r="O47" i="5"/>
  <c r="J27" i="7"/>
  <c r="O29" i="5"/>
  <c r="O34" i="5" s="1"/>
  <c r="O41" i="5" s="1"/>
  <c r="O46" i="5"/>
  <c r="O38" i="5"/>
  <c r="O32" i="5"/>
  <c r="O33" i="5"/>
  <c r="O37" i="5"/>
  <c r="O12" i="5"/>
  <c r="O16" i="5" s="1"/>
  <c r="O49" i="5"/>
  <c r="O50" i="5"/>
  <c r="O15" i="5"/>
  <c r="O45" i="5"/>
  <c r="O52" i="5"/>
  <c r="O30" i="5"/>
  <c r="L21" i="5"/>
  <c r="L30" i="5"/>
  <c r="L11" i="5"/>
  <c r="L49" i="5"/>
  <c r="L18" i="5"/>
  <c r="L46" i="5"/>
  <c r="L31" i="5"/>
  <c r="L13" i="5"/>
  <c r="L52" i="5"/>
  <c r="L29" i="5"/>
  <c r="L50" i="5"/>
  <c r="L45" i="5"/>
  <c r="L14" i="5"/>
  <c r="L38" i="5"/>
  <c r="L48" i="5"/>
  <c r="L12" i="5"/>
  <c r="L47" i="5"/>
  <c r="L33" i="5"/>
  <c r="L37" i="5"/>
  <c r="L15" i="5"/>
  <c r="L32" i="5"/>
  <c r="H35" i="1"/>
  <c r="E35" i="7"/>
  <c r="E39" i="7" s="1"/>
  <c r="E11" i="4" s="1"/>
  <c r="L27" i="7"/>
  <c r="F14" i="7"/>
  <c r="N9" i="5"/>
  <c r="G19" i="2"/>
  <c r="G33" i="2"/>
  <c r="G14" i="2"/>
  <c r="G49" i="2"/>
  <c r="C14" i="1"/>
  <c r="G50" i="2"/>
  <c r="G13" i="2"/>
  <c r="G22" i="2"/>
  <c r="G53" i="2"/>
  <c r="G9" i="2"/>
  <c r="G30" i="2"/>
  <c r="G34" i="2"/>
  <c r="G52" i="2"/>
  <c r="G16" i="2"/>
  <c r="G15" i="2"/>
  <c r="G40" i="2"/>
  <c r="G23" i="2"/>
  <c r="G51" i="2"/>
  <c r="G31" i="2"/>
  <c r="G35" i="2"/>
  <c r="G39" i="2"/>
  <c r="G41" i="2" s="1"/>
  <c r="G48" i="2"/>
  <c r="G32" i="2"/>
  <c r="G47" i="2"/>
  <c r="K11" i="7"/>
  <c r="G12" i="2"/>
  <c r="L11" i="7"/>
  <c r="K18" i="5"/>
  <c r="K12" i="5"/>
  <c r="K32" i="5"/>
  <c r="K33" i="5"/>
  <c r="K29" i="5"/>
  <c r="K52" i="5"/>
  <c r="K14" i="5"/>
  <c r="K13" i="5"/>
  <c r="K50" i="5"/>
  <c r="K30" i="5"/>
  <c r="K15" i="5"/>
  <c r="K47" i="5"/>
  <c r="K48" i="5"/>
  <c r="K49" i="5"/>
  <c r="K45" i="5"/>
  <c r="M13" i="5"/>
  <c r="M37" i="5"/>
  <c r="M32" i="5"/>
  <c r="M18" i="5"/>
  <c r="M31" i="5"/>
  <c r="M46" i="5"/>
  <c r="M15" i="5"/>
  <c r="M29" i="5"/>
  <c r="M11" i="5"/>
  <c r="M52" i="5"/>
  <c r="M48" i="5"/>
  <c r="M38" i="5"/>
  <c r="M30" i="5"/>
  <c r="M50" i="5"/>
  <c r="M47" i="5"/>
  <c r="M33" i="5"/>
  <c r="D26" i="2"/>
  <c r="B16" i="5"/>
  <c r="K37" i="5"/>
  <c r="K21" i="5"/>
  <c r="H36" i="2"/>
  <c r="H43" i="2" s="1"/>
  <c r="B14" i="1"/>
  <c r="F19" i="2"/>
  <c r="F13" i="2"/>
  <c r="F17" i="2" s="1"/>
  <c r="F51" i="2"/>
  <c r="F14" i="2"/>
  <c r="F35" i="2"/>
  <c r="F9" i="2"/>
  <c r="F11" i="1"/>
  <c r="F53" i="2"/>
  <c r="F34" i="2"/>
  <c r="F39" i="2"/>
  <c r="F41" i="2" s="1"/>
  <c r="F23" i="2"/>
  <c r="F22" i="2"/>
  <c r="F49" i="2"/>
  <c r="F52" i="2"/>
  <c r="F16" i="2"/>
  <c r="F30" i="2"/>
  <c r="F15" i="2"/>
  <c r="F48" i="2"/>
  <c r="F50" i="2"/>
  <c r="M12" i="5"/>
  <c r="F47" i="2"/>
  <c r="K31" i="5"/>
  <c r="F40" i="2"/>
  <c r="F32" i="2"/>
  <c r="M49" i="5"/>
  <c r="B14" i="7"/>
  <c r="J9" i="5"/>
  <c r="H54" i="2"/>
  <c r="G25" i="1"/>
  <c r="C23" i="5"/>
  <c r="C25" i="5" s="1"/>
  <c r="J22" i="5"/>
  <c r="D22" i="5"/>
  <c r="C41" i="5"/>
  <c r="M16" i="5" l="1"/>
  <c r="G36" i="2"/>
  <c r="G43" i="2" s="1"/>
  <c r="L34" i="5"/>
  <c r="L41" i="5" s="1"/>
  <c r="M34" i="5"/>
  <c r="M41" i="5" s="1"/>
  <c r="G17" i="2"/>
  <c r="F36" i="2"/>
  <c r="F43" i="2" s="1"/>
  <c r="F24" i="2"/>
  <c r="F32" i="1"/>
  <c r="F25" i="1"/>
  <c r="F31" i="1"/>
  <c r="F9" i="1"/>
  <c r="F14" i="1"/>
  <c r="F22" i="1"/>
  <c r="F37" i="1"/>
  <c r="F33" i="1"/>
  <c r="F13" i="1"/>
  <c r="F21" i="1"/>
  <c r="B18" i="1"/>
  <c r="F23" i="1"/>
  <c r="F24" i="1"/>
  <c r="F10" i="1"/>
  <c r="F16" i="1"/>
  <c r="F30" i="1"/>
  <c r="K16" i="5"/>
  <c r="G21" i="1"/>
  <c r="G23" i="1"/>
  <c r="G31" i="1"/>
  <c r="G24" i="1"/>
  <c r="G33" i="1"/>
  <c r="G32" i="1"/>
  <c r="G9" i="1"/>
  <c r="G13" i="1"/>
  <c r="G22" i="1"/>
  <c r="G37" i="1"/>
  <c r="G10" i="1"/>
  <c r="C18" i="1"/>
  <c r="G14" i="1"/>
  <c r="G30" i="1"/>
  <c r="G16" i="1"/>
  <c r="G11" i="1"/>
  <c r="D23" i="5"/>
  <c r="D25" i="5" s="1"/>
  <c r="K22" i="5"/>
  <c r="K23" i="5" s="1"/>
  <c r="E22" i="5"/>
  <c r="D15" i="4" s="1"/>
  <c r="D26" i="4" s="1"/>
  <c r="D41" i="4" s="1"/>
  <c r="C15" i="4"/>
  <c r="C26" i="4" s="1"/>
  <c r="C41" i="4" s="1"/>
  <c r="I10" i="7"/>
  <c r="B18" i="7"/>
  <c r="I14" i="7"/>
  <c r="I16" i="7"/>
  <c r="I21" i="7"/>
  <c r="I23" i="7"/>
  <c r="I22" i="7"/>
  <c r="I24" i="7"/>
  <c r="I25" i="7"/>
  <c r="I9" i="7"/>
  <c r="I13" i="7"/>
  <c r="B25" i="5"/>
  <c r="H26" i="2"/>
  <c r="M10" i="7"/>
  <c r="M13" i="7"/>
  <c r="M22" i="7"/>
  <c r="M24" i="7"/>
  <c r="F18" i="7"/>
  <c r="M14" i="7"/>
  <c r="M9" i="7"/>
  <c r="M21" i="7"/>
  <c r="M25" i="7"/>
  <c r="M16" i="7"/>
  <c r="M23" i="7"/>
  <c r="F54" i="2"/>
  <c r="J48" i="5"/>
  <c r="J45" i="5"/>
  <c r="J50" i="5"/>
  <c r="J11" i="5"/>
  <c r="J21" i="5"/>
  <c r="J23" i="5" s="1"/>
  <c r="J37" i="5"/>
  <c r="J18" i="5"/>
  <c r="J52" i="5"/>
  <c r="J47" i="5"/>
  <c r="J33" i="5"/>
  <c r="J46" i="5"/>
  <c r="J14" i="5"/>
  <c r="J38" i="5"/>
  <c r="J30" i="5"/>
  <c r="J49" i="5"/>
  <c r="J15" i="5"/>
  <c r="J29" i="5"/>
  <c r="J12" i="5"/>
  <c r="J13" i="5"/>
  <c r="J31" i="5"/>
  <c r="J32" i="5"/>
  <c r="H56" i="2"/>
  <c r="K34" i="5"/>
  <c r="K41" i="5" s="1"/>
  <c r="G54" i="2"/>
  <c r="G24" i="2"/>
  <c r="N12" i="5"/>
  <c r="N49" i="5"/>
  <c r="N50" i="5"/>
  <c r="N30" i="5"/>
  <c r="N33" i="5"/>
  <c r="N29" i="5"/>
  <c r="N38" i="5"/>
  <c r="N52" i="5"/>
  <c r="N48" i="5"/>
  <c r="N37" i="5"/>
  <c r="N14" i="5"/>
  <c r="N11" i="5"/>
  <c r="N32" i="5"/>
  <c r="N45" i="5"/>
  <c r="N15" i="5"/>
  <c r="N31" i="5"/>
  <c r="N21" i="5"/>
  <c r="N18" i="5"/>
  <c r="N13" i="5"/>
  <c r="N47" i="5"/>
  <c r="N46" i="5"/>
  <c r="L16" i="5"/>
  <c r="N34" i="5" l="1"/>
  <c r="N41" i="5" s="1"/>
  <c r="M11" i="7"/>
  <c r="N16" i="5"/>
  <c r="F27" i="7"/>
  <c r="M18" i="7"/>
  <c r="I11" i="7"/>
  <c r="F18" i="1"/>
  <c r="B27" i="1"/>
  <c r="F56" i="2"/>
  <c r="G56" i="2"/>
  <c r="J16" i="5"/>
  <c r="J25" i="5" s="1"/>
  <c r="G18" i="1"/>
  <c r="C27" i="1"/>
  <c r="K25" i="5"/>
  <c r="J34" i="5"/>
  <c r="J41" i="5" s="1"/>
  <c r="B27" i="7"/>
  <c r="I18" i="7"/>
  <c r="F22" i="5"/>
  <c r="L22" i="5"/>
  <c r="L23" i="5" s="1"/>
  <c r="L25" i="5" s="1"/>
  <c r="E15" i="4"/>
  <c r="E26" i="4" s="1"/>
  <c r="E41" i="4" s="1"/>
  <c r="E23" i="5"/>
  <c r="E25" i="5" s="1"/>
  <c r="I27" i="7" l="1"/>
  <c r="B35" i="7"/>
  <c r="B39" i="7" s="1"/>
  <c r="F27" i="1"/>
  <c r="B35" i="1"/>
  <c r="G22" i="5"/>
  <c r="F15" i="4" s="1"/>
  <c r="F23" i="5"/>
  <c r="F25" i="5" s="1"/>
  <c r="M22" i="5"/>
  <c r="M23" i="5" s="1"/>
  <c r="M25" i="5" s="1"/>
  <c r="M27" i="7"/>
  <c r="F35" i="7"/>
  <c r="F39" i="7" s="1"/>
  <c r="F11" i="4" s="1"/>
  <c r="C35" i="1"/>
  <c r="G27" i="1"/>
  <c r="B39" i="1" l="1"/>
  <c r="F39" i="1" s="1"/>
  <c r="F35" i="1"/>
  <c r="C39" i="1"/>
  <c r="G39" i="1" s="1"/>
  <c r="G35" i="1"/>
  <c r="F26" i="4"/>
  <c r="F41" i="4" s="1"/>
  <c r="B11" i="4"/>
  <c r="B26" i="4" s="1"/>
  <c r="B41" i="4" s="1"/>
  <c r="B45" i="4" s="1"/>
  <c r="C43" i="4" s="1"/>
  <c r="C45" i="4" s="1"/>
  <c r="D43" i="4" s="1"/>
  <c r="D45" i="4" s="1"/>
  <c r="E43" i="4" s="1"/>
  <c r="E45" i="4" s="1"/>
  <c r="F43" i="4" s="1"/>
  <c r="C51" i="5"/>
  <c r="G23" i="5"/>
  <c r="G25" i="5" s="1"/>
  <c r="H22" i="5"/>
  <c r="N22" i="5"/>
  <c r="N23" i="5" s="1"/>
  <c r="N25" i="5" s="1"/>
  <c r="O22" i="5" l="1"/>
  <c r="O23" i="5" s="1"/>
  <c r="O25" i="5" s="1"/>
  <c r="H23" i="5"/>
  <c r="H25" i="5" s="1"/>
  <c r="G15" i="4"/>
  <c r="G26" i="4" s="1"/>
  <c r="G41" i="4" s="1"/>
  <c r="J51" i="5"/>
  <c r="J53" i="5" s="1"/>
  <c r="J55" i="5" s="1"/>
  <c r="C53" i="5"/>
  <c r="C55" i="5" s="1"/>
  <c r="D51" i="5"/>
  <c r="F45" i="4"/>
  <c r="G43" i="4" s="1"/>
  <c r="K51" i="5" l="1"/>
  <c r="K53" i="5" s="1"/>
  <c r="K55" i="5" s="1"/>
  <c r="E51" i="5"/>
  <c r="D53" i="5"/>
  <c r="D55" i="5" s="1"/>
  <c r="G45" i="4"/>
  <c r="F51" i="5" l="1"/>
  <c r="E53" i="5"/>
  <c r="E55" i="5" s="1"/>
  <c r="L51" i="5"/>
  <c r="L53" i="5" s="1"/>
  <c r="L55" i="5" s="1"/>
  <c r="G51" i="5" l="1"/>
  <c r="F53" i="5"/>
  <c r="F55" i="5" s="1"/>
  <c r="M51" i="5"/>
  <c r="M53" i="5" s="1"/>
  <c r="M55" i="5" s="1"/>
  <c r="G53" i="5" l="1"/>
  <c r="G55" i="5" s="1"/>
  <c r="N51" i="5"/>
  <c r="N53" i="5" s="1"/>
  <c r="N55" i="5" s="1"/>
  <c r="H51" i="5"/>
  <c r="H53" i="5" l="1"/>
  <c r="H55" i="5" s="1"/>
  <c r="O51" i="5"/>
  <c r="O53" i="5" s="1"/>
  <c r="O5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McQuade</author>
  </authors>
  <commentList>
    <comment ref="B6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James McQuade:</t>
        </r>
        <r>
          <rPr>
            <sz val="9"/>
            <color indexed="81"/>
            <rFont val="Tahoma"/>
            <charset val="1"/>
          </rPr>
          <t xml:space="preserve">
From Exhibit 3 Historical Balance Sheet</t>
        </r>
      </text>
    </comment>
  </commentList>
</comments>
</file>

<file path=xl/sharedStrings.xml><?xml version="1.0" encoding="utf-8"?>
<sst xmlns="http://schemas.openxmlformats.org/spreadsheetml/2006/main" count="254" uniqueCount="114">
  <si>
    <t>ATHLETA CORPORATION</t>
  </si>
  <si>
    <t>HISTORICAL AND COMMON-SIZE INCOME STATEMENTS</t>
  </si>
  <si>
    <t>Fiscal Years Ended May 31,</t>
  </si>
  <si>
    <t>2001</t>
  </si>
  <si>
    <t>$000</t>
  </si>
  <si>
    <t>%</t>
  </si>
  <si>
    <t>Shipping Income</t>
  </si>
  <si>
    <t xml:space="preserve">   Net Sales</t>
  </si>
  <si>
    <t>Cost of Goods Sold</t>
  </si>
  <si>
    <t>Gross Profit</t>
  </si>
  <si>
    <t>Operating Expenses:</t>
  </si>
  <si>
    <t xml:space="preserve">   Administration Expense</t>
  </si>
  <si>
    <t xml:space="preserve">   Employment Expense</t>
  </si>
  <si>
    <t xml:space="preserve">   Fulfillment Expense</t>
  </si>
  <si>
    <t xml:space="preserve">   Marketing Expense</t>
  </si>
  <si>
    <t xml:space="preserve">         Total Operating Expenses</t>
  </si>
  <si>
    <t>Operating Income</t>
  </si>
  <si>
    <t>Other Expenses (Income):</t>
  </si>
  <si>
    <t xml:space="preserve">   Depreciation &amp; Amort.</t>
  </si>
  <si>
    <t xml:space="preserve">   Interest Expense</t>
  </si>
  <si>
    <t xml:space="preserve">   Other Inc/Exp.</t>
  </si>
  <si>
    <t xml:space="preserve">      Total Other Expenses (Income)</t>
  </si>
  <si>
    <t>Pretax Income</t>
  </si>
  <si>
    <t>Net Income</t>
  </si>
  <si>
    <t xml:space="preserve">   Total Gross Sales</t>
  </si>
  <si>
    <t>Merchandise Sales</t>
  </si>
  <si>
    <t>Returns</t>
  </si>
  <si>
    <t>HISTORICAL AND COMMON-SIZE BALANCE SHEETS</t>
  </si>
  <si>
    <t>As of May 31,</t>
  </si>
  <si>
    <t>ASSETS</t>
  </si>
  <si>
    <t>Current Assets:</t>
  </si>
  <si>
    <t xml:space="preserve">   Checking/Savings</t>
  </si>
  <si>
    <t xml:space="preserve">   Accounts Receivable</t>
  </si>
  <si>
    <t xml:space="preserve">   Inventories</t>
  </si>
  <si>
    <t xml:space="preserve">   Prepaid Catalog</t>
  </si>
  <si>
    <t xml:space="preserve">   Other Current Assets</t>
  </si>
  <si>
    <t xml:space="preserve">      Total Current Assets</t>
  </si>
  <si>
    <t>Total Fixed Assets</t>
  </si>
  <si>
    <t>Other Assets:</t>
  </si>
  <si>
    <t xml:space="preserve">   Start Up Costs</t>
  </si>
  <si>
    <t xml:space="preserve">   Deferred Taxes</t>
  </si>
  <si>
    <t xml:space="preserve">      Total Other Assets</t>
  </si>
  <si>
    <t>Total Assets</t>
  </si>
  <si>
    <t>LIABILITIES</t>
  </si>
  <si>
    <t>Current Liabilities:</t>
  </si>
  <si>
    <t xml:space="preserve">   Accounts Payable</t>
  </si>
  <si>
    <t xml:space="preserve">   Accrued Expenses</t>
  </si>
  <si>
    <t xml:space="preserve">   Current Portion of Long-term Debt</t>
  </si>
  <si>
    <t xml:space="preserve">   Conv. Debt</t>
  </si>
  <si>
    <t xml:space="preserve">   Reserve for Sales Returns and Allowances</t>
  </si>
  <si>
    <t xml:space="preserve">   Other Current Liabilities</t>
  </si>
  <si>
    <t xml:space="preserve">      Total Current Liabilities</t>
  </si>
  <si>
    <t>Long Term Liabilities:</t>
  </si>
  <si>
    <t xml:space="preserve">   Long Term Debt, net of current portion</t>
  </si>
  <si>
    <t xml:space="preserve">   Other Long Term Liabilities</t>
  </si>
  <si>
    <t xml:space="preserve">     Total Long Term Liabilities</t>
  </si>
  <si>
    <t>Total Liabilities</t>
  </si>
  <si>
    <t>EQUITY</t>
  </si>
  <si>
    <t>Shareholders' Equity:</t>
  </si>
  <si>
    <t xml:space="preserve">   Series A</t>
  </si>
  <si>
    <t xml:space="preserve">   Series B</t>
  </si>
  <si>
    <t xml:space="preserve">   Series C</t>
  </si>
  <si>
    <t xml:space="preserve">   Series D</t>
  </si>
  <si>
    <t xml:space="preserve">   Additional Paid in Capital - Series B Warr.</t>
  </si>
  <si>
    <t xml:space="preserve">   Common Stock</t>
  </si>
  <si>
    <t xml:space="preserve">      Total Shareholders' Equity</t>
  </si>
  <si>
    <t>Total Liabilities and Shareholders'  Equity</t>
  </si>
  <si>
    <t>HISTORICAL STATEMENTS OF CASH FLOW</t>
  </si>
  <si>
    <t>Cash Flow from Operating Activities</t>
  </si>
  <si>
    <t>Net Loss</t>
  </si>
  <si>
    <t>Adjustments to Reconcile Net Loss to net cash change</t>
  </si>
  <si>
    <t xml:space="preserve"> from Operating Activities:</t>
  </si>
  <si>
    <t xml:space="preserve">   Depreciation and Amortization</t>
  </si>
  <si>
    <t xml:space="preserve"> Net (Increase) Decrease in Operating Assets:</t>
  </si>
  <si>
    <t xml:space="preserve">   Prepaid Catalog Costs</t>
  </si>
  <si>
    <t xml:space="preserve"> Net Increase (Decrease) in Operating Liabilities:</t>
  </si>
  <si>
    <t xml:space="preserve">   Reserve for Sales and Returns Allowances</t>
  </si>
  <si>
    <t xml:space="preserve">      Net Cash Change from Operating Activities</t>
  </si>
  <si>
    <t>Cash Flow from Investing Activities</t>
  </si>
  <si>
    <t>Purchases of Property, Plant, &amp; Equipment</t>
  </si>
  <si>
    <t>Disbursements for Org. Costs</t>
  </si>
  <si>
    <t xml:space="preserve">   Net Cash Change from Investing Activities</t>
  </si>
  <si>
    <t>Cash Flow from Financing Activities</t>
  </si>
  <si>
    <t>Proceeds from Debt &amp; Capital Leases</t>
  </si>
  <si>
    <t>Proceeds from Issuance of Equity</t>
  </si>
  <si>
    <t>Other Cash Flow from Financing Activities</t>
  </si>
  <si>
    <t xml:space="preserve">   Net Cash Change from Financing Activities</t>
  </si>
  <si>
    <t>Increase (Decrease) in Cash and Equivalents</t>
  </si>
  <si>
    <t>Cash and Equivalents, Beginning of Year</t>
  </si>
  <si>
    <t>Cash and Equivalents, End of Year</t>
  </si>
  <si>
    <t>PROJECTED AND COMMON-SIZE INCOME STATEMENTS</t>
  </si>
  <si>
    <t>Projected Fiscal Years Ending May 31,</t>
  </si>
  <si>
    <t>2002</t>
  </si>
  <si>
    <t xml:space="preserve">   Total Sales</t>
  </si>
  <si>
    <t xml:space="preserve">      Total Operating Expenses</t>
  </si>
  <si>
    <t>PROJECTED AND COMMON-SIZE BALANCE SHEETS</t>
  </si>
  <si>
    <t>Projected Fiscal Years Ended May 31,</t>
  </si>
  <si>
    <t xml:space="preserve">   Line of Credit</t>
  </si>
  <si>
    <t xml:space="preserve">   Series E</t>
  </si>
  <si>
    <t xml:space="preserve">   Add. Paid in Capital - Series B Warr.</t>
  </si>
  <si>
    <t>Total Liab. and Shareholders'  Equity</t>
  </si>
  <si>
    <t>PROJECTED STATEMENTS OF CASH FLOW</t>
  </si>
  <si>
    <t>Net Income (Loss)</t>
  </si>
  <si>
    <t>Adjustments to Reconcile Net Income to Change From Operating Activities:</t>
  </si>
  <si>
    <t xml:space="preserve">   Other Liabilities</t>
  </si>
  <si>
    <t>% of Gross Sales</t>
  </si>
  <si>
    <t>Gross Sales Before Returns</t>
  </si>
  <si>
    <t>Gross Sales before Returns</t>
  </si>
  <si>
    <t>Source: Company Documents</t>
  </si>
  <si>
    <t xml:space="preserve">Merchandise Sales </t>
  </si>
  <si>
    <t xml:space="preserve">   Tax Loss Carry Forward</t>
  </si>
  <si>
    <t xml:space="preserve">Income Taxes Owed (Tax Credit) </t>
  </si>
  <si>
    <t xml:space="preserve">   Retained Earnings</t>
  </si>
  <si>
    <t>Historical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</si>
</sst>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.0_);_(* \(#,##0.0\);_(* &quot;-&quot;?_);_(@_)"/>
    <numFmt numFmtId="166" formatCode="_(* #,##0_);_(* \(#,##0\);_(* &quot;-&quot;??_);_(@_)"/>
    <numFmt numFmtId="167" formatCode="_(* #,##0.0_);_(* \(#,##0.0\);_(* &quot;-&quot;??_);_(@_)"/>
    <numFmt numFmtId="168" formatCode="_(* #,##0_);_(* \(#,##0\);_(* &quot;-&quot;?_);_(@_)"/>
  </numFmts>
  <fonts count="22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u val="singleAccounting"/>
      <sz val="8"/>
      <name val="Times New Roman"/>
      <family val="1"/>
    </font>
    <font>
      <b/>
      <sz val="8"/>
      <name val="Times New Roman"/>
      <family val="1"/>
    </font>
    <font>
      <u val="doubleAccounting"/>
      <sz val="8"/>
      <name val="Times New Roman"/>
      <family val="1"/>
    </font>
    <font>
      <u val="double"/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CG Times (W1)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indexed="56"/>
      <name val="Times New Roman"/>
      <family val="1"/>
    </font>
    <font>
      <sz val="8"/>
      <color indexed="56"/>
      <name val="Times New Roman"/>
      <family val="1"/>
    </font>
    <font>
      <sz val="8"/>
      <color indexed="12"/>
      <name val="Times New Roman"/>
      <family val="1"/>
    </font>
    <font>
      <u/>
      <sz val="8"/>
      <color indexed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165" fontId="3" fillId="0" borderId="0" xfId="1" applyNumberFormat="1" applyFont="1" applyAlignment="1" applyProtection="1"/>
    <xf numFmtId="165" fontId="5" fillId="0" borderId="0" xfId="1" applyNumberFormat="1" applyFont="1" applyAlignment="1" applyProtection="1"/>
    <xf numFmtId="49" fontId="6" fillId="0" borderId="0" xfId="0" applyNumberFormat="1" applyFont="1" applyAlignment="1">
      <alignment horizontal="left"/>
    </xf>
    <xf numFmtId="41" fontId="3" fillId="0" borderId="0" xfId="1" applyNumberFormat="1" applyFont="1" applyFill="1" applyAlignment="1" applyProtection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1" fontId="3" fillId="0" borderId="0" xfId="1" applyNumberFormat="1" applyFont="1" applyAlignment="1" applyProtection="1"/>
    <xf numFmtId="41" fontId="5" fillId="0" borderId="0" xfId="1" applyNumberFormat="1" applyFont="1" applyAlignment="1" applyProtection="1"/>
    <xf numFmtId="41" fontId="3" fillId="0" borderId="0" xfId="1" applyNumberFormat="1" applyFont="1" applyAlignment="1"/>
    <xf numFmtId="0" fontId="6" fillId="0" borderId="0" xfId="0" applyFont="1"/>
    <xf numFmtId="41" fontId="3" fillId="0" borderId="0" xfId="1" applyNumberFormat="1" applyFont="1" applyFill="1" applyAlignment="1"/>
    <xf numFmtId="9" fontId="3" fillId="0" borderId="0" xfId="1" applyNumberFormat="1" applyFont="1" applyFill="1" applyAlignment="1" applyProtection="1"/>
    <xf numFmtId="41" fontId="7" fillId="0" borderId="0" xfId="1" applyNumberFormat="1" applyFont="1" applyAlignment="1" applyProtection="1"/>
    <xf numFmtId="165" fontId="7" fillId="0" borderId="0" xfId="1" applyNumberFormat="1" applyFont="1" applyAlignment="1" applyProtection="1"/>
    <xf numFmtId="166" fontId="3" fillId="0" borderId="0" xfId="1" applyNumberFormat="1" applyFont="1" applyBorder="1"/>
    <xf numFmtId="166" fontId="3" fillId="0" borderId="0" xfId="1" applyNumberFormat="1" applyFont="1"/>
    <xf numFmtId="164" fontId="3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5" fontId="3" fillId="0" borderId="0" xfId="1" applyNumberFormat="1" applyFont="1" applyFill="1" applyAlignment="1" applyProtection="1"/>
    <xf numFmtId="165" fontId="5" fillId="0" borderId="0" xfId="1" applyNumberFormat="1" applyFont="1" applyFill="1" applyAlignment="1" applyProtection="1"/>
    <xf numFmtId="41" fontId="5" fillId="0" borderId="0" xfId="1" applyNumberFormat="1" applyFont="1" applyFill="1" applyAlignment="1" applyProtection="1"/>
    <xf numFmtId="41" fontId="7" fillId="0" borderId="0" xfId="1" applyNumberFormat="1" applyFont="1" applyFill="1" applyAlignment="1" applyProtection="1"/>
    <xf numFmtId="165" fontId="7" fillId="0" borderId="0" xfId="1" applyNumberFormat="1" applyFont="1" applyFill="1" applyAlignment="1" applyProtection="1"/>
    <xf numFmtId="0" fontId="3" fillId="0" borderId="3" xfId="0" applyFont="1" applyBorder="1" applyAlignment="1">
      <alignment horizontal="left"/>
    </xf>
    <xf numFmtId="166" fontId="3" fillId="0" borderId="3" xfId="1" applyNumberFormat="1" applyFont="1" applyFill="1" applyBorder="1" applyAlignment="1" applyProtection="1"/>
    <xf numFmtId="167" fontId="3" fillId="0" borderId="3" xfId="1" applyNumberFormat="1" applyFont="1" applyFill="1" applyBorder="1" applyAlignment="1" applyProtection="1"/>
    <xf numFmtId="166" fontId="3" fillId="0" borderId="0" xfId="1" applyNumberFormat="1" applyFont="1" applyFill="1" applyBorder="1"/>
    <xf numFmtId="39" fontId="6" fillId="0" borderId="0" xfId="0" applyNumberFormat="1" applyFont="1" applyAlignment="1">
      <alignment horizontal="left"/>
    </xf>
    <xf numFmtId="166" fontId="3" fillId="0" borderId="0" xfId="1" applyNumberFormat="1" applyFont="1" applyFill="1"/>
    <xf numFmtId="0" fontId="8" fillId="0" borderId="0" xfId="0" applyFont="1"/>
    <xf numFmtId="0" fontId="10" fillId="0" borderId="0" xfId="0" applyFont="1"/>
    <xf numFmtId="164" fontId="3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3" fillId="0" borderId="3" xfId="0" quotePrefix="1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3" fillId="0" borderId="0" xfId="0" applyFont="1" applyAlignment="1" applyProtection="1">
      <alignment horizontal="left"/>
      <protection locked="0"/>
    </xf>
    <xf numFmtId="165" fontId="3" fillId="0" borderId="0" xfId="2" applyNumberFormat="1" applyFont="1" applyAlignment="1"/>
    <xf numFmtId="41" fontId="4" fillId="0" borderId="0" xfId="1" applyNumberFormat="1" applyFont="1" applyAlignment="1" applyProtection="1"/>
    <xf numFmtId="165" fontId="4" fillId="0" borderId="0" xfId="2" applyNumberFormat="1" applyFont="1" applyAlignment="1" applyProtection="1"/>
    <xf numFmtId="165" fontId="3" fillId="0" borderId="0" xfId="1" applyNumberFormat="1" applyFont="1" applyAlignment="1"/>
    <xf numFmtId="37" fontId="3" fillId="0" borderId="0" xfId="0" applyNumberFormat="1" applyFont="1" applyAlignment="1">
      <alignment horizontal="left"/>
    </xf>
    <xf numFmtId="0" fontId="3" fillId="0" borderId="3" xfId="0" applyFont="1" applyBorder="1"/>
    <xf numFmtId="166" fontId="3" fillId="0" borderId="3" xfId="1" applyNumberFormat="1" applyFont="1" applyBorder="1"/>
    <xf numFmtId="49" fontId="3" fillId="0" borderId="3" xfId="0" quotePrefix="1" applyNumberFormat="1" applyFont="1" applyBorder="1" applyAlignment="1">
      <alignment horizontal="right"/>
    </xf>
    <xf numFmtId="49" fontId="3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centerContinuous"/>
    </xf>
    <xf numFmtId="166" fontId="6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>
      <alignment horizontal="centerContinuous"/>
    </xf>
    <xf numFmtId="166" fontId="6" fillId="0" borderId="1" xfId="0" applyNumberFormat="1" applyFont="1" applyBorder="1" applyAlignment="1">
      <alignment horizontal="centerContinuous"/>
    </xf>
    <xf numFmtId="0" fontId="12" fillId="0" borderId="0" xfId="0" applyFont="1"/>
    <xf numFmtId="166" fontId="3" fillId="0" borderId="2" xfId="0" applyNumberFormat="1" applyFont="1" applyBorder="1" applyAlignment="1">
      <alignment horizontal="centerContinuous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41" fontId="3" fillId="0" borderId="0" xfId="0" applyNumberFormat="1" applyFont="1" applyAlignment="1">
      <alignment horizontal="center"/>
    </xf>
    <xf numFmtId="0" fontId="13" fillId="0" borderId="0" xfId="0" applyFont="1"/>
    <xf numFmtId="41" fontId="3" fillId="0" borderId="0" xfId="1" applyNumberFormat="1" applyFont="1"/>
    <xf numFmtId="41" fontId="3" fillId="0" borderId="0" xfId="1" applyNumberFormat="1" applyFont="1" applyFill="1"/>
    <xf numFmtId="41" fontId="5" fillId="0" borderId="0" xfId="1" applyNumberFormat="1" applyFont="1" applyFill="1"/>
    <xf numFmtId="41" fontId="5" fillId="0" borderId="0" xfId="1" applyNumberFormat="1" applyFont="1"/>
    <xf numFmtId="41" fontId="7" fillId="0" borderId="0" xfId="1" applyNumberFormat="1" applyFont="1"/>
    <xf numFmtId="41" fontId="3" fillId="0" borderId="3" xfId="1" applyNumberFormat="1" applyFont="1" applyBorder="1"/>
    <xf numFmtId="41" fontId="3" fillId="0" borderId="0" xfId="1" applyNumberFormat="1" applyFont="1" applyBorder="1"/>
    <xf numFmtId="49" fontId="2" fillId="0" borderId="0" xfId="0" applyNumberFormat="1" applyFont="1" applyAlignment="1">
      <alignment horizontal="centerContinuous"/>
    </xf>
    <xf numFmtId="49" fontId="2" fillId="0" borderId="1" xfId="0" applyNumberFormat="1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64" fontId="3" fillId="0" borderId="3" xfId="0" quotePrefix="1" applyNumberFormat="1" applyFont="1" applyBorder="1" applyAlignment="1">
      <alignment horizontal="center"/>
    </xf>
    <xf numFmtId="41" fontId="3" fillId="0" borderId="0" xfId="1" applyNumberFormat="1" applyFont="1" applyFill="1" applyAlignment="1">
      <alignment horizontal="right"/>
    </xf>
    <xf numFmtId="166" fontId="3" fillId="0" borderId="0" xfId="1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right"/>
    </xf>
    <xf numFmtId="166" fontId="5" fillId="0" borderId="0" xfId="1" applyNumberFormat="1" applyFont="1" applyFill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41" fontId="4" fillId="0" borderId="0" xfId="1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right"/>
    </xf>
    <xf numFmtId="165" fontId="4" fillId="0" borderId="0" xfId="1" applyNumberFormat="1" applyFont="1" applyFill="1" applyAlignment="1" applyProtection="1"/>
    <xf numFmtId="41" fontId="5" fillId="0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 applyProtection="1"/>
    <xf numFmtId="165" fontId="3" fillId="0" borderId="0" xfId="1" applyNumberFormat="1" applyFont="1" applyFill="1" applyBorder="1" applyAlignment="1" applyProtection="1"/>
    <xf numFmtId="41" fontId="5" fillId="0" borderId="0" xfId="0" applyNumberFormat="1" applyFont="1"/>
    <xf numFmtId="0" fontId="4" fillId="0" borderId="0" xfId="0" applyFont="1"/>
    <xf numFmtId="41" fontId="8" fillId="0" borderId="0" xfId="0" applyNumberFormat="1" applyFont="1"/>
    <xf numFmtId="165" fontId="8" fillId="0" borderId="0" xfId="1" applyNumberFormat="1" applyFont="1" applyFill="1" applyAlignment="1" applyProtection="1"/>
    <xf numFmtId="49" fontId="3" fillId="0" borderId="3" xfId="0" applyNumberFormat="1" applyFont="1" applyBorder="1"/>
    <xf numFmtId="41" fontId="3" fillId="0" borderId="3" xfId="0" applyNumberFormat="1" applyFont="1" applyBorder="1"/>
    <xf numFmtId="165" fontId="3" fillId="0" borderId="3" xfId="0" applyNumberFormat="1" applyFont="1" applyBorder="1"/>
    <xf numFmtId="41" fontId="3" fillId="0" borderId="0" xfId="0" applyNumberFormat="1" applyFont="1"/>
    <xf numFmtId="165" fontId="3" fillId="0" borderId="0" xfId="0" applyNumberFormat="1" applyFont="1"/>
    <xf numFmtId="0" fontId="18" fillId="0" borderId="0" xfId="0" applyFont="1" applyAlignment="1">
      <alignment horizontal="centerContinuous"/>
    </xf>
    <xf numFmtId="0" fontId="18" fillId="0" borderId="1" xfId="0" applyFont="1" applyBorder="1" applyAlignment="1">
      <alignment horizontal="centerContinuous"/>
    </xf>
    <xf numFmtId="49" fontId="3" fillId="0" borderId="3" xfId="0" quotePrefix="1" applyNumberFormat="1" applyFont="1" applyBorder="1" applyAlignment="1">
      <alignment horizontal="center"/>
    </xf>
    <xf numFmtId="165" fontId="3" fillId="0" borderId="0" xfId="0" applyNumberFormat="1" applyFont="1" applyAlignment="1">
      <alignment horizontal="right"/>
    </xf>
    <xf numFmtId="165" fontId="3" fillId="0" borderId="0" xfId="1" applyNumberFormat="1" applyFont="1" applyFill="1" applyAlignment="1" applyProtection="1">
      <alignment horizontal="right"/>
    </xf>
    <xf numFmtId="165" fontId="5" fillId="0" borderId="0" xfId="1" applyNumberFormat="1" applyFont="1" applyFill="1" applyAlignment="1" applyProtection="1">
      <alignment horizontal="right"/>
    </xf>
    <xf numFmtId="165" fontId="4" fillId="0" borderId="0" xfId="1" applyNumberFormat="1" applyFont="1" applyFill="1" applyAlignment="1" applyProtection="1">
      <alignment horizontal="right"/>
    </xf>
    <xf numFmtId="41" fontId="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/>
    </xf>
    <xf numFmtId="165" fontId="8" fillId="0" borderId="0" xfId="1" applyNumberFormat="1" applyFont="1" applyFill="1" applyAlignment="1" applyProtection="1">
      <alignment horizontal="right"/>
    </xf>
    <xf numFmtId="0" fontId="5" fillId="0" borderId="0" xfId="0" applyFont="1"/>
    <xf numFmtId="165" fontId="5" fillId="0" borderId="0" xfId="0" applyNumberFormat="1" applyFont="1"/>
    <xf numFmtId="165" fontId="8" fillId="0" borderId="0" xfId="0" applyNumberFormat="1" applyFont="1"/>
    <xf numFmtId="166" fontId="3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41" fontId="7" fillId="0" borderId="0" xfId="0" applyNumberFormat="1" applyFont="1" applyAlignment="1">
      <alignment horizontal="right"/>
    </xf>
    <xf numFmtId="166" fontId="3" fillId="0" borderId="0" xfId="0" applyNumberFormat="1" applyFont="1"/>
    <xf numFmtId="41" fontId="9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3" xfId="0" quotePrefix="1" applyNumberFormat="1" applyFont="1" applyBorder="1" applyAlignment="1">
      <alignment horizontal="right"/>
    </xf>
    <xf numFmtId="0" fontId="14" fillId="0" borderId="0" xfId="0" applyFont="1" applyAlignment="1">
      <alignment horizontal="centerContinuous"/>
    </xf>
    <xf numFmtId="0" fontId="14" fillId="0" borderId="1" xfId="0" applyFont="1" applyBorder="1" applyAlignment="1">
      <alignment horizontal="centerContinuous"/>
    </xf>
    <xf numFmtId="0" fontId="15" fillId="0" borderId="0" xfId="0" applyFont="1"/>
    <xf numFmtId="41" fontId="16" fillId="0" borderId="0" xfId="1" applyNumberFormat="1" applyFont="1" applyFill="1" applyAlignment="1">
      <alignment horizontal="right"/>
    </xf>
    <xf numFmtId="41" fontId="17" fillId="0" borderId="0" xfId="1" applyNumberFormat="1" applyFont="1" applyFill="1" applyAlignment="1">
      <alignment horizontal="right"/>
    </xf>
    <xf numFmtId="41" fontId="7" fillId="0" borderId="0" xfId="1" applyNumberFormat="1" applyFont="1" applyFill="1" applyAlignment="1">
      <alignment horizontal="right"/>
    </xf>
    <xf numFmtId="41" fontId="15" fillId="0" borderId="3" xfId="0" applyNumberFormat="1" applyFont="1" applyBorder="1"/>
    <xf numFmtId="41" fontId="15" fillId="0" borderId="0" xfId="0" applyNumberFormat="1" applyFont="1"/>
    <xf numFmtId="0" fontId="15" fillId="0" borderId="0" xfId="0" applyFont="1" applyAlignment="1">
      <alignment horizontal="centerContinuous"/>
    </xf>
    <xf numFmtId="0" fontId="15" fillId="0" borderId="1" xfId="0" applyFont="1" applyBorder="1" applyAlignment="1">
      <alignment horizontal="centerContinuous"/>
    </xf>
    <xf numFmtId="164" fontId="9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center"/>
    </xf>
    <xf numFmtId="165" fontId="15" fillId="0" borderId="3" xfId="0" applyNumberFormat="1" applyFont="1" applyBorder="1"/>
    <xf numFmtId="165" fontId="15" fillId="0" borderId="0" xfId="0" applyNumberFormat="1" applyFont="1"/>
    <xf numFmtId="0" fontId="9" fillId="0" borderId="0" xfId="0" applyFont="1" applyAlignment="1">
      <alignment horizontal="right"/>
    </xf>
    <xf numFmtId="168" fontId="3" fillId="0" borderId="0" xfId="0" applyNumberFormat="1" applyFont="1" applyAlignment="1">
      <alignment horizontal="right"/>
    </xf>
    <xf numFmtId="41" fontId="0" fillId="0" borderId="0" xfId="0" applyNumberFormat="1"/>
    <xf numFmtId="0" fontId="19" fillId="0" borderId="0" xfId="0" applyFont="1"/>
    <xf numFmtId="41" fontId="10" fillId="0" borderId="0" xfId="0" applyNumberFormat="1" applyFont="1"/>
    <xf numFmtId="43" fontId="3" fillId="0" borderId="0" xfId="1" applyFont="1" applyFill="1" applyAlignment="1">
      <alignment horizontal="right"/>
    </xf>
    <xf numFmtId="0" fontId="9" fillId="0" borderId="4" xfId="0" applyFont="1" applyBorder="1" applyAlignment="1">
      <alignment horizontal="right"/>
    </xf>
    <xf numFmtId="49" fontId="3" fillId="0" borderId="5" xfId="0" quotePrefix="1" applyNumberFormat="1" applyFont="1" applyBorder="1" applyAlignment="1">
      <alignment horizontal="right"/>
    </xf>
    <xf numFmtId="49" fontId="3" fillId="0" borderId="4" xfId="0" applyNumberFormat="1" applyFont="1" applyBorder="1" applyAlignment="1">
      <alignment horizontal="center"/>
    </xf>
    <xf numFmtId="41" fontId="3" fillId="0" borderId="6" xfId="0" applyNumberFormat="1" applyFont="1" applyBorder="1" applyAlignment="1">
      <alignment horizontal="center"/>
    </xf>
    <xf numFmtId="41" fontId="3" fillId="0" borderId="4" xfId="0" applyNumberFormat="1" applyFont="1" applyBorder="1" applyAlignment="1">
      <alignment horizontal="center"/>
    </xf>
    <xf numFmtId="41" fontId="3" fillId="0" borderId="4" xfId="1" applyNumberFormat="1" applyFont="1" applyFill="1" applyBorder="1" applyAlignment="1">
      <alignment horizontal="right"/>
    </xf>
    <xf numFmtId="41" fontId="5" fillId="0" borderId="4" xfId="1" applyNumberFormat="1" applyFont="1" applyFill="1" applyBorder="1" applyAlignment="1">
      <alignment horizontal="right"/>
    </xf>
    <xf numFmtId="41" fontId="4" fillId="0" borderId="4" xfId="1" applyNumberFormat="1" applyFont="1" applyFill="1" applyBorder="1" applyAlignment="1">
      <alignment horizontal="right"/>
    </xf>
    <xf numFmtId="41" fontId="8" fillId="0" borderId="4" xfId="1" applyNumberFormat="1" applyFont="1" applyFill="1" applyBorder="1" applyAlignment="1">
      <alignment horizontal="right"/>
    </xf>
    <xf numFmtId="41" fontId="3" fillId="0" borderId="4" xfId="0" applyNumberFormat="1" applyFont="1" applyBorder="1"/>
    <xf numFmtId="41" fontId="3" fillId="0" borderId="4" xfId="1" applyNumberFormat="1" applyFont="1" applyFill="1" applyBorder="1" applyAlignment="1" applyProtection="1"/>
    <xf numFmtId="41" fontId="5" fillId="0" borderId="4" xfId="1" applyNumberFormat="1" applyFont="1" applyFill="1" applyBorder="1" applyAlignment="1" applyProtection="1"/>
    <xf numFmtId="41" fontId="5" fillId="0" borderId="4" xfId="0" applyNumberFormat="1" applyFont="1" applyBorder="1"/>
    <xf numFmtId="41" fontId="8" fillId="0" borderId="4" xfId="0" applyNumberFormat="1" applyFont="1" applyBorder="1"/>
    <xf numFmtId="164" fontId="3" fillId="0" borderId="3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showGridLines="0" workbookViewId="0"/>
  </sheetViews>
  <sheetFormatPr defaultColWidth="9.1796875" defaultRowHeight="12.5"/>
  <cols>
    <col min="1" max="1" width="27.453125" style="39" customWidth="1"/>
    <col min="2" max="16384" width="9.1796875" style="39"/>
  </cols>
  <sheetData>
    <row r="1" spans="1:8" ht="13">
      <c r="A1" s="1"/>
      <c r="B1" s="1"/>
      <c r="C1" s="1"/>
      <c r="D1" s="1"/>
      <c r="E1" s="1"/>
      <c r="F1" s="1"/>
      <c r="G1" s="1"/>
      <c r="H1" s="1"/>
    </row>
    <row r="2" spans="1:8" ht="13">
      <c r="A2" s="1" t="s">
        <v>0</v>
      </c>
      <c r="B2" s="1"/>
      <c r="C2" s="1"/>
      <c r="D2" s="1"/>
      <c r="E2" s="1"/>
      <c r="F2" s="1"/>
      <c r="G2" s="1"/>
      <c r="H2" s="1"/>
    </row>
    <row r="3" spans="1:8" ht="13.5" thickBot="1">
      <c r="A3" s="2" t="s">
        <v>1</v>
      </c>
      <c r="B3" s="2"/>
      <c r="C3" s="2"/>
      <c r="D3" s="2"/>
      <c r="E3" s="2"/>
      <c r="F3" s="2"/>
      <c r="G3" s="2"/>
      <c r="H3" s="2"/>
    </row>
    <row r="5" spans="1:8">
      <c r="A5" s="3"/>
      <c r="B5" s="5" t="s">
        <v>2</v>
      </c>
      <c r="C5" s="4"/>
      <c r="D5" s="4"/>
      <c r="E5" s="3"/>
      <c r="F5" s="5" t="s">
        <v>2</v>
      </c>
      <c r="G5" s="4"/>
      <c r="H5" s="4"/>
    </row>
    <row r="6" spans="1:8">
      <c r="A6" s="6"/>
      <c r="B6" s="40">
        <v>1999</v>
      </c>
      <c r="C6" s="40">
        <v>2000</v>
      </c>
      <c r="D6" s="40" t="s">
        <v>3</v>
      </c>
      <c r="E6" s="41"/>
      <c r="F6" s="40">
        <v>1999</v>
      </c>
      <c r="G6" s="40">
        <v>2000</v>
      </c>
      <c r="H6" s="40" t="s">
        <v>3</v>
      </c>
    </row>
    <row r="7" spans="1:8">
      <c r="A7" s="7"/>
      <c r="B7" s="42" t="s">
        <v>4</v>
      </c>
      <c r="C7" s="42" t="s">
        <v>4</v>
      </c>
      <c r="D7" s="42" t="s">
        <v>4</v>
      </c>
      <c r="E7" s="41"/>
      <c r="F7" s="43" t="s">
        <v>5</v>
      </c>
      <c r="G7" s="43" t="s">
        <v>5</v>
      </c>
      <c r="H7" s="43" t="s">
        <v>5</v>
      </c>
    </row>
    <row r="8" spans="1:8">
      <c r="A8" s="6"/>
      <c r="B8" s="26"/>
      <c r="C8" s="26"/>
      <c r="D8" s="26"/>
      <c r="F8" s="25"/>
      <c r="G8" s="25"/>
      <c r="H8" s="25"/>
    </row>
    <row r="9" spans="1:8">
      <c r="A9" s="8" t="s">
        <v>25</v>
      </c>
      <c r="B9" s="12">
        <v>1528.2993000000001</v>
      </c>
      <c r="C9" s="12">
        <v>8997.7338</v>
      </c>
      <c r="D9" s="12">
        <v>17214.387421000003</v>
      </c>
      <c r="F9" s="27">
        <f>100*B9/B$14</f>
        <v>109.81075437428967</v>
      </c>
      <c r="G9" s="27">
        <f t="shared" ref="G9:H11" si="0">100*C9/C$14</f>
        <v>116.86030017421888</v>
      </c>
      <c r="H9" s="27">
        <f t="shared" si="0"/>
        <v>120.02060337022779</v>
      </c>
    </row>
    <row r="10" spans="1:8" ht="14">
      <c r="A10" s="8" t="s">
        <v>6</v>
      </c>
      <c r="B10" s="29">
        <v>105.93220000000004</v>
      </c>
      <c r="C10" s="29">
        <v>638.87428000000011</v>
      </c>
      <c r="D10" s="29">
        <v>1341.568503</v>
      </c>
      <c r="F10" s="28">
        <f>100*B10/B$14</f>
        <v>7.6113983658358872</v>
      </c>
      <c r="G10" s="28">
        <f t="shared" si="0"/>
        <v>8.2975382239456756</v>
      </c>
      <c r="H10" s="28">
        <f t="shared" si="0"/>
        <v>9.3535632291003488</v>
      </c>
    </row>
    <row r="11" spans="1:8">
      <c r="A11" s="11" t="s">
        <v>24</v>
      </c>
      <c r="B11" s="12">
        <f>B9+B10</f>
        <v>1634.2315000000001</v>
      </c>
      <c r="C11" s="12">
        <f>C9+C10</f>
        <v>9636.60808</v>
      </c>
      <c r="D11" s="12">
        <f>D9+D10</f>
        <v>18555.955924000002</v>
      </c>
      <c r="F11" s="27">
        <f>100*B11/B$14</f>
        <v>117.42215274012557</v>
      </c>
      <c r="G11" s="27">
        <f t="shared" si="0"/>
        <v>125.15783839816454</v>
      </c>
      <c r="H11" s="27">
        <f t="shared" si="0"/>
        <v>129.37416659932813</v>
      </c>
    </row>
    <row r="12" spans="1:8">
      <c r="A12" s="11"/>
      <c r="B12" s="12"/>
      <c r="C12" s="12"/>
      <c r="D12" s="12"/>
      <c r="F12" s="25"/>
      <c r="G12" s="25"/>
      <c r="H12" s="25"/>
    </row>
    <row r="13" spans="1:8" ht="14">
      <c r="A13" s="13" t="s">
        <v>26</v>
      </c>
      <c r="B13" s="29">
        <v>242.47410000000002</v>
      </c>
      <c r="C13" s="29">
        <v>1937.0439110000002</v>
      </c>
      <c r="D13" s="29">
        <v>4213.0956670000005</v>
      </c>
      <c r="F13" s="28">
        <f t="shared" ref="F13:H14" si="1">100*B13/B$14</f>
        <v>17.422152740125544</v>
      </c>
      <c r="G13" s="28">
        <f t="shared" si="1"/>
        <v>25.157838398164536</v>
      </c>
      <c r="H13" s="28">
        <f t="shared" si="1"/>
        <v>29.374166599328113</v>
      </c>
    </row>
    <row r="14" spans="1:8">
      <c r="A14" s="11" t="s">
        <v>7</v>
      </c>
      <c r="B14" s="12">
        <f>B11-B13</f>
        <v>1391.7574</v>
      </c>
      <c r="C14" s="12">
        <f>C11-C13</f>
        <v>7699.5641689999993</v>
      </c>
      <c r="D14" s="12">
        <f>D11-D13</f>
        <v>14342.860257</v>
      </c>
      <c r="F14" s="27">
        <f t="shared" si="1"/>
        <v>100</v>
      </c>
      <c r="G14" s="27">
        <f t="shared" si="1"/>
        <v>100</v>
      </c>
      <c r="H14" s="27">
        <f t="shared" si="1"/>
        <v>100</v>
      </c>
    </row>
    <row r="15" spans="1:8">
      <c r="A15" s="13"/>
      <c r="B15" s="12"/>
      <c r="C15" s="12"/>
      <c r="D15" s="12"/>
      <c r="F15" s="27"/>
      <c r="G15" s="27"/>
      <c r="H15" s="27"/>
    </row>
    <row r="16" spans="1:8" ht="14">
      <c r="A16" s="14" t="s">
        <v>8</v>
      </c>
      <c r="B16" s="29">
        <v>769.80200000000013</v>
      </c>
      <c r="C16" s="29">
        <v>4351.4022640000003</v>
      </c>
      <c r="D16" s="29">
        <v>8222.173256</v>
      </c>
      <c r="F16" s="28">
        <f>100*B16/B$14</f>
        <v>55.311507594642585</v>
      </c>
      <c r="G16" s="28">
        <f>100*C16/C$14</f>
        <v>56.514916539297445</v>
      </c>
      <c r="H16" s="28">
        <f>100*D16/D$14</f>
        <v>57.325896708693001</v>
      </c>
    </row>
    <row r="17" spans="1:8">
      <c r="A17" s="13"/>
      <c r="B17" s="12"/>
      <c r="C17" s="12"/>
      <c r="D17" s="12"/>
      <c r="F17" s="27"/>
      <c r="G17" s="27"/>
      <c r="H17" s="27"/>
    </row>
    <row r="18" spans="1:8">
      <c r="A18" s="14" t="s">
        <v>9</v>
      </c>
      <c r="B18" s="12">
        <f>B14-B16</f>
        <v>621.95539999999983</v>
      </c>
      <c r="C18" s="12">
        <f>C14-C16</f>
        <v>3348.161904999999</v>
      </c>
      <c r="D18" s="12">
        <f>D14-D16</f>
        <v>6120.6870010000002</v>
      </c>
      <c r="F18" s="27">
        <f>100*B18/B$14</f>
        <v>44.688492405357415</v>
      </c>
      <c r="G18" s="27">
        <f>100*C18/C$14</f>
        <v>43.485083460702562</v>
      </c>
      <c r="H18" s="27">
        <f>100*D18/D$14</f>
        <v>42.674103291306999</v>
      </c>
    </row>
    <row r="19" spans="1:8">
      <c r="A19" s="14"/>
      <c r="B19" s="12"/>
      <c r="C19" s="12"/>
      <c r="D19" s="12"/>
      <c r="F19" s="27"/>
      <c r="G19" s="27"/>
      <c r="H19" s="27"/>
    </row>
    <row r="20" spans="1:8">
      <c r="A20" s="11" t="s">
        <v>10</v>
      </c>
      <c r="B20" s="12"/>
      <c r="C20" s="12"/>
      <c r="D20" s="12"/>
      <c r="F20" s="27"/>
      <c r="G20" s="27"/>
      <c r="H20" s="27"/>
    </row>
    <row r="21" spans="1:8">
      <c r="A21" s="8" t="s">
        <v>11</v>
      </c>
      <c r="B21" s="12">
        <v>146.11080000000001</v>
      </c>
      <c r="C21" s="12">
        <v>424.36236700000001</v>
      </c>
      <c r="D21" s="12">
        <v>697.86842399999989</v>
      </c>
      <c r="F21" s="27">
        <f t="shared" ref="F21:H25" si="2">100*B21/B$14</f>
        <v>10.49829517701864</v>
      </c>
      <c r="G21" s="27">
        <f t="shared" si="2"/>
        <v>5.5115115308548059</v>
      </c>
      <c r="H21" s="27">
        <f t="shared" si="2"/>
        <v>4.8656154455622396</v>
      </c>
    </row>
    <row r="22" spans="1:8">
      <c r="A22" s="8" t="s">
        <v>12</v>
      </c>
      <c r="B22" s="12">
        <v>462.29700000000003</v>
      </c>
      <c r="C22" s="12">
        <v>1184.9641650000001</v>
      </c>
      <c r="D22" s="12">
        <v>2481.9151786000007</v>
      </c>
      <c r="F22" s="27">
        <f t="shared" si="2"/>
        <v>33.216780453260036</v>
      </c>
      <c r="G22" s="27">
        <f t="shared" si="2"/>
        <v>15.390016096896824</v>
      </c>
      <c r="H22" s="27">
        <f t="shared" si="2"/>
        <v>17.304185735120075</v>
      </c>
    </row>
    <row r="23" spans="1:8">
      <c r="A23" s="8" t="s">
        <v>13</v>
      </c>
      <c r="B23" s="12">
        <v>90.281400000000005</v>
      </c>
      <c r="C23" s="12">
        <v>380.48423600000007</v>
      </c>
      <c r="D23" s="12">
        <v>1069.031788</v>
      </c>
      <c r="F23" s="27">
        <f t="shared" si="2"/>
        <v>6.4868632995951749</v>
      </c>
      <c r="G23" s="27">
        <f t="shared" si="2"/>
        <v>4.9416334177966394</v>
      </c>
      <c r="H23" s="27">
        <f t="shared" si="2"/>
        <v>7.4534072621830179</v>
      </c>
    </row>
    <row r="24" spans="1:8" ht="14">
      <c r="A24" s="8" t="s">
        <v>14</v>
      </c>
      <c r="B24" s="29">
        <v>735.5458000000001</v>
      </c>
      <c r="C24" s="29">
        <v>2197.0457190000002</v>
      </c>
      <c r="D24" s="29">
        <v>4150.6067570000005</v>
      </c>
      <c r="F24" s="28">
        <f t="shared" si="2"/>
        <v>52.850144716313359</v>
      </c>
      <c r="G24" s="28">
        <f t="shared" si="2"/>
        <v>28.534676389161739</v>
      </c>
      <c r="H24" s="28">
        <f t="shared" si="2"/>
        <v>28.938487042529093</v>
      </c>
    </row>
    <row r="25" spans="1:8">
      <c r="A25" s="8" t="s">
        <v>15</v>
      </c>
      <c r="B25" s="12">
        <f>SUM(B21:B24)</f>
        <v>1434.2350000000001</v>
      </c>
      <c r="C25" s="12">
        <f>SUM(C21:C24)</f>
        <v>4186.856487</v>
      </c>
      <c r="D25" s="12">
        <f>SUM(D21:D24)</f>
        <v>8399.4221476000021</v>
      </c>
      <c r="F25" s="27">
        <f t="shared" si="2"/>
        <v>103.05208364618719</v>
      </c>
      <c r="G25" s="27">
        <f t="shared" si="2"/>
        <v>54.37783743471001</v>
      </c>
      <c r="H25" s="27">
        <f t="shared" si="2"/>
        <v>58.561695485394438</v>
      </c>
    </row>
    <row r="26" spans="1:8">
      <c r="A26" s="3"/>
      <c r="B26" s="19"/>
      <c r="C26" s="19"/>
      <c r="D26" s="19"/>
      <c r="F26" s="27"/>
      <c r="G26" s="27"/>
      <c r="H26" s="27"/>
    </row>
    <row r="27" spans="1:8">
      <c r="A27" s="18" t="s">
        <v>16</v>
      </c>
      <c r="B27" s="19">
        <f>B18-B25</f>
        <v>-812.2796000000003</v>
      </c>
      <c r="C27" s="19">
        <f>C18-C25</f>
        <v>-838.69458200000099</v>
      </c>
      <c r="D27" s="19">
        <f>D18-D25</f>
        <v>-2278.7351466000018</v>
      </c>
      <c r="F27" s="27">
        <f>100*B27/B$14</f>
        <v>-58.363591240829784</v>
      </c>
      <c r="G27" s="27">
        <f>100*C27/C$14</f>
        <v>-10.892753974007448</v>
      </c>
      <c r="H27" s="27">
        <f>100*D27/D$14</f>
        <v>-15.887592194087441</v>
      </c>
    </row>
    <row r="28" spans="1:8">
      <c r="A28" s="8"/>
      <c r="B28" s="12"/>
      <c r="C28" s="12"/>
      <c r="D28" s="12"/>
      <c r="F28" s="27"/>
      <c r="G28" s="27"/>
      <c r="H28" s="27"/>
    </row>
    <row r="29" spans="1:8">
      <c r="A29" s="11" t="s">
        <v>17</v>
      </c>
      <c r="B29" s="12"/>
      <c r="C29" s="12"/>
      <c r="D29" s="12"/>
      <c r="F29" s="27"/>
      <c r="G29" s="27"/>
      <c r="H29" s="27"/>
    </row>
    <row r="30" spans="1:8">
      <c r="A30" s="8" t="s">
        <v>18</v>
      </c>
      <c r="B30" s="12">
        <v>31.0486</v>
      </c>
      <c r="C30" s="12">
        <v>56.906927000000003</v>
      </c>
      <c r="D30" s="12">
        <v>74.563632000000013</v>
      </c>
      <c r="F30" s="27">
        <f t="shared" ref="F30:H33" si="3">100*B30/B$14</f>
        <v>2.2308916769546188</v>
      </c>
      <c r="G30" s="27">
        <f t="shared" si="3"/>
        <v>0.73909283371023504</v>
      </c>
      <c r="H30" s="27">
        <f t="shared" si="3"/>
        <v>0.51986584728530283</v>
      </c>
    </row>
    <row r="31" spans="1:8">
      <c r="A31" s="8" t="s">
        <v>19</v>
      </c>
      <c r="B31" s="12">
        <v>3.6861000000000002</v>
      </c>
      <c r="C31" s="12">
        <v>17.382639999999999</v>
      </c>
      <c r="D31" s="12">
        <v>43.312698000000005</v>
      </c>
      <c r="F31" s="27">
        <f t="shared" si="3"/>
        <v>0.26485219334921445</v>
      </c>
      <c r="G31" s="27">
        <f t="shared" si="3"/>
        <v>0.22576134984348878</v>
      </c>
      <c r="H31" s="27">
        <f t="shared" si="3"/>
        <v>0.30198089658484495</v>
      </c>
    </row>
    <row r="32" spans="1:8" ht="14">
      <c r="A32" s="8" t="s">
        <v>20</v>
      </c>
      <c r="B32" s="29">
        <v>-3.2890000000000006</v>
      </c>
      <c r="C32" s="29">
        <v>19.113402000000004</v>
      </c>
      <c r="D32" s="29">
        <v>-16.991282000000005</v>
      </c>
      <c r="F32" s="28">
        <f t="shared" si="3"/>
        <v>-0.23631992184844861</v>
      </c>
      <c r="G32" s="28">
        <f t="shared" si="3"/>
        <v>0.24824005074150068</v>
      </c>
      <c r="H32" s="28">
        <f t="shared" si="3"/>
        <v>-0.11846508782449755</v>
      </c>
    </row>
    <row r="33" spans="1:8">
      <c r="A33" s="8" t="s">
        <v>21</v>
      </c>
      <c r="B33" s="12">
        <f>SUM(B30:B32)</f>
        <v>31.445700000000002</v>
      </c>
      <c r="C33" s="12">
        <f>SUM(C30:C32)</f>
        <v>93.402969000000013</v>
      </c>
      <c r="D33" s="12">
        <f>SUM(D30:D32)</f>
        <v>100.88504800000001</v>
      </c>
      <c r="F33" s="27">
        <f t="shared" si="3"/>
        <v>2.2594239484553849</v>
      </c>
      <c r="G33" s="27">
        <f t="shared" si="3"/>
        <v>1.2130942342952247</v>
      </c>
      <c r="H33" s="27">
        <f t="shared" si="3"/>
        <v>0.70338165604565017</v>
      </c>
    </row>
    <row r="34" spans="1:8">
      <c r="A34" s="8"/>
      <c r="B34" s="12"/>
      <c r="C34" s="12"/>
      <c r="D34" s="12"/>
      <c r="F34" s="27"/>
      <c r="G34" s="27"/>
      <c r="H34" s="27"/>
    </row>
    <row r="35" spans="1:8">
      <c r="A35" s="8" t="s">
        <v>22</v>
      </c>
      <c r="B35" s="12">
        <f>B27-B33</f>
        <v>-843.72530000000029</v>
      </c>
      <c r="C35" s="12">
        <f>C27-C33</f>
        <v>-932.09755100000098</v>
      </c>
      <c r="D35" s="12">
        <f>D27-D33</f>
        <v>-2379.6201946000019</v>
      </c>
      <c r="F35" s="27">
        <f>100*B35/B$14</f>
        <v>-60.623015189285162</v>
      </c>
      <c r="G35" s="27">
        <f>100*C35/C$14</f>
        <v>-12.105848208302673</v>
      </c>
      <c r="H35" s="27">
        <f>100*D35/D$14</f>
        <v>-16.590973850133089</v>
      </c>
    </row>
    <row r="36" spans="1:8">
      <c r="A36" s="8"/>
      <c r="B36" s="12"/>
      <c r="C36" s="12"/>
      <c r="D36" s="12"/>
      <c r="F36" s="27"/>
      <c r="G36" s="27"/>
      <c r="H36" s="27"/>
    </row>
    <row r="37" spans="1:8" ht="14">
      <c r="A37" s="8" t="s">
        <v>111</v>
      </c>
      <c r="B37" s="29">
        <v>-6.8585000000000003</v>
      </c>
      <c r="C37" s="29">
        <v>-286</v>
      </c>
      <c r="D37" s="29">
        <v>-488.62</v>
      </c>
      <c r="F37" s="28">
        <f>100*B37/B$14</f>
        <v>-0.49279421830270137</v>
      </c>
      <c r="G37" s="28">
        <f>100*C37/C$14</f>
        <v>-3.714495960063477</v>
      </c>
      <c r="H37" s="28">
        <f>100*D37/D$14</f>
        <v>-3.406712407739803</v>
      </c>
    </row>
    <row r="38" spans="1:8">
      <c r="A38" s="8"/>
      <c r="B38" s="12"/>
      <c r="C38" s="20"/>
      <c r="D38" s="20"/>
      <c r="F38" s="27"/>
      <c r="G38" s="27"/>
      <c r="H38" s="27"/>
    </row>
    <row r="39" spans="1:8" ht="14">
      <c r="A39" s="8" t="s">
        <v>23</v>
      </c>
      <c r="B39" s="30">
        <f>B35-B37</f>
        <v>-836.86680000000024</v>
      </c>
      <c r="C39" s="30">
        <f>C35-C37</f>
        <v>-646.09755100000098</v>
      </c>
      <c r="D39" s="30">
        <f>D35-D37</f>
        <v>-1891.000194600002</v>
      </c>
      <c r="F39" s="31">
        <f>100*B39/B$14</f>
        <v>-60.130220970982464</v>
      </c>
      <c r="G39" s="31">
        <f>100*C39/C$14</f>
        <v>-8.3913522482391958</v>
      </c>
      <c r="H39" s="31">
        <f>100*D39/D$14</f>
        <v>-13.184261442393289</v>
      </c>
    </row>
    <row r="40" spans="1:8">
      <c r="A40" s="32"/>
      <c r="B40" s="33"/>
      <c r="C40" s="33"/>
      <c r="D40" s="33"/>
      <c r="E40" s="33"/>
      <c r="F40" s="34"/>
      <c r="G40" s="34"/>
      <c r="H40" s="34"/>
    </row>
    <row r="41" spans="1:8">
      <c r="A41" s="3"/>
      <c r="B41" s="35"/>
      <c r="C41" s="35"/>
      <c r="D41" s="35"/>
      <c r="E41" s="3"/>
      <c r="F41" s="3"/>
      <c r="G41" s="3"/>
      <c r="H41" s="3"/>
    </row>
    <row r="42" spans="1:8">
      <c r="A42" s="36" t="s">
        <v>108</v>
      </c>
      <c r="B42" s="37"/>
      <c r="C42" s="37"/>
      <c r="D42" s="37"/>
      <c r="E42" s="3"/>
      <c r="F42" s="38"/>
      <c r="G42" s="38"/>
      <c r="H42" s="38"/>
    </row>
  </sheetData>
  <phoneticPr fontId="9" type="noConversion"/>
  <pageMargins left="0.75" right="0.75" top="1" bottom="1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9"/>
  <sheetViews>
    <sheetView showGridLines="0" workbookViewId="0">
      <pane xSplit="1" ySplit="7" topLeftCell="B8" activePane="bottomRight" state="frozen"/>
      <selection activeCell="D47" sqref="D47"/>
      <selection pane="topRight" activeCell="D47" sqref="D47"/>
      <selection pane="bottomLeft" activeCell="D47" sqref="D47"/>
      <selection pane="bottomRight"/>
    </sheetView>
  </sheetViews>
  <sheetFormatPr defaultColWidth="9.1796875" defaultRowHeight="12.5"/>
  <cols>
    <col min="1" max="1" width="30.1796875" style="39" customWidth="1"/>
    <col min="2" max="4" width="9.1796875" style="39"/>
    <col min="5" max="5" width="5.1796875" style="39" customWidth="1"/>
    <col min="6" max="16384" width="9.1796875" style="39"/>
  </cols>
  <sheetData>
    <row r="1" spans="1:8" ht="13">
      <c r="A1" s="1"/>
      <c r="B1" s="1"/>
      <c r="C1" s="1"/>
      <c r="D1" s="1"/>
      <c r="E1" s="1"/>
      <c r="F1" s="1"/>
      <c r="G1" s="1"/>
      <c r="H1" s="1"/>
    </row>
    <row r="2" spans="1:8" ht="13">
      <c r="A2" s="1" t="s">
        <v>0</v>
      </c>
      <c r="B2" s="1"/>
      <c r="C2" s="1"/>
      <c r="D2" s="1"/>
      <c r="E2" s="1"/>
      <c r="F2" s="1"/>
      <c r="G2" s="1"/>
      <c r="H2" s="1"/>
    </row>
    <row r="3" spans="1:8" ht="13.5" thickBot="1">
      <c r="A3" s="2" t="s">
        <v>27</v>
      </c>
      <c r="B3" s="2"/>
      <c r="C3" s="2"/>
      <c r="D3" s="2"/>
      <c r="E3" s="2"/>
      <c r="F3" s="2"/>
      <c r="G3" s="2"/>
      <c r="H3" s="2"/>
    </row>
    <row r="4" spans="1:8" ht="5.15" customHeight="1">
      <c r="A4" s="3"/>
      <c r="B4" s="44"/>
      <c r="C4" s="44"/>
      <c r="D4" s="44"/>
      <c r="E4" s="3"/>
      <c r="F4" s="45"/>
      <c r="G4" s="44"/>
      <c r="H4" s="44"/>
    </row>
    <row r="5" spans="1:8">
      <c r="B5" s="5" t="s">
        <v>28</v>
      </c>
      <c r="C5" s="4"/>
      <c r="D5" s="4"/>
      <c r="E5" s="3"/>
      <c r="F5" s="5" t="s">
        <v>28</v>
      </c>
      <c r="G5" s="5"/>
      <c r="H5" s="5"/>
    </row>
    <row r="6" spans="1:8">
      <c r="A6" s="6"/>
      <c r="B6" s="40">
        <v>1999</v>
      </c>
      <c r="C6" s="40">
        <v>2000</v>
      </c>
      <c r="D6" s="40" t="s">
        <v>3</v>
      </c>
      <c r="F6" s="40">
        <v>1999</v>
      </c>
      <c r="G6" s="40">
        <v>2000</v>
      </c>
      <c r="H6" s="40" t="s">
        <v>3</v>
      </c>
    </row>
    <row r="7" spans="1:8">
      <c r="A7" s="7"/>
      <c r="B7" s="54" t="s">
        <v>4</v>
      </c>
      <c r="C7" s="54" t="s">
        <v>4</v>
      </c>
      <c r="D7" s="54" t="s">
        <v>4</v>
      </c>
      <c r="F7" s="158" t="s">
        <v>105</v>
      </c>
      <c r="G7" s="158"/>
      <c r="H7" s="158"/>
    </row>
    <row r="8" spans="1:8" ht="13">
      <c r="A8" s="56"/>
      <c r="B8" s="55"/>
      <c r="C8" s="55"/>
      <c r="D8" s="55"/>
      <c r="F8" s="159" t="s">
        <v>107</v>
      </c>
      <c r="G8" s="159"/>
      <c r="H8" s="159"/>
    </row>
    <row r="9" spans="1:8">
      <c r="B9" s="6"/>
      <c r="C9" s="6"/>
      <c r="D9" s="6"/>
      <c r="F9" s="65">
        <f>'Exh. 3- Income'!B11</f>
        <v>1634.2315000000001</v>
      </c>
      <c r="G9" s="65">
        <f>'Exh. 3- Income'!C11</f>
        <v>9636.60808</v>
      </c>
      <c r="H9" s="65">
        <f>'Exh. 3- Income'!D11</f>
        <v>18555.955924000002</v>
      </c>
    </row>
    <row r="10" spans="1:8">
      <c r="A10" s="14" t="s">
        <v>29</v>
      </c>
      <c r="B10" s="6"/>
      <c r="C10" s="6"/>
      <c r="D10" s="6"/>
      <c r="F10" s="6"/>
      <c r="G10" s="6"/>
      <c r="H10" s="6"/>
    </row>
    <row r="11" spans="1:8">
      <c r="A11" s="46" t="s">
        <v>30</v>
      </c>
      <c r="B11" s="6"/>
      <c r="C11" s="6"/>
      <c r="D11" s="6"/>
      <c r="F11" s="6"/>
      <c r="G11" s="6"/>
      <c r="H11" s="6"/>
    </row>
    <row r="12" spans="1:8">
      <c r="A12" s="13" t="s">
        <v>31</v>
      </c>
      <c r="B12" s="15">
        <v>517.0154</v>
      </c>
      <c r="C12" s="15">
        <v>96.329200000000014</v>
      </c>
      <c r="D12" s="15">
        <v>131.83940000000001</v>
      </c>
      <c r="F12" s="9">
        <f>100*B12/'Exh. 3- Income'!$B$11</f>
        <v>31.636607175911124</v>
      </c>
      <c r="G12" s="9">
        <f>100*C12/'Exh. 3- Income'!$C$11</f>
        <v>0.99961728442524789</v>
      </c>
      <c r="H12" s="9">
        <f>100*D12/'Exh. 3- Income'!$D$11</f>
        <v>0.71049640632892885</v>
      </c>
    </row>
    <row r="13" spans="1:8">
      <c r="A13" s="13" t="s">
        <v>32</v>
      </c>
      <c r="B13" s="15">
        <v>5.0391000000000012</v>
      </c>
      <c r="C13" s="15">
        <v>149.9641</v>
      </c>
      <c r="D13" s="15">
        <v>232.88320000000002</v>
      </c>
      <c r="F13" s="9">
        <f>100*B13/'Exh. 3- Income'!$B$11</f>
        <v>0.30834676727256827</v>
      </c>
      <c r="G13" s="9">
        <f>100*C13/'Exh. 3- Income'!$C$11</f>
        <v>1.5561917508219345</v>
      </c>
      <c r="H13" s="9">
        <f>100*D13/'Exh. 3- Income'!$D$11</f>
        <v>1.2550320821725618</v>
      </c>
    </row>
    <row r="14" spans="1:8">
      <c r="A14" s="13" t="s">
        <v>33</v>
      </c>
      <c r="B14" s="15">
        <v>348.66260000000005</v>
      </c>
      <c r="C14" s="15">
        <v>1517.0254000000002</v>
      </c>
      <c r="D14" s="15">
        <v>2475.8767000000003</v>
      </c>
      <c r="F14" s="9">
        <f>100*B14/'Exh. 3- Income'!$B$11</f>
        <v>21.334957746194465</v>
      </c>
      <c r="G14" s="9">
        <f>100*C14/'Exh. 3- Income'!$C$11</f>
        <v>15.742317083004169</v>
      </c>
      <c r="H14" s="9">
        <f>100*D14/'Exh. 3- Income'!$D$11</f>
        <v>13.342760190531266</v>
      </c>
    </row>
    <row r="15" spans="1:8">
      <c r="A15" s="13" t="s">
        <v>34</v>
      </c>
      <c r="B15" s="12">
        <v>243.94920000000002</v>
      </c>
      <c r="C15" s="12">
        <v>605.61270000000002</v>
      </c>
      <c r="D15" s="12">
        <v>596.92820000000006</v>
      </c>
      <c r="F15" s="27">
        <f>100*B15/'Exh. 3- Income'!$B$11</f>
        <v>14.927456728131848</v>
      </c>
      <c r="G15" s="27">
        <f>100*C15/'Exh. 3- Income'!$C$11</f>
        <v>6.2845006767152869</v>
      </c>
      <c r="H15" s="27">
        <f>100*D15/'Exh. 3- Income'!$D$11</f>
        <v>3.2169089129379849</v>
      </c>
    </row>
    <row r="16" spans="1:8" ht="14">
      <c r="A16" s="3" t="s">
        <v>35</v>
      </c>
      <c r="B16" s="16">
        <v>30.268700000000003</v>
      </c>
      <c r="C16" s="16">
        <v>79.873199999999997</v>
      </c>
      <c r="D16" s="16">
        <v>46.311100000000003</v>
      </c>
      <c r="F16" s="10">
        <f>100*B16/'Exh. 3- Income'!$B$11</f>
        <v>1.8521672113161447</v>
      </c>
      <c r="G16" s="10">
        <f>100*C16/'Exh. 3- Income'!$C$11</f>
        <v>0.82885180487697074</v>
      </c>
      <c r="H16" s="10">
        <f>100*D16/'Exh. 3- Income'!$D$11</f>
        <v>0.24957539341911192</v>
      </c>
    </row>
    <row r="17" spans="1:8">
      <c r="A17" s="13" t="s">
        <v>36</v>
      </c>
      <c r="B17" s="15">
        <f>SUM(B12:B16)</f>
        <v>1144.9350000000002</v>
      </c>
      <c r="C17" s="15">
        <f>SUM(C12:C16)</f>
        <v>2448.8046000000004</v>
      </c>
      <c r="D17" s="15">
        <f>SUM(D12:D16)</f>
        <v>3483.8386</v>
      </c>
      <c r="F17" s="9">
        <f>SUM(F12:F16)</f>
        <v>70.05953562882614</v>
      </c>
      <c r="G17" s="9">
        <f>SUM(G12:G16)</f>
        <v>25.411478599843608</v>
      </c>
      <c r="H17" s="9">
        <f>SUM(H12:H16)</f>
        <v>18.774772985389852</v>
      </c>
    </row>
    <row r="18" spans="1:8" ht="5.15" customHeight="1">
      <c r="A18" s="3"/>
      <c r="B18" s="17"/>
      <c r="C18" s="17"/>
      <c r="D18" s="17"/>
      <c r="F18" s="47"/>
      <c r="G18" s="47"/>
      <c r="H18" s="47"/>
    </row>
    <row r="19" spans="1:8">
      <c r="A19" s="13" t="s">
        <v>37</v>
      </c>
      <c r="B19" s="15">
        <v>190.01510000000002</v>
      </c>
      <c r="C19" s="15">
        <v>249.29740000000001</v>
      </c>
      <c r="D19" s="15">
        <v>444.21080000000001</v>
      </c>
      <c r="F19" s="9">
        <f>100*B19/'Exh. 3- Income'!$B$11</f>
        <v>11.627183786385222</v>
      </c>
      <c r="G19" s="9">
        <f>100*C19/'Exh. 3- Income'!$C$11</f>
        <v>2.5869828671085688</v>
      </c>
      <c r="H19" s="9">
        <f>100*D19/'Exh. 3- Income'!$D$11</f>
        <v>2.3938987666243823</v>
      </c>
    </row>
    <row r="20" spans="1:8" ht="5.15" customHeight="1">
      <c r="A20" s="13"/>
      <c r="B20" s="48"/>
      <c r="C20" s="48"/>
      <c r="D20" s="48"/>
      <c r="F20" s="49"/>
      <c r="G20" s="49"/>
      <c r="H20" s="49"/>
    </row>
    <row r="21" spans="1:8">
      <c r="A21" s="13" t="s">
        <v>38</v>
      </c>
      <c r="B21" s="48"/>
      <c r="C21" s="48"/>
      <c r="D21" s="48"/>
      <c r="F21" s="49"/>
      <c r="G21" s="49"/>
      <c r="H21" s="49"/>
    </row>
    <row r="22" spans="1:8">
      <c r="A22" s="13" t="s">
        <v>39</v>
      </c>
      <c r="B22" s="15">
        <v>30.305</v>
      </c>
      <c r="C22" s="15">
        <v>22.883300000000002</v>
      </c>
      <c r="D22" s="15">
        <v>15.461600000000001</v>
      </c>
      <c r="F22" s="9">
        <f>100*B22/'Exh. 3- Income'!$B$11</f>
        <v>1.85438843884725</v>
      </c>
      <c r="G22" s="9">
        <f>100*C22/'Exh. 3- Income'!$C$11</f>
        <v>0.23746218389323565</v>
      </c>
      <c r="H22" s="9">
        <f>100*D22/'Exh. 3- Income'!$D$11</f>
        <v>8.3324190159355757E-2</v>
      </c>
    </row>
    <row r="23" spans="1:8" ht="14">
      <c r="A23" s="13" t="s">
        <v>110</v>
      </c>
      <c r="B23" s="16">
        <v>11</v>
      </c>
      <c r="C23" s="16">
        <v>297</v>
      </c>
      <c r="D23" s="16">
        <v>786.5</v>
      </c>
      <c r="E23" s="142"/>
      <c r="F23" s="10">
        <f>100*B23/'Exh. 3- Income'!$B$11</f>
        <v>0.67309925185018149</v>
      </c>
      <c r="G23" s="10">
        <f>100*C23/'Exh. 3- Income'!$C$11</f>
        <v>3.0819972913124842</v>
      </c>
      <c r="H23" s="10">
        <f>100*D23/'Exh. 3- Income'!$D$11</f>
        <v>4.2385313007924985</v>
      </c>
    </row>
    <row r="24" spans="1:8">
      <c r="A24" s="13" t="s">
        <v>41</v>
      </c>
      <c r="B24" s="15">
        <f>SUM(B22:B23)</f>
        <v>41.305</v>
      </c>
      <c r="C24" s="15">
        <f>SUM(C22:C23)</f>
        <v>319.88330000000002</v>
      </c>
      <c r="D24" s="15">
        <f>SUM(D22:D23)</f>
        <v>801.96159999999998</v>
      </c>
      <c r="F24" s="9">
        <f>SUM(F22:F23)</f>
        <v>2.5274876906974315</v>
      </c>
      <c r="G24" s="9">
        <f>SUM(G22:G23)</f>
        <v>3.3194594752057198</v>
      </c>
      <c r="H24" s="9">
        <f>SUM(H22:H23)</f>
        <v>4.3218554909518545</v>
      </c>
    </row>
    <row r="25" spans="1:8" ht="5.15" customHeight="1">
      <c r="A25" s="13"/>
      <c r="B25" s="48"/>
      <c r="C25" s="48"/>
      <c r="D25" s="48"/>
      <c r="F25" s="49"/>
      <c r="G25" s="49"/>
      <c r="H25" s="49"/>
    </row>
    <row r="26" spans="1:8" ht="14">
      <c r="A26" s="13" t="s">
        <v>42</v>
      </c>
      <c r="B26" s="21">
        <f>B17+B19+B24</f>
        <v>1376.2551000000003</v>
      </c>
      <c r="C26" s="21">
        <f>C17+C19+C24</f>
        <v>3017.9853000000003</v>
      </c>
      <c r="D26" s="21">
        <f>D17+D19+D24</f>
        <v>4730.0109999999995</v>
      </c>
      <c r="F26" s="22">
        <f>100*B26/'Exh. 3- Income'!$B$11</f>
        <v>84.214207105908827</v>
      </c>
      <c r="G26" s="22">
        <f>100*C26/'Exh. 3- Income'!$C$11</f>
        <v>31.317920942157901</v>
      </c>
      <c r="H26" s="22">
        <f>100*D26/'Exh. 3- Income'!$D$11</f>
        <v>25.490527242966085</v>
      </c>
    </row>
    <row r="27" spans="1:8" ht="5.15" customHeight="1">
      <c r="A27" s="13"/>
      <c r="B27" s="15"/>
      <c r="C27" s="15"/>
      <c r="D27" s="15"/>
      <c r="F27" s="9"/>
      <c r="G27" s="9"/>
      <c r="H27" s="9"/>
    </row>
    <row r="28" spans="1:8">
      <c r="A28" s="18" t="s">
        <v>43</v>
      </c>
      <c r="B28" s="17"/>
      <c r="C28" s="17"/>
      <c r="D28" s="17"/>
      <c r="F28" s="50"/>
      <c r="G28" s="50"/>
      <c r="H28" s="50"/>
    </row>
    <row r="29" spans="1:8">
      <c r="A29" s="46" t="s">
        <v>44</v>
      </c>
      <c r="B29" s="17"/>
      <c r="C29" s="17"/>
      <c r="D29" s="17"/>
      <c r="F29" s="50"/>
      <c r="G29" s="50"/>
      <c r="H29" s="50"/>
    </row>
    <row r="30" spans="1:8">
      <c r="A30" s="13" t="s">
        <v>45</v>
      </c>
      <c r="B30" s="15">
        <v>334.00729999999999</v>
      </c>
      <c r="C30" s="15">
        <v>1309.0308000000002</v>
      </c>
      <c r="D30" s="15">
        <v>2342.1068000000005</v>
      </c>
      <c r="F30" s="9">
        <f>100*B30/'Exh. 3- Income'!$B$11</f>
        <v>20.438187612954465</v>
      </c>
      <c r="G30" s="9">
        <f>100*C30/'Exh. 3- Income'!$C$11</f>
        <v>13.583937305874125</v>
      </c>
      <c r="H30" s="9">
        <f>100*D30/'Exh. 3- Income'!$D$11</f>
        <v>12.621860116464029</v>
      </c>
    </row>
    <row r="31" spans="1:8">
      <c r="A31" s="13" t="s">
        <v>46</v>
      </c>
      <c r="B31" s="15">
        <v>29.503100000000003</v>
      </c>
      <c r="C31" s="15">
        <v>147.66510000000002</v>
      </c>
      <c r="D31" s="15">
        <v>277.80500000000001</v>
      </c>
      <c r="F31" s="9">
        <f>100*B31/'Exh. 3- Income'!$B$11</f>
        <v>1.8053195033873721</v>
      </c>
      <c r="G31" s="9">
        <f>100*C31/'Exh. 3- Income'!$C$11</f>
        <v>1.5323348088262194</v>
      </c>
      <c r="H31" s="9">
        <f>100*D31/'Exh. 3- Income'!$D$11</f>
        <v>1.4971203916295741</v>
      </c>
    </row>
    <row r="32" spans="1:8">
      <c r="A32" s="13" t="s">
        <v>47</v>
      </c>
      <c r="B32" s="15">
        <v>0</v>
      </c>
      <c r="C32" s="15">
        <v>0</v>
      </c>
      <c r="D32" s="15">
        <v>100.7325</v>
      </c>
      <c r="F32" s="9">
        <f>100*B32/'Exh. 3- Income'!$B$11</f>
        <v>0</v>
      </c>
      <c r="G32" s="9">
        <f>100*C32/'Exh. 3- Income'!$C$11</f>
        <v>0</v>
      </c>
      <c r="H32" s="9">
        <f>100*D32/'Exh. 3- Income'!$D$11</f>
        <v>0.54285804737073162</v>
      </c>
    </row>
    <row r="33" spans="1:8">
      <c r="A33" s="13" t="s">
        <v>48</v>
      </c>
      <c r="B33" s="15">
        <v>0</v>
      </c>
      <c r="C33" s="15">
        <v>878.24</v>
      </c>
      <c r="D33" s="15">
        <v>114.57820000000001</v>
      </c>
      <c r="F33" s="9">
        <f>100*B33/'Exh. 3- Income'!$B$11</f>
        <v>0</v>
      </c>
      <c r="G33" s="9">
        <f>100*C33/'Exh. 3- Income'!$C$11</f>
        <v>9.1135801384588433</v>
      </c>
      <c r="H33" s="9">
        <f>100*D33/'Exh. 3- Income'!$D$11</f>
        <v>0.61747398231209549</v>
      </c>
    </row>
    <row r="34" spans="1:8">
      <c r="A34" s="13" t="s">
        <v>49</v>
      </c>
      <c r="B34" s="15">
        <v>0</v>
      </c>
      <c r="C34" s="15">
        <v>220</v>
      </c>
      <c r="D34" s="15">
        <v>261.25</v>
      </c>
      <c r="F34" s="9">
        <f>100*B34/'Exh. 3- Income'!$B$11</f>
        <v>0</v>
      </c>
      <c r="G34" s="9">
        <f>100*C34/'Exh. 3- Income'!$C$11</f>
        <v>2.282960956527766</v>
      </c>
      <c r="H34" s="9">
        <f>100*D34/'Exh. 3- Income'!$D$11</f>
        <v>1.4079037537597461</v>
      </c>
    </row>
    <row r="35" spans="1:8" ht="14">
      <c r="A35" s="13" t="s">
        <v>50</v>
      </c>
      <c r="B35" s="16">
        <v>8.6240000000000006</v>
      </c>
      <c r="C35" s="16">
        <v>7.5042000000000009</v>
      </c>
      <c r="D35" s="16">
        <v>0</v>
      </c>
      <c r="F35" s="10">
        <f>100*B35/'Exh. 3- Income'!$B$11</f>
        <v>0.52770981345054235</v>
      </c>
      <c r="G35" s="10">
        <f>100*C35/'Exh. 3- Income'!$C$11</f>
        <v>7.7871798227162115E-2</v>
      </c>
      <c r="H35" s="10">
        <f>100*D35/'Exh. 3- Income'!$D$11</f>
        <v>0</v>
      </c>
    </row>
    <row r="36" spans="1:8">
      <c r="A36" s="13" t="s">
        <v>51</v>
      </c>
      <c r="B36" s="12">
        <f>SUM(B30:B35)</f>
        <v>372.13440000000003</v>
      </c>
      <c r="C36" s="12">
        <f>SUM(C30:C35)</f>
        <v>2562.4401000000003</v>
      </c>
      <c r="D36" s="12">
        <f>SUM(D30:D35)</f>
        <v>3096.4725000000003</v>
      </c>
      <c r="F36" s="9">
        <f>SUM(F30:F35)</f>
        <v>22.771216929792381</v>
      </c>
      <c r="G36" s="9">
        <f>SUM(G30:G35)</f>
        <v>26.590685007914114</v>
      </c>
      <c r="H36" s="9">
        <f>SUM(H30:H35)</f>
        <v>16.687216291536178</v>
      </c>
    </row>
    <row r="37" spans="1:8" ht="5.15" customHeight="1">
      <c r="A37" s="3"/>
      <c r="B37" s="17"/>
      <c r="C37" s="17"/>
      <c r="D37" s="17"/>
      <c r="F37" s="47"/>
      <c r="G37" s="47"/>
      <c r="H37" s="47"/>
    </row>
    <row r="38" spans="1:8">
      <c r="A38" s="13" t="s">
        <v>52</v>
      </c>
      <c r="B38" s="17"/>
      <c r="C38" s="17"/>
      <c r="D38" s="17"/>
      <c r="F38" s="47"/>
      <c r="G38" s="47"/>
      <c r="H38" s="47"/>
    </row>
    <row r="39" spans="1:8">
      <c r="A39" s="13" t="s">
        <v>53</v>
      </c>
      <c r="B39" s="15">
        <v>0</v>
      </c>
      <c r="C39" s="15">
        <v>0</v>
      </c>
      <c r="D39" s="15">
        <v>36.729000000000006</v>
      </c>
      <c r="F39" s="9">
        <f>100*B39/'Exh. 3- Income'!$B$11</f>
        <v>0</v>
      </c>
      <c r="G39" s="9">
        <f>100*C39/'Exh. 3- Income'!$C$11</f>
        <v>0</v>
      </c>
      <c r="H39" s="9">
        <f>100*D39/'Exh. 3- Income'!$D$11</f>
        <v>0.19793644773910707</v>
      </c>
    </row>
    <row r="40" spans="1:8" ht="14">
      <c r="A40" s="3" t="s">
        <v>54</v>
      </c>
      <c r="B40" s="16">
        <v>14.355</v>
      </c>
      <c r="C40" s="16">
        <v>6.8508000000000004</v>
      </c>
      <c r="D40" s="16">
        <v>0</v>
      </c>
      <c r="F40" s="10">
        <f>100*B40/'Exh. 3- Income'!$B$11</f>
        <v>0.87839452366448689</v>
      </c>
      <c r="G40" s="10">
        <f>100*C40/'Exh. 3- Income'!$C$11</f>
        <v>7.1091404186274645E-2</v>
      </c>
      <c r="H40" s="10">
        <f>100*D40/'Exh. 3- Income'!$D$11</f>
        <v>0</v>
      </c>
    </row>
    <row r="41" spans="1:8">
      <c r="A41" s="3" t="s">
        <v>55</v>
      </c>
      <c r="B41" s="15">
        <f>SUM(B39:B40)</f>
        <v>14.355</v>
      </c>
      <c r="C41" s="15">
        <f>SUM(C39:C40)</f>
        <v>6.8508000000000004</v>
      </c>
      <c r="D41" s="15">
        <f>SUM(D39:D40)</f>
        <v>36.729000000000006</v>
      </c>
      <c r="F41" s="9">
        <f>SUM(F39:F40)</f>
        <v>0.87839452366448689</v>
      </c>
      <c r="G41" s="9">
        <f>SUM(G39:G40)</f>
        <v>7.1091404186274645E-2</v>
      </c>
      <c r="H41" s="9">
        <f>SUM(H39:H40)</f>
        <v>0.19793644773910707</v>
      </c>
    </row>
    <row r="42" spans="1:8" ht="5.15" customHeight="1">
      <c r="A42" s="3"/>
      <c r="B42" s="17"/>
      <c r="C42" s="17"/>
      <c r="D42" s="17"/>
      <c r="F42" s="47"/>
      <c r="G42" s="47"/>
      <c r="H42" s="47"/>
    </row>
    <row r="43" spans="1:8">
      <c r="A43" s="13" t="s">
        <v>56</v>
      </c>
      <c r="B43" s="15">
        <f>B36+B41</f>
        <v>386.48940000000005</v>
      </c>
      <c r="C43" s="15">
        <f>C36+C41</f>
        <v>2569.2909000000004</v>
      </c>
      <c r="D43" s="15">
        <f>D36+D41</f>
        <v>3133.2015000000001</v>
      </c>
      <c r="F43" s="9">
        <f>F36+F41</f>
        <v>23.649611453456867</v>
      </c>
      <c r="G43" s="9">
        <f>G36+G41</f>
        <v>26.661776412100387</v>
      </c>
      <c r="H43" s="9">
        <f>H36+H41</f>
        <v>16.885152739275284</v>
      </c>
    </row>
    <row r="44" spans="1:8">
      <c r="A44" s="3"/>
      <c r="B44" s="17"/>
      <c r="C44" s="17"/>
      <c r="D44" s="17"/>
      <c r="F44" s="47"/>
      <c r="G44" s="47"/>
      <c r="H44" s="47"/>
    </row>
    <row r="45" spans="1:8">
      <c r="A45" s="18" t="s">
        <v>57</v>
      </c>
      <c r="B45" s="17"/>
      <c r="C45" s="17"/>
      <c r="D45" s="17"/>
      <c r="F45" s="47"/>
      <c r="G45" s="47"/>
      <c r="H45" s="47"/>
    </row>
    <row r="46" spans="1:8">
      <c r="A46" s="13" t="s">
        <v>58</v>
      </c>
      <c r="B46" s="17"/>
      <c r="C46" s="17"/>
      <c r="D46" s="17"/>
      <c r="F46" s="47"/>
      <c r="G46" s="47"/>
      <c r="H46" s="47"/>
    </row>
    <row r="47" spans="1:8">
      <c r="A47" s="13" t="s">
        <v>59</v>
      </c>
      <c r="B47" s="15">
        <v>769.25200000000007</v>
      </c>
      <c r="C47" s="15">
        <v>769.25200000000007</v>
      </c>
      <c r="D47" s="12">
        <v>769.25200000000007</v>
      </c>
      <c r="F47" s="9">
        <f>100*B47/'Exh. 3- Income'!$B$11</f>
        <v>47.071176880386901</v>
      </c>
      <c r="G47" s="9">
        <f>100*C47/'Exh. 3- Income'!$C$11</f>
        <v>7.982601280594988</v>
      </c>
      <c r="H47" s="9">
        <f>100*D47/'Exh. 3- Income'!$D$11</f>
        <v>4.14558001296533</v>
      </c>
    </row>
    <row r="48" spans="1:8">
      <c r="A48" s="13" t="s">
        <v>60</v>
      </c>
      <c r="B48" s="15">
        <v>1097.3204000000001</v>
      </c>
      <c r="C48" s="15">
        <v>1200.5873000000001</v>
      </c>
      <c r="D48" s="12">
        <v>1987.6274000000001</v>
      </c>
      <c r="F48" s="9">
        <f>100*B48/'Exh. 3- Income'!$B$11</f>
        <v>67.145958207267455</v>
      </c>
      <c r="G48" s="9">
        <f>100*C48/'Exh. 3- Income'!$C$11</f>
        <v>12.458608776377675</v>
      </c>
      <c r="H48" s="9">
        <f>100*D48/'Exh. 3- Income'!$D$11</f>
        <v>10.71153331114153</v>
      </c>
    </row>
    <row r="49" spans="1:8">
      <c r="A49" s="13" t="s">
        <v>61</v>
      </c>
      <c r="B49" s="15">
        <v>0</v>
      </c>
      <c r="C49" s="15">
        <v>0</v>
      </c>
      <c r="D49" s="12">
        <v>153.85260000000002</v>
      </c>
      <c r="F49" s="9">
        <f>100*B49/'Exh. 3- Income'!$B$11</f>
        <v>0</v>
      </c>
      <c r="G49" s="9">
        <f>100*C49/'Exh. 3- Income'!$C$11</f>
        <v>0</v>
      </c>
      <c r="H49" s="9">
        <f>100*D49/'Exh. 3- Income'!$D$11</f>
        <v>0.82912785862467653</v>
      </c>
    </row>
    <row r="50" spans="1:8">
      <c r="A50" s="13" t="s">
        <v>62</v>
      </c>
      <c r="B50" s="15">
        <v>0</v>
      </c>
      <c r="C50" s="15">
        <v>0</v>
      </c>
      <c r="D50" s="12">
        <v>2095.4945000000002</v>
      </c>
      <c r="F50" s="9">
        <f>100*B50/'Exh. 3- Income'!$B$11</f>
        <v>0</v>
      </c>
      <c r="G50" s="9">
        <f>100*C50/'Exh. 3- Income'!$C$11</f>
        <v>0</v>
      </c>
      <c r="H50" s="9">
        <f>100*D50/'Exh. 3- Income'!$D$11</f>
        <v>11.292840469025464</v>
      </c>
    </row>
    <row r="51" spans="1:8">
      <c r="A51" s="13" t="s">
        <v>63</v>
      </c>
      <c r="B51" s="15">
        <v>0</v>
      </c>
      <c r="C51" s="15">
        <v>1.76</v>
      </c>
      <c r="D51" s="12">
        <v>0.27500000000000002</v>
      </c>
      <c r="F51" s="9">
        <f>100*B51/'Exh. 3- Income'!$B$11</f>
        <v>0</v>
      </c>
      <c r="G51" s="9">
        <f>100*C51/'Exh. 3- Income'!$C$11</f>
        <v>1.8263687652222128E-2</v>
      </c>
      <c r="H51" s="9">
        <f>100*D51/'Exh. 3- Income'!$D$11</f>
        <v>1.4820039513260487E-3</v>
      </c>
    </row>
    <row r="52" spans="1:8">
      <c r="A52" s="13" t="s">
        <v>112</v>
      </c>
      <c r="B52" s="15">
        <v>-876.80670000000009</v>
      </c>
      <c r="C52" s="15">
        <v>-1522.9049000000002</v>
      </c>
      <c r="D52" s="15">
        <v>-3414.2350000000001</v>
      </c>
      <c r="F52" s="9">
        <f>100*B52/'Exh. 3- Income'!$B$11</f>
        <v>-53.652539435202421</v>
      </c>
      <c r="G52" s="9">
        <f>100*C52/'Exh. 3- Income'!$C$11</f>
        <v>-15.803329214567375</v>
      </c>
      <c r="H52" s="9">
        <f>100*D52/'Exh. 3- Income'!$D$11</f>
        <v>-18.399671857293423</v>
      </c>
    </row>
    <row r="53" spans="1:8" ht="14">
      <c r="A53" s="13" t="s">
        <v>64</v>
      </c>
      <c r="B53" s="16">
        <v>0</v>
      </c>
      <c r="C53" s="16">
        <v>0</v>
      </c>
      <c r="D53" s="16">
        <v>4.5430000000000001</v>
      </c>
      <c r="F53" s="10">
        <f>100*B53/'Exh. 3- Income'!$B$11</f>
        <v>0</v>
      </c>
      <c r="G53" s="10">
        <f>100*C53/'Exh. 3- Income'!$C$11</f>
        <v>0</v>
      </c>
      <c r="H53" s="10">
        <f>100*D53/'Exh. 3- Income'!$D$11</f>
        <v>2.4482705275906323E-2</v>
      </c>
    </row>
    <row r="54" spans="1:8" ht="14">
      <c r="A54" s="13" t="s">
        <v>65</v>
      </c>
      <c r="B54" s="16">
        <f>SUM(B47:B53)</f>
        <v>989.76569999999992</v>
      </c>
      <c r="C54" s="16">
        <f>SUM(C47:C53)</f>
        <v>448.69439999999986</v>
      </c>
      <c r="D54" s="16">
        <f>SUM(D47:D53)</f>
        <v>1596.8095000000001</v>
      </c>
      <c r="F54" s="10">
        <f>SUM(F47:F53)</f>
        <v>60.564595652451935</v>
      </c>
      <c r="G54" s="10">
        <f>SUM(G47:G53)</f>
        <v>4.6561445300575119</v>
      </c>
      <c r="H54" s="10">
        <f>SUM(H47:H53)</f>
        <v>8.6053745036908094</v>
      </c>
    </row>
    <row r="55" spans="1:8" ht="5.15" customHeight="1">
      <c r="A55" s="3"/>
      <c r="B55" s="17"/>
      <c r="C55" s="17"/>
      <c r="D55" s="17"/>
      <c r="F55" s="47"/>
      <c r="G55" s="47"/>
      <c r="H55" s="47"/>
    </row>
    <row r="56" spans="1:8" ht="14">
      <c r="A56" s="51" t="s">
        <v>66</v>
      </c>
      <c r="B56" s="21">
        <f>B43+B54</f>
        <v>1376.2550999999999</v>
      </c>
      <c r="C56" s="21">
        <f>C43+C54</f>
        <v>3017.9853000000003</v>
      </c>
      <c r="D56" s="21">
        <f>D43+D54</f>
        <v>4730.0110000000004</v>
      </c>
      <c r="F56" s="22">
        <f>F43+F54</f>
        <v>84.214207105908798</v>
      </c>
      <c r="G56" s="22">
        <f>G43+G54</f>
        <v>31.317920942157897</v>
      </c>
      <c r="H56" s="22">
        <f>H43+H54</f>
        <v>25.490527242966095</v>
      </c>
    </row>
    <row r="57" spans="1:8" ht="5.15" customHeight="1">
      <c r="A57" s="52"/>
      <c r="B57" s="53"/>
      <c r="C57" s="53"/>
      <c r="D57" s="53"/>
      <c r="E57" s="53"/>
      <c r="F57" s="52"/>
      <c r="G57" s="52"/>
      <c r="H57" s="52"/>
    </row>
    <row r="58" spans="1:8">
      <c r="A58" s="3"/>
      <c r="B58" s="23"/>
      <c r="C58" s="23"/>
      <c r="D58" s="23"/>
      <c r="E58" s="3"/>
      <c r="F58" s="3"/>
      <c r="G58" s="3"/>
      <c r="H58" s="3"/>
    </row>
    <row r="59" spans="1:8">
      <c r="A59" s="36" t="s">
        <v>108</v>
      </c>
      <c r="B59" s="24"/>
      <c r="C59" s="24"/>
      <c r="D59" s="24"/>
      <c r="E59" s="3"/>
      <c r="F59" s="3"/>
      <c r="G59" s="3"/>
      <c r="H59" s="3"/>
    </row>
  </sheetData>
  <mergeCells count="2">
    <mergeCell ref="F7:H7"/>
    <mergeCell ref="F8:H8"/>
  </mergeCells>
  <phoneticPr fontId="9" type="noConversion"/>
  <printOptions horizontalCentered="1"/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8"/>
  <sheetViews>
    <sheetView showGridLines="0" workbookViewId="0">
      <pane xSplit="1" ySplit="8" topLeftCell="B9" activePane="bottomRight" state="frozen"/>
      <selection activeCell="D47" sqref="D47"/>
      <selection pane="topRight" activeCell="D47" sqref="D47"/>
      <selection pane="bottomLeft" activeCell="D47" sqref="D47"/>
      <selection pane="bottomRight"/>
    </sheetView>
  </sheetViews>
  <sheetFormatPr defaultColWidth="9.1796875" defaultRowHeight="12.5"/>
  <cols>
    <col min="1" max="1" width="43.26953125" style="39" customWidth="1"/>
    <col min="2" max="16384" width="9.1796875" style="39"/>
  </cols>
  <sheetData>
    <row r="1" spans="1:4" ht="13">
      <c r="A1" s="57"/>
      <c r="B1" s="58"/>
      <c r="C1" s="58"/>
      <c r="D1" s="58"/>
    </row>
    <row r="2" spans="1:4" ht="13">
      <c r="A2" s="1" t="s">
        <v>0</v>
      </c>
      <c r="B2" s="58"/>
      <c r="C2" s="58"/>
      <c r="D2" s="58"/>
    </row>
    <row r="3" spans="1:4" ht="13.5" thickBot="1">
      <c r="A3" s="59" t="s">
        <v>67</v>
      </c>
      <c r="B3" s="60"/>
      <c r="C3" s="60"/>
      <c r="D3" s="60"/>
    </row>
    <row r="4" spans="1:4" ht="5.15" customHeight="1"/>
    <row r="5" spans="1:4">
      <c r="A5" s="61"/>
      <c r="B5" s="62" t="s">
        <v>2</v>
      </c>
      <c r="C5" s="62"/>
      <c r="D5" s="62"/>
    </row>
    <row r="6" spans="1:4">
      <c r="A6" s="63"/>
      <c r="B6" s="40">
        <v>1999</v>
      </c>
      <c r="C6" s="40">
        <v>2000</v>
      </c>
      <c r="D6" s="40" t="s">
        <v>3</v>
      </c>
    </row>
    <row r="7" spans="1:4">
      <c r="A7" s="64"/>
      <c r="B7" s="42" t="s">
        <v>4</v>
      </c>
      <c r="C7" s="42" t="s">
        <v>4</v>
      </c>
      <c r="D7" s="42" t="s">
        <v>4</v>
      </c>
    </row>
    <row r="8" spans="1:4">
      <c r="A8" s="63"/>
      <c r="B8" s="65"/>
      <c r="C8" s="65"/>
      <c r="D8" s="65"/>
    </row>
    <row r="9" spans="1:4">
      <c r="A9" s="66" t="s">
        <v>68</v>
      </c>
      <c r="B9" s="67"/>
      <c r="C9" s="67"/>
      <c r="D9" s="67"/>
    </row>
    <row r="10" spans="1:4" ht="5.15" customHeight="1">
      <c r="A10" s="61"/>
      <c r="B10" s="67"/>
      <c r="C10" s="67"/>
      <c r="D10" s="67"/>
    </row>
    <row r="11" spans="1:4">
      <c r="A11" s="61" t="s">
        <v>69</v>
      </c>
      <c r="B11" s="67">
        <v>-836.8667999999999</v>
      </c>
      <c r="C11" s="67">
        <v>-646.09755100000143</v>
      </c>
      <c r="D11" s="67">
        <v>-1891.0001946000002</v>
      </c>
    </row>
    <row r="12" spans="1:4" ht="5.15" customHeight="1">
      <c r="A12" s="61"/>
      <c r="B12" s="67"/>
      <c r="C12" s="67"/>
      <c r="D12" s="67"/>
    </row>
    <row r="13" spans="1:4">
      <c r="A13" s="61" t="s">
        <v>70</v>
      </c>
      <c r="B13" s="67"/>
      <c r="C13" s="67"/>
      <c r="D13" s="67"/>
    </row>
    <row r="14" spans="1:4">
      <c r="A14" s="61" t="s">
        <v>71</v>
      </c>
      <c r="B14" s="67"/>
      <c r="C14" s="67"/>
      <c r="D14" s="67"/>
    </row>
    <row r="15" spans="1:4">
      <c r="A15" s="61" t="s">
        <v>72</v>
      </c>
      <c r="B15" s="68">
        <v>37.852100000000007</v>
      </c>
      <c r="C15" s="68">
        <v>56.906927000000003</v>
      </c>
      <c r="D15" s="68">
        <v>74.563632000000013</v>
      </c>
    </row>
    <row r="16" spans="1:4">
      <c r="A16" s="61" t="s">
        <v>40</v>
      </c>
      <c r="B16" s="68">
        <v>-11</v>
      </c>
      <c r="C16" s="68">
        <v>-286</v>
      </c>
      <c r="D16" s="68">
        <v>-489.5</v>
      </c>
    </row>
    <row r="17" spans="1:4">
      <c r="A17" s="3" t="s">
        <v>73</v>
      </c>
      <c r="B17" s="68"/>
      <c r="C17" s="68"/>
      <c r="D17" s="68"/>
    </row>
    <row r="18" spans="1:4">
      <c r="A18" s="61" t="s">
        <v>32</v>
      </c>
      <c r="B18" s="68">
        <v>-5.0391000000000012</v>
      </c>
      <c r="C18" s="68">
        <v>-144.92500000000001</v>
      </c>
      <c r="D18" s="68">
        <v>-82.9191</v>
      </c>
    </row>
    <row r="19" spans="1:4">
      <c r="A19" s="61" t="s">
        <v>33</v>
      </c>
      <c r="B19" s="68">
        <v>-315.6087</v>
      </c>
      <c r="C19" s="68">
        <v>-1168.3628000000003</v>
      </c>
      <c r="D19" s="68">
        <v>-958.85130000000004</v>
      </c>
    </row>
    <row r="20" spans="1:4">
      <c r="A20" s="61" t="s">
        <v>74</v>
      </c>
      <c r="B20" s="68">
        <v>-108.09260000000002</v>
      </c>
      <c r="C20" s="68">
        <v>-361.66350000000006</v>
      </c>
      <c r="D20" s="68">
        <v>8.6844999999999803</v>
      </c>
    </row>
    <row r="21" spans="1:4">
      <c r="A21" s="61" t="s">
        <v>35</v>
      </c>
      <c r="B21" s="68">
        <v>-24.427700000000002</v>
      </c>
      <c r="C21" s="68">
        <v>-49.604500000000002</v>
      </c>
      <c r="D21" s="68">
        <v>33.562100000000001</v>
      </c>
    </row>
    <row r="22" spans="1:4">
      <c r="A22" s="61" t="s">
        <v>75</v>
      </c>
      <c r="B22" s="68">
        <v>0</v>
      </c>
      <c r="C22" s="68">
        <v>0</v>
      </c>
      <c r="D22" s="68">
        <v>0</v>
      </c>
    </row>
    <row r="23" spans="1:4">
      <c r="A23" s="61" t="s">
        <v>45</v>
      </c>
      <c r="B23" s="68">
        <v>237.1919</v>
      </c>
      <c r="C23" s="68">
        <v>975.02350000000001</v>
      </c>
      <c r="D23" s="68">
        <v>1033.076</v>
      </c>
    </row>
    <row r="24" spans="1:4">
      <c r="A24" s="61" t="s">
        <v>46</v>
      </c>
      <c r="B24" s="68">
        <v>29.503100000000003</v>
      </c>
      <c r="C24" s="68">
        <v>118.16200000000001</v>
      </c>
      <c r="D24" s="68">
        <v>180.21850000000003</v>
      </c>
    </row>
    <row r="25" spans="1:4" ht="14">
      <c r="A25" s="61" t="s">
        <v>76</v>
      </c>
      <c r="B25" s="69">
        <v>1.8315000000000001</v>
      </c>
      <c r="C25" s="69">
        <v>218.16850000000002</v>
      </c>
      <c r="D25" s="69">
        <v>41.25</v>
      </c>
    </row>
    <row r="26" spans="1:4">
      <c r="A26" s="61" t="s">
        <v>77</v>
      </c>
      <c r="B26" s="67">
        <f>SUM(B15:B25)+B11</f>
        <v>-994.65629999999987</v>
      </c>
      <c r="C26" s="67">
        <f>SUM(C15:C25)+C11</f>
        <v>-1288.3924240000017</v>
      </c>
      <c r="D26" s="67">
        <f>SUM(D15:D25)+D11</f>
        <v>-2050.9158625999999</v>
      </c>
    </row>
    <row r="27" spans="1:4">
      <c r="A27" s="61"/>
      <c r="B27" s="67"/>
      <c r="C27" s="67"/>
      <c r="D27" s="67"/>
    </row>
    <row r="28" spans="1:4">
      <c r="A28" s="66" t="s">
        <v>78</v>
      </c>
      <c r="B28" s="67"/>
      <c r="C28" s="67"/>
      <c r="D28" s="67"/>
    </row>
    <row r="29" spans="1:4" ht="5.15" customHeight="1">
      <c r="A29" s="61"/>
      <c r="B29" s="67"/>
      <c r="C29" s="67"/>
      <c r="D29" s="67"/>
    </row>
    <row r="30" spans="1:4">
      <c r="A30" s="61" t="s">
        <v>79</v>
      </c>
      <c r="B30" s="67">
        <v>-49.797000000000004</v>
      </c>
      <c r="C30" s="67">
        <v>-108.77900000000001</v>
      </c>
      <c r="D30" s="67">
        <v>-145.05150000000003</v>
      </c>
    </row>
    <row r="31" spans="1:4" ht="14">
      <c r="A31" s="61" t="s">
        <v>80</v>
      </c>
      <c r="B31" s="70">
        <v>-9.1454000000000004</v>
      </c>
      <c r="C31" s="70">
        <v>0</v>
      </c>
      <c r="D31" s="70">
        <v>0</v>
      </c>
    </row>
    <row r="32" spans="1:4">
      <c r="A32" s="61" t="s">
        <v>81</v>
      </c>
      <c r="B32" s="67">
        <f>B30+B31</f>
        <v>-58.942400000000006</v>
      </c>
      <c r="C32" s="67">
        <f>C30+C31</f>
        <v>-108.77900000000001</v>
      </c>
      <c r="D32" s="67">
        <f>D30+D31</f>
        <v>-145.05150000000003</v>
      </c>
    </row>
    <row r="33" spans="1:4">
      <c r="A33" s="61"/>
      <c r="B33" s="67"/>
      <c r="C33" s="67"/>
      <c r="D33" s="67"/>
    </row>
    <row r="34" spans="1:4">
      <c r="A34" s="66" t="s">
        <v>82</v>
      </c>
      <c r="B34" s="67"/>
      <c r="C34" s="67"/>
      <c r="D34" s="67"/>
    </row>
    <row r="35" spans="1:4" ht="5.15" customHeight="1">
      <c r="A35" s="61"/>
      <c r="B35" s="67"/>
      <c r="C35" s="67"/>
      <c r="D35" s="67"/>
    </row>
    <row r="36" spans="1:4">
      <c r="A36" s="61" t="s">
        <v>83</v>
      </c>
      <c r="B36" s="68">
        <v>-2.7797000000000005</v>
      </c>
      <c r="C36" s="68">
        <v>871.44749999999999</v>
      </c>
      <c r="D36" s="68">
        <v>-38.545099999999998</v>
      </c>
    </row>
    <row r="37" spans="1:4">
      <c r="A37" s="61" t="s">
        <v>84</v>
      </c>
      <c r="B37" s="68">
        <v>1317.3203999999998</v>
      </c>
      <c r="C37" s="68">
        <v>105.02690000000003</v>
      </c>
      <c r="D37" s="68">
        <v>2265.0716000000002</v>
      </c>
    </row>
    <row r="38" spans="1:4" ht="14">
      <c r="A38" s="61" t="s">
        <v>85</v>
      </c>
      <c r="B38" s="69">
        <v>-25.201000000000001</v>
      </c>
      <c r="C38" s="69">
        <v>0</v>
      </c>
      <c r="D38" s="69">
        <v>5.2821999999999996</v>
      </c>
    </row>
    <row r="39" spans="1:4" ht="14">
      <c r="A39" s="61" t="s">
        <v>86</v>
      </c>
      <c r="B39" s="70">
        <f>SUM(B36:B38)</f>
        <v>1289.3396999999998</v>
      </c>
      <c r="C39" s="70">
        <f>SUM(C36:C38)</f>
        <v>976.47440000000006</v>
      </c>
      <c r="D39" s="70">
        <f>SUM(D36:D38)</f>
        <v>2231.8087000000005</v>
      </c>
    </row>
    <row r="40" spans="1:4" ht="5.15" customHeight="1">
      <c r="A40" s="61"/>
      <c r="B40" s="67"/>
      <c r="C40" s="67"/>
      <c r="D40" s="67"/>
    </row>
    <row r="41" spans="1:4">
      <c r="A41" s="61" t="s">
        <v>87</v>
      </c>
      <c r="B41" s="67">
        <f>B26+B32+B39</f>
        <v>235.74099999999999</v>
      </c>
      <c r="C41" s="67">
        <f>C26+C32+C39</f>
        <v>-420.69702400000165</v>
      </c>
      <c r="D41" s="67">
        <f>D26+D32+D39</f>
        <v>35.841337400000612</v>
      </c>
    </row>
    <row r="42" spans="1:4" ht="5.15" customHeight="1">
      <c r="A42" s="61"/>
      <c r="B42" s="67"/>
      <c r="C42" s="67"/>
      <c r="D42" s="67"/>
    </row>
    <row r="43" spans="1:4" ht="14">
      <c r="A43" s="61" t="s">
        <v>88</v>
      </c>
      <c r="B43" s="69">
        <v>281.27660000000003</v>
      </c>
      <c r="C43" s="70">
        <v>517.0154</v>
      </c>
      <c r="D43" s="70">
        <v>96.329200000000014</v>
      </c>
    </row>
    <row r="44" spans="1:4" ht="5.15" customHeight="1">
      <c r="A44" s="61"/>
      <c r="B44" s="67"/>
      <c r="C44" s="67"/>
      <c r="D44" s="67"/>
    </row>
    <row r="45" spans="1:4" ht="14">
      <c r="A45" s="61" t="s">
        <v>89</v>
      </c>
      <c r="B45" s="71">
        <f>B41+B43</f>
        <v>517.01760000000002</v>
      </c>
      <c r="C45" s="71">
        <f>C41+C43</f>
        <v>96.318375999998352</v>
      </c>
      <c r="D45" s="71">
        <f>D41+D43</f>
        <v>132.17053740000063</v>
      </c>
    </row>
    <row r="46" spans="1:4" ht="5.15" customHeight="1">
      <c r="A46" s="52"/>
      <c r="B46" s="72"/>
      <c r="C46" s="72"/>
      <c r="D46" s="72"/>
    </row>
    <row r="47" spans="1:4">
      <c r="A47" s="3"/>
      <c r="B47" s="73"/>
      <c r="C47" s="73"/>
      <c r="D47" s="73"/>
    </row>
    <row r="48" spans="1:4">
      <c r="A48" s="36" t="s">
        <v>108</v>
      </c>
      <c r="B48" s="67"/>
      <c r="C48" s="67"/>
      <c r="D48" s="67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2"/>
  <sheetViews>
    <sheetView showGridLines="0" topLeftCell="A5" workbookViewId="0">
      <selection activeCell="B39" sqref="B39"/>
    </sheetView>
  </sheetViews>
  <sheetFormatPr defaultRowHeight="12.5"/>
  <cols>
    <col min="1" max="1" width="24.453125" customWidth="1"/>
    <col min="2" max="7" width="9.1796875"/>
    <col min="8" max="8" width="6.81640625" customWidth="1"/>
    <col min="9" max="14" width="9.1796875"/>
  </cols>
  <sheetData>
    <row r="1" spans="1:14" ht="13">
      <c r="A1" s="74"/>
      <c r="B1" s="124"/>
      <c r="C1" s="1"/>
      <c r="D1" s="1"/>
      <c r="E1" s="1"/>
      <c r="F1" s="1"/>
      <c r="G1" s="1"/>
      <c r="H1" s="1"/>
      <c r="I1" s="132"/>
      <c r="J1" s="44"/>
      <c r="K1" s="44"/>
      <c r="L1" s="44"/>
      <c r="M1" s="44"/>
      <c r="N1" s="44"/>
    </row>
    <row r="2" spans="1:14" ht="13">
      <c r="A2" s="74" t="s">
        <v>0</v>
      </c>
      <c r="B2" s="124"/>
      <c r="C2" s="1"/>
      <c r="D2" s="1"/>
      <c r="E2" s="1"/>
      <c r="F2" s="1"/>
      <c r="G2" s="1"/>
      <c r="H2" s="1"/>
      <c r="I2" s="132"/>
      <c r="J2" s="44"/>
      <c r="K2" s="44"/>
      <c r="L2" s="44"/>
      <c r="M2" s="44"/>
      <c r="N2" s="44"/>
    </row>
    <row r="3" spans="1:14" ht="13.5" thickBot="1">
      <c r="A3" s="75" t="s">
        <v>90</v>
      </c>
      <c r="B3" s="125"/>
      <c r="C3" s="2"/>
      <c r="D3" s="2"/>
      <c r="E3" s="2"/>
      <c r="F3" s="2"/>
      <c r="G3" s="2"/>
      <c r="H3" s="2"/>
      <c r="I3" s="133"/>
      <c r="J3" s="76"/>
      <c r="K3" s="76"/>
      <c r="L3" s="76"/>
      <c r="M3" s="76"/>
      <c r="N3" s="76"/>
    </row>
    <row r="4" spans="1:14" ht="5.15" customHeight="1">
      <c r="A4" s="77"/>
      <c r="B4" s="126"/>
      <c r="C4" s="3"/>
      <c r="D4" s="3"/>
      <c r="E4" s="3"/>
      <c r="F4" s="3"/>
      <c r="G4" s="3"/>
      <c r="H4" s="3"/>
      <c r="I4" s="126"/>
      <c r="J4" s="3"/>
      <c r="K4" s="3"/>
      <c r="L4" s="3"/>
      <c r="M4" s="3"/>
      <c r="N4" s="3"/>
    </row>
    <row r="5" spans="1:14">
      <c r="A5" s="77"/>
      <c r="B5" s="160" t="s">
        <v>91</v>
      </c>
      <c r="C5" s="160"/>
      <c r="D5" s="160"/>
      <c r="E5" s="160"/>
      <c r="F5" s="160"/>
      <c r="G5" s="160"/>
      <c r="H5" s="3"/>
      <c r="I5" s="160" t="s">
        <v>91</v>
      </c>
      <c r="J5" s="160"/>
      <c r="K5" s="160"/>
      <c r="L5" s="160"/>
      <c r="M5" s="160"/>
      <c r="N5" s="160"/>
    </row>
    <row r="6" spans="1:14">
      <c r="A6" s="78"/>
      <c r="B6" s="40">
        <v>2002</v>
      </c>
      <c r="C6" s="134">
        <f>B6+1</f>
        <v>2003</v>
      </c>
      <c r="D6" s="134">
        <f>C6+1</f>
        <v>2004</v>
      </c>
      <c r="E6" s="134">
        <f>D6+1</f>
        <v>2005</v>
      </c>
      <c r="F6" s="134">
        <f>E6+1</f>
        <v>2006</v>
      </c>
      <c r="G6" s="134">
        <f>F6+1</f>
        <v>2007</v>
      </c>
      <c r="H6" s="25"/>
      <c r="I6" s="40">
        <v>2002</v>
      </c>
      <c r="J6" s="134">
        <f>I6+1</f>
        <v>2003</v>
      </c>
      <c r="K6" s="134">
        <f>J6+1</f>
        <v>2004</v>
      </c>
      <c r="L6" s="134">
        <f>K6+1</f>
        <v>2005</v>
      </c>
      <c r="M6" s="134">
        <f>L6+1</f>
        <v>2006</v>
      </c>
      <c r="N6" s="134">
        <f>M6+1</f>
        <v>2007</v>
      </c>
    </row>
    <row r="7" spans="1:14">
      <c r="A7" s="79"/>
      <c r="B7" s="42" t="s">
        <v>4</v>
      </c>
      <c r="C7" s="42" t="s">
        <v>4</v>
      </c>
      <c r="D7" s="42" t="s">
        <v>4</v>
      </c>
      <c r="E7" s="42" t="s">
        <v>4</v>
      </c>
      <c r="F7" s="42" t="s">
        <v>4</v>
      </c>
      <c r="G7" s="42" t="s">
        <v>4</v>
      </c>
      <c r="H7" s="80"/>
      <c r="I7" s="43" t="s">
        <v>5</v>
      </c>
      <c r="J7" s="43" t="s">
        <v>5</v>
      </c>
      <c r="K7" s="43" t="s">
        <v>5</v>
      </c>
      <c r="L7" s="43" t="s">
        <v>5</v>
      </c>
      <c r="M7" s="43" t="s">
        <v>5</v>
      </c>
      <c r="N7" s="43" t="s">
        <v>5</v>
      </c>
    </row>
    <row r="8" spans="1:14" ht="5.15" customHeight="1">
      <c r="A8" s="78"/>
      <c r="B8" s="26"/>
      <c r="C8" s="26"/>
      <c r="D8" s="26"/>
      <c r="E8" s="26"/>
      <c r="F8" s="26"/>
      <c r="G8" s="26"/>
      <c r="H8" s="26"/>
      <c r="I8" s="135"/>
      <c r="J8" s="25"/>
      <c r="K8" s="25"/>
      <c r="L8" s="25"/>
      <c r="M8" s="25"/>
      <c r="N8" s="25"/>
    </row>
    <row r="9" spans="1:14">
      <c r="A9" s="8" t="s">
        <v>109</v>
      </c>
      <c r="B9" s="81">
        <v>24021.8</v>
      </c>
      <c r="C9" s="81">
        <v>29493.200000000001</v>
      </c>
      <c r="D9" s="81">
        <v>38341.599999999999</v>
      </c>
      <c r="E9" s="81">
        <v>54032.5</v>
      </c>
      <c r="F9" s="81">
        <v>89252.87</v>
      </c>
      <c r="G9" s="81">
        <v>109588.02879543637</v>
      </c>
      <c r="H9" s="82"/>
      <c r="I9" s="27">
        <f>100*B9/B$14</f>
        <v>121.74834141718236</v>
      </c>
      <c r="J9" s="27">
        <f t="shared" ref="J9:N10" si="0">100*C9/C$14</f>
        <v>120.19006634391248</v>
      </c>
      <c r="K9" s="27">
        <f t="shared" si="0"/>
        <v>121.27967811932614</v>
      </c>
      <c r="L9" s="27">
        <f t="shared" si="0"/>
        <v>122.69940149835065</v>
      </c>
      <c r="M9" s="27">
        <f t="shared" si="0"/>
        <v>121.95121967085028</v>
      </c>
      <c r="N9" s="27">
        <f t="shared" si="0"/>
        <v>121.95121951219512</v>
      </c>
    </row>
    <row r="10" spans="1:14" ht="14">
      <c r="A10" s="8" t="s">
        <v>6</v>
      </c>
      <c r="B10" s="83">
        <v>1896.4</v>
      </c>
      <c r="C10" s="83">
        <v>2418.9</v>
      </c>
      <c r="D10" s="83">
        <v>2858</v>
      </c>
      <c r="E10" s="83">
        <v>4322.60232725063</v>
      </c>
      <c r="F10" s="83">
        <v>7140.2296423176522</v>
      </c>
      <c r="G10" s="83">
        <v>8767.0423036349111</v>
      </c>
      <c r="H10" s="84"/>
      <c r="I10" s="28">
        <f>100*B10/B$14</f>
        <v>9.6114177398673135</v>
      </c>
      <c r="J10" s="28">
        <f t="shared" si="0"/>
        <v>9.8574502420656263</v>
      </c>
      <c r="K10" s="28">
        <f t="shared" si="0"/>
        <v>9.0402414105054074</v>
      </c>
      <c r="L10" s="28">
        <f t="shared" si="0"/>
        <v>9.8159574046921758</v>
      </c>
      <c r="M10" s="28">
        <f t="shared" si="0"/>
        <v>9.7560976314890127</v>
      </c>
      <c r="N10" s="28">
        <f t="shared" si="0"/>
        <v>9.7560975609756113</v>
      </c>
    </row>
    <row r="11" spans="1:14">
      <c r="A11" s="11" t="s">
        <v>93</v>
      </c>
      <c r="B11" s="81">
        <f t="shared" ref="B11:G11" si="1">SUM(B9:B10)</f>
        <v>25918.2</v>
      </c>
      <c r="C11" s="81">
        <f t="shared" si="1"/>
        <v>31912.100000000002</v>
      </c>
      <c r="D11" s="81">
        <f t="shared" si="1"/>
        <v>41199.599999999999</v>
      </c>
      <c r="E11" s="81">
        <f t="shared" si="1"/>
        <v>58355.102327250628</v>
      </c>
      <c r="F11" s="81">
        <f t="shared" si="1"/>
        <v>96393.099642317655</v>
      </c>
      <c r="G11" s="81">
        <f t="shared" si="1"/>
        <v>118355.07109907128</v>
      </c>
      <c r="H11" s="82"/>
      <c r="I11" s="27">
        <f t="shared" ref="I11:N11" si="2">SUM(I9:I10)</f>
        <v>131.35975915704967</v>
      </c>
      <c r="J11" s="27">
        <f t="shared" si="2"/>
        <v>130.04751658597812</v>
      </c>
      <c r="K11" s="27">
        <f t="shared" si="2"/>
        <v>130.31991952983154</v>
      </c>
      <c r="L11" s="27">
        <f t="shared" si="2"/>
        <v>132.51535890304282</v>
      </c>
      <c r="M11" s="27">
        <f t="shared" si="2"/>
        <v>131.70731730233928</v>
      </c>
      <c r="N11" s="27">
        <f t="shared" si="2"/>
        <v>131.70731707317074</v>
      </c>
    </row>
    <row r="12" spans="1:14" ht="5.15" customHeight="1">
      <c r="A12" s="11"/>
      <c r="B12" s="81"/>
      <c r="C12" s="81"/>
      <c r="D12" s="81"/>
      <c r="E12" s="81"/>
      <c r="F12" s="81"/>
      <c r="G12" s="81"/>
      <c r="H12" s="82"/>
      <c r="I12" s="27"/>
      <c r="J12" s="27"/>
      <c r="K12" s="27"/>
      <c r="L12" s="27"/>
      <c r="M12" s="27"/>
      <c r="N12" s="27"/>
    </row>
    <row r="13" spans="1:14" ht="14">
      <c r="A13" s="13" t="s">
        <v>26</v>
      </c>
      <c r="B13" s="83">
        <v>6187.5</v>
      </c>
      <c r="C13" s="83">
        <v>7373.3</v>
      </c>
      <c r="D13" s="83">
        <v>9585.4</v>
      </c>
      <c r="E13" s="83">
        <v>14318.620209017714</v>
      </c>
      <c r="F13" s="83">
        <v>23205.746337532371</v>
      </c>
      <c r="G13" s="83">
        <v>28492.887486813459</v>
      </c>
      <c r="H13" s="84"/>
      <c r="I13" s="28">
        <f>100*B13/B$14</f>
        <v>31.359759157049673</v>
      </c>
      <c r="J13" s="28">
        <f t="shared" ref="J13:N14" si="3">100*C13/C$14</f>
        <v>30.047516585978119</v>
      </c>
      <c r="K13" s="28">
        <f t="shared" si="3"/>
        <v>30.319919529831534</v>
      </c>
      <c r="L13" s="28">
        <f t="shared" si="3"/>
        <v>32.515358903042838</v>
      </c>
      <c r="M13" s="28">
        <f t="shared" si="3"/>
        <v>31.707317302339295</v>
      </c>
      <c r="N13" s="28">
        <f t="shared" si="3"/>
        <v>31.707317073170735</v>
      </c>
    </row>
    <row r="14" spans="1:14">
      <c r="A14" s="11" t="s">
        <v>7</v>
      </c>
      <c r="B14" s="81">
        <f t="shared" ref="B14:G14" si="4">B11-B13</f>
        <v>19730.7</v>
      </c>
      <c r="C14" s="81">
        <f t="shared" si="4"/>
        <v>24538.800000000003</v>
      </c>
      <c r="D14" s="81">
        <f t="shared" si="4"/>
        <v>31614.199999999997</v>
      </c>
      <c r="E14" s="81">
        <f t="shared" si="4"/>
        <v>44036.482118232918</v>
      </c>
      <c r="F14" s="81">
        <f t="shared" si="4"/>
        <v>73187.353304785283</v>
      </c>
      <c r="G14" s="81">
        <f t="shared" si="4"/>
        <v>89862.183612257824</v>
      </c>
      <c r="H14" s="86"/>
      <c r="I14" s="27">
        <f>100*B14/B$14</f>
        <v>100</v>
      </c>
      <c r="J14" s="27">
        <f t="shared" si="3"/>
        <v>100.00000000000001</v>
      </c>
      <c r="K14" s="27">
        <f t="shared" si="3"/>
        <v>100</v>
      </c>
      <c r="L14" s="27">
        <f t="shared" si="3"/>
        <v>100</v>
      </c>
      <c r="M14" s="27">
        <f t="shared" si="3"/>
        <v>100</v>
      </c>
      <c r="N14" s="27">
        <f t="shared" si="3"/>
        <v>100</v>
      </c>
    </row>
    <row r="15" spans="1:14" ht="5.15" customHeight="1">
      <c r="A15" s="13"/>
      <c r="B15" s="81"/>
      <c r="C15" s="81"/>
      <c r="D15" s="81"/>
      <c r="E15" s="81"/>
      <c r="F15" s="81"/>
      <c r="G15" s="81"/>
      <c r="H15" s="82"/>
      <c r="I15" s="27"/>
      <c r="J15" s="27"/>
      <c r="K15" s="27"/>
      <c r="L15" s="27"/>
      <c r="M15" s="27"/>
      <c r="N15" s="27"/>
    </row>
    <row r="16" spans="1:14" ht="14">
      <c r="A16" s="14" t="s">
        <v>8</v>
      </c>
      <c r="B16" s="83">
        <v>10712.9</v>
      </c>
      <c r="C16" s="83">
        <v>12370.6</v>
      </c>
      <c r="D16" s="83">
        <v>15228.4</v>
      </c>
      <c r="E16" s="83">
        <v>20256.795156078264</v>
      </c>
      <c r="F16" s="83">
        <v>32202.435686852612</v>
      </c>
      <c r="G16" s="83">
        <v>38640.738953270869</v>
      </c>
      <c r="H16" s="84"/>
      <c r="I16" s="28">
        <f t="shared" ref="I16:N16" si="5">100*B16/B$14</f>
        <v>54.295590120978979</v>
      </c>
      <c r="J16" s="28">
        <f t="shared" si="5"/>
        <v>50.412408104715794</v>
      </c>
      <c r="K16" s="28">
        <f t="shared" si="5"/>
        <v>48.169493455472548</v>
      </c>
      <c r="L16" s="28">
        <f t="shared" si="5"/>
        <v>46.000030387738704</v>
      </c>
      <c r="M16" s="28">
        <f t="shared" si="5"/>
        <v>44.000000318015445</v>
      </c>
      <c r="N16" s="28">
        <f t="shared" si="5"/>
        <v>43.000000000000007</v>
      </c>
    </row>
    <row r="17" spans="1:16" ht="5.15" customHeight="1">
      <c r="A17" s="13"/>
      <c r="B17" s="127"/>
      <c r="C17" s="81"/>
      <c r="D17" s="81"/>
      <c r="E17" s="81"/>
      <c r="F17" s="81"/>
      <c r="G17" s="81"/>
      <c r="H17" s="82"/>
      <c r="I17" s="27"/>
      <c r="J17" s="27"/>
      <c r="K17" s="27"/>
      <c r="L17" s="27"/>
      <c r="M17" s="27"/>
      <c r="N17" s="27"/>
    </row>
    <row r="18" spans="1:16">
      <c r="A18" s="13" t="s">
        <v>9</v>
      </c>
      <c r="B18" s="81">
        <f t="shared" ref="B18:G18" si="6">B14-B16</f>
        <v>9017.8000000000011</v>
      </c>
      <c r="C18" s="81">
        <f t="shared" si="6"/>
        <v>12168.200000000003</v>
      </c>
      <c r="D18" s="81">
        <f t="shared" si="6"/>
        <v>16385.799999999996</v>
      </c>
      <c r="E18" s="81">
        <f t="shared" si="6"/>
        <v>23779.686962154654</v>
      </c>
      <c r="F18" s="81">
        <f t="shared" si="6"/>
        <v>40984.917617932675</v>
      </c>
      <c r="G18" s="81">
        <f t="shared" si="6"/>
        <v>51221.444658986955</v>
      </c>
      <c r="H18" s="82"/>
      <c r="I18" s="27">
        <f t="shared" ref="I18:N18" si="7">100*B18/B$14</f>
        <v>45.704409879021021</v>
      </c>
      <c r="J18" s="27">
        <f t="shared" si="7"/>
        <v>49.587591895284206</v>
      </c>
      <c r="K18" s="27">
        <f t="shared" si="7"/>
        <v>51.830506544527452</v>
      </c>
      <c r="L18" s="27">
        <f t="shared" si="7"/>
        <v>53.999969612261289</v>
      </c>
      <c r="M18" s="27">
        <f t="shared" si="7"/>
        <v>55.999999681984562</v>
      </c>
      <c r="N18" s="27">
        <f t="shared" si="7"/>
        <v>56.999999999999993</v>
      </c>
    </row>
    <row r="19" spans="1:16" ht="5.15" customHeight="1">
      <c r="A19" s="13"/>
      <c r="B19" s="127"/>
      <c r="C19" s="81"/>
      <c r="D19" s="81"/>
      <c r="E19" s="81"/>
      <c r="F19" s="81"/>
      <c r="G19" s="81"/>
      <c r="H19" s="82"/>
      <c r="I19" s="27"/>
      <c r="J19" s="27"/>
      <c r="K19" s="27"/>
      <c r="L19" s="27"/>
      <c r="M19" s="27"/>
      <c r="N19" s="27"/>
    </row>
    <row r="20" spans="1:16">
      <c r="A20" s="11" t="s">
        <v>10</v>
      </c>
      <c r="B20" s="128"/>
      <c r="C20" s="87"/>
      <c r="D20" s="87"/>
      <c r="E20" s="87"/>
      <c r="F20" s="87"/>
      <c r="G20" s="87"/>
      <c r="H20" s="88"/>
      <c r="I20" s="89"/>
      <c r="J20" s="89"/>
      <c r="K20" s="89"/>
      <c r="L20" s="89"/>
      <c r="M20" s="89"/>
      <c r="N20" s="89"/>
    </row>
    <row r="21" spans="1:16">
      <c r="A21" s="8" t="s">
        <v>11</v>
      </c>
      <c r="B21" s="81">
        <v>766.7</v>
      </c>
      <c r="C21" s="85">
        <v>712.8</v>
      </c>
      <c r="D21" s="85">
        <v>1012</v>
      </c>
      <c r="E21" s="85">
        <v>1497.2413811014369</v>
      </c>
      <c r="F21" s="85">
        <v>2561.557384181458</v>
      </c>
      <c r="G21" s="85">
        <v>2695.8655083677345</v>
      </c>
      <c r="H21" s="86"/>
      <c r="I21" s="27">
        <f>100*B21/B$14</f>
        <v>3.8858226013268662</v>
      </c>
      <c r="J21" s="27">
        <f t="shared" ref="J21:N25" si="8">100*C21/C$14</f>
        <v>2.9047875201721354</v>
      </c>
      <c r="K21" s="27">
        <f t="shared" si="8"/>
        <v>3.2010931796471209</v>
      </c>
      <c r="L21" s="27">
        <f t="shared" si="8"/>
        <v>3.4000022460502519</v>
      </c>
      <c r="M21" s="27">
        <f t="shared" si="8"/>
        <v>3.5000000252966834</v>
      </c>
      <c r="N21" s="27">
        <f t="shared" si="8"/>
        <v>3</v>
      </c>
    </row>
    <row r="22" spans="1:16">
      <c r="A22" s="8" t="s">
        <v>12</v>
      </c>
      <c r="B22" s="81">
        <v>3641</v>
      </c>
      <c r="C22" s="85">
        <v>4181.1000000000004</v>
      </c>
      <c r="D22" s="85">
        <v>5742</v>
      </c>
      <c r="E22" s="85">
        <v>8146.7545736401707</v>
      </c>
      <c r="F22" s="85">
        <v>13173.723690076067</v>
      </c>
      <c r="G22" s="85">
        <v>15276.571214083831</v>
      </c>
      <c r="H22" s="86"/>
      <c r="I22" s="27">
        <f>100*B22/B$14</f>
        <v>18.453476055081673</v>
      </c>
      <c r="J22" s="27">
        <f t="shared" si="8"/>
        <v>17.038730500268962</v>
      </c>
      <c r="K22" s="27">
        <f t="shared" si="8"/>
        <v>18.162724345389098</v>
      </c>
      <c r="L22" s="27">
        <f t="shared" si="8"/>
        <v>18.500012221155782</v>
      </c>
      <c r="M22" s="27">
        <f t="shared" si="8"/>
        <v>18.000000130097227</v>
      </c>
      <c r="N22" s="27">
        <f t="shared" si="8"/>
        <v>17</v>
      </c>
    </row>
    <row r="23" spans="1:16">
      <c r="A23" s="8" t="s">
        <v>13</v>
      </c>
      <c r="B23" s="81">
        <v>933.9</v>
      </c>
      <c r="C23" s="81">
        <v>1108.8</v>
      </c>
      <c r="D23" s="81">
        <v>706.2</v>
      </c>
      <c r="E23" s="81">
        <v>1321.0953362659736</v>
      </c>
      <c r="F23" s="81">
        <v>2195.6206150126782</v>
      </c>
      <c r="G23" s="81">
        <v>2246.5545903064458</v>
      </c>
      <c r="H23" s="82"/>
      <c r="I23" s="27">
        <f>100*B23/B$14</f>
        <v>4.7332329821040302</v>
      </c>
      <c r="J23" s="27">
        <f t="shared" si="8"/>
        <v>4.5185583647122103</v>
      </c>
      <c r="K23" s="27">
        <f t="shared" si="8"/>
        <v>2.2338063275363607</v>
      </c>
      <c r="L23" s="27">
        <f t="shared" si="8"/>
        <v>3.0000019818090462</v>
      </c>
      <c r="M23" s="27">
        <f t="shared" si="8"/>
        <v>3.0000000216828715</v>
      </c>
      <c r="N23" s="27">
        <f t="shared" si="8"/>
        <v>2.5000000000000004</v>
      </c>
    </row>
    <row r="24" spans="1:16">
      <c r="A24" s="8" t="s">
        <v>14</v>
      </c>
      <c r="B24" s="87">
        <v>4655.2</v>
      </c>
      <c r="C24" s="87">
        <v>5529.7</v>
      </c>
      <c r="D24" s="87">
        <v>7222.6</v>
      </c>
      <c r="E24" s="87">
        <v>9467.8499099061464</v>
      </c>
      <c r="F24" s="87">
        <v>15369.344305088747</v>
      </c>
      <c r="G24" s="87">
        <v>18421.747640512855</v>
      </c>
      <c r="H24" s="88"/>
      <c r="I24" s="89">
        <f>100*B24/B$14</f>
        <v>23.593689022690526</v>
      </c>
      <c r="J24" s="89">
        <f t="shared" si="8"/>
        <v>22.534516765285993</v>
      </c>
      <c r="K24" s="89">
        <f t="shared" si="8"/>
        <v>22.846062845177169</v>
      </c>
      <c r="L24" s="89">
        <f t="shared" si="8"/>
        <v>21.500014202964834</v>
      </c>
      <c r="M24" s="89">
        <f t="shared" si="8"/>
        <v>21.0000001517801</v>
      </c>
      <c r="N24" s="89">
        <f t="shared" si="8"/>
        <v>20.500000000000004</v>
      </c>
    </row>
    <row r="25" spans="1:16">
      <c r="A25" s="8" t="s">
        <v>94</v>
      </c>
      <c r="B25" s="81">
        <f t="shared" ref="B25:G25" si="9">SUM(B21:B24)</f>
        <v>9996.7999999999993</v>
      </c>
      <c r="C25" s="81">
        <f t="shared" si="9"/>
        <v>11532.400000000001</v>
      </c>
      <c r="D25" s="81">
        <f t="shared" si="9"/>
        <v>14682.8</v>
      </c>
      <c r="E25" s="81">
        <f t="shared" si="9"/>
        <v>20432.941200913727</v>
      </c>
      <c r="F25" s="81">
        <f t="shared" si="9"/>
        <v>33300.245994358949</v>
      </c>
      <c r="G25" s="81">
        <f t="shared" si="9"/>
        <v>38640.738953270862</v>
      </c>
      <c r="H25" s="82"/>
      <c r="I25" s="27">
        <f>100*B25/B$14</f>
        <v>50.666220661203091</v>
      </c>
      <c r="J25" s="27">
        <f t="shared" si="8"/>
        <v>46.99659315043931</v>
      </c>
      <c r="K25" s="27">
        <f t="shared" si="8"/>
        <v>46.443686697749747</v>
      </c>
      <c r="L25" s="27">
        <f t="shared" si="8"/>
        <v>46.400030651979911</v>
      </c>
      <c r="M25" s="27">
        <f t="shared" si="8"/>
        <v>45.500000328856878</v>
      </c>
      <c r="N25" s="27">
        <f t="shared" si="8"/>
        <v>42.999999999999993</v>
      </c>
    </row>
    <row r="26" spans="1:16" ht="5.15" customHeight="1">
      <c r="A26" s="3"/>
      <c r="B26" s="127"/>
      <c r="C26" s="81"/>
      <c r="D26" s="81"/>
      <c r="E26" s="81"/>
      <c r="F26" s="81"/>
      <c r="G26" s="81"/>
      <c r="H26" s="82"/>
      <c r="I26" s="27"/>
      <c r="J26" s="27"/>
      <c r="K26" s="27"/>
      <c r="L26" s="27"/>
      <c r="M26" s="27"/>
      <c r="N26" s="27"/>
    </row>
    <row r="27" spans="1:16">
      <c r="A27" s="3" t="s">
        <v>16</v>
      </c>
      <c r="B27" s="81">
        <f t="shared" ref="B27:G27" si="10">B18-B25</f>
        <v>-978.99999999999818</v>
      </c>
      <c r="C27" s="81">
        <f t="shared" si="10"/>
        <v>635.80000000000109</v>
      </c>
      <c r="D27" s="81">
        <f t="shared" si="10"/>
        <v>1702.9999999999964</v>
      </c>
      <c r="E27" s="81">
        <f t="shared" si="10"/>
        <v>3346.7457612409271</v>
      </c>
      <c r="F27" s="81">
        <f t="shared" si="10"/>
        <v>7684.6716235737258</v>
      </c>
      <c r="G27" s="81">
        <f t="shared" si="10"/>
        <v>12580.705705716093</v>
      </c>
      <c r="H27" s="82"/>
      <c r="I27" s="27">
        <f t="shared" ref="I27:N27" si="11">100*B27/B$14</f>
        <v>-4.9618107821820727</v>
      </c>
      <c r="J27" s="27">
        <f t="shared" si="11"/>
        <v>2.590998744844903</v>
      </c>
      <c r="K27" s="27">
        <f t="shared" si="11"/>
        <v>5.3868198467777031</v>
      </c>
      <c r="L27" s="27">
        <f t="shared" si="11"/>
        <v>7.5999389602813805</v>
      </c>
      <c r="M27" s="27">
        <f t="shared" si="11"/>
        <v>10.499999353127683</v>
      </c>
      <c r="N27" s="27">
        <f t="shared" si="11"/>
        <v>13.999999999999998</v>
      </c>
      <c r="P27" s="27"/>
    </row>
    <row r="28" spans="1:16" ht="5.15" customHeight="1">
      <c r="A28" s="8"/>
      <c r="B28" s="128"/>
      <c r="C28" s="87"/>
      <c r="D28" s="87"/>
      <c r="E28" s="87"/>
      <c r="F28" s="87"/>
      <c r="G28" s="87"/>
      <c r="H28" s="88"/>
      <c r="I28" s="89"/>
      <c r="J28" s="89"/>
      <c r="K28" s="89"/>
      <c r="L28" s="89"/>
      <c r="M28" s="89"/>
      <c r="N28" s="89"/>
    </row>
    <row r="29" spans="1:16">
      <c r="A29" s="11" t="s">
        <v>17</v>
      </c>
      <c r="B29" s="81"/>
      <c r="C29" s="81"/>
      <c r="D29" s="81"/>
      <c r="E29" s="81"/>
      <c r="F29" s="81"/>
      <c r="G29" s="81"/>
      <c r="H29" s="82"/>
      <c r="I29" s="27"/>
      <c r="J29" s="27"/>
      <c r="K29" s="27"/>
      <c r="L29" s="27"/>
      <c r="M29" s="27"/>
      <c r="N29" s="27"/>
    </row>
    <row r="30" spans="1:16">
      <c r="A30" s="8" t="s">
        <v>18</v>
      </c>
      <c r="B30" s="81">
        <v>111.1</v>
      </c>
      <c r="C30" s="81">
        <v>171.6</v>
      </c>
      <c r="D30" s="81">
        <v>264</v>
      </c>
      <c r="E30" s="81">
        <v>330</v>
      </c>
      <c r="F30" s="81">
        <v>462</v>
      </c>
      <c r="G30" s="81">
        <v>814</v>
      </c>
      <c r="H30" s="82"/>
      <c r="I30" s="27">
        <v>0.51986584728530272</v>
      </c>
      <c r="J30" s="27">
        <v>0.56308189775324746</v>
      </c>
      <c r="K30" s="27">
        <v>0.69930069930069927</v>
      </c>
      <c r="L30" s="27">
        <v>0.82758620689655171</v>
      </c>
      <c r="M30" s="27">
        <v>0.74937816584698413</v>
      </c>
      <c r="N30" s="27">
        <v>0.63125659803116629</v>
      </c>
    </row>
    <row r="31" spans="1:16">
      <c r="A31" s="8" t="s">
        <v>19</v>
      </c>
      <c r="B31" s="81">
        <v>0</v>
      </c>
      <c r="C31" s="85">
        <v>0</v>
      </c>
      <c r="D31" s="81">
        <v>0</v>
      </c>
      <c r="E31" s="81">
        <v>32.174999999999997</v>
      </c>
      <c r="F31" s="81">
        <v>51.15</v>
      </c>
      <c r="G31" s="81">
        <v>60.637500000000003</v>
      </c>
      <c r="H31" s="86"/>
      <c r="I31" s="27">
        <v>0.301980896584845</v>
      </c>
      <c r="J31" s="27">
        <v>0</v>
      </c>
      <c r="K31" s="27">
        <v>0</v>
      </c>
      <c r="L31" s="27">
        <v>0</v>
      </c>
      <c r="M31" s="27">
        <v>7.3064371170080952E-2</v>
      </c>
      <c r="N31" s="27">
        <v>6.9889123353450558E-2</v>
      </c>
    </row>
    <row r="32" spans="1:16" ht="14">
      <c r="A32" s="8" t="s">
        <v>20</v>
      </c>
      <c r="B32" s="83">
        <v>3.3</v>
      </c>
      <c r="C32" s="90">
        <v>3.3</v>
      </c>
      <c r="D32" s="83">
        <v>3.3</v>
      </c>
      <c r="E32" s="83">
        <v>77.209366198766219</v>
      </c>
      <c r="F32" s="83">
        <v>122.8648620401701</v>
      </c>
      <c r="G32" s="83">
        <v>196.01141990626959</v>
      </c>
      <c r="H32" s="91"/>
      <c r="I32" s="92">
        <v>-0.11846508782449754</v>
      </c>
      <c r="J32" s="92">
        <v>1.6725204883759826E-2</v>
      </c>
      <c r="K32" s="92">
        <v>1.3448090371167292E-2</v>
      </c>
      <c r="L32" s="92">
        <v>1.0344827586206896E-2</v>
      </c>
      <c r="M32" s="92">
        <v>0.17533034311587742</v>
      </c>
      <c r="N32" s="92">
        <v>0.16787717495464577</v>
      </c>
    </row>
    <row r="33" spans="1:14">
      <c r="A33" s="8" t="s">
        <v>21</v>
      </c>
      <c r="B33" s="81">
        <f t="shared" ref="B33:G33" si="12">SUM(B30:B32)</f>
        <v>114.39999999999999</v>
      </c>
      <c r="C33" s="81">
        <f t="shared" si="12"/>
        <v>174.9</v>
      </c>
      <c r="D33" s="81">
        <f t="shared" si="12"/>
        <v>267.3</v>
      </c>
      <c r="E33" s="81">
        <f t="shared" si="12"/>
        <v>439.3843661987662</v>
      </c>
      <c r="F33" s="81">
        <f t="shared" si="12"/>
        <v>636.0148620401701</v>
      </c>
      <c r="G33" s="81">
        <f t="shared" si="12"/>
        <v>1070.6489199062696</v>
      </c>
      <c r="H33" s="86"/>
      <c r="I33" s="27">
        <v>0.70338165604565028</v>
      </c>
      <c r="J33" s="27">
        <v>0.5798071026370073</v>
      </c>
      <c r="K33" s="27">
        <v>0.71274878967186661</v>
      </c>
      <c r="L33" s="27">
        <v>0.83793103448275863</v>
      </c>
      <c r="M33" s="27">
        <v>0.99777288013294241</v>
      </c>
      <c r="N33" s="27">
        <v>0.86902289633926255</v>
      </c>
    </row>
    <row r="34" spans="1:14" ht="5.15" customHeight="1">
      <c r="A34" s="8"/>
      <c r="B34" s="85"/>
      <c r="C34" s="85"/>
      <c r="D34" s="85"/>
      <c r="E34" s="85"/>
      <c r="F34" s="85"/>
      <c r="G34" s="85"/>
      <c r="H34" s="86"/>
      <c r="I34" s="93"/>
      <c r="J34" s="93"/>
      <c r="K34" s="93"/>
      <c r="L34" s="93"/>
      <c r="M34" s="93"/>
      <c r="N34" s="93"/>
    </row>
    <row r="35" spans="1:14">
      <c r="A35" s="8" t="s">
        <v>22</v>
      </c>
      <c r="B35" s="81">
        <f t="shared" ref="B35:G35" si="13">B27-B33</f>
        <v>-1093.3999999999983</v>
      </c>
      <c r="C35" s="81">
        <f t="shared" si="13"/>
        <v>460.90000000000111</v>
      </c>
      <c r="D35" s="81">
        <f t="shared" si="13"/>
        <v>1435.6999999999964</v>
      </c>
      <c r="E35" s="81">
        <f t="shared" si="13"/>
        <v>2907.3613950421609</v>
      </c>
      <c r="F35" s="81">
        <f t="shared" si="13"/>
        <v>7048.6567615335553</v>
      </c>
      <c r="G35" s="81">
        <f t="shared" si="13"/>
        <v>11510.056785809824</v>
      </c>
      <c r="H35" s="86"/>
      <c r="I35" s="27">
        <v>-16.590973850133075</v>
      </c>
      <c r="J35" s="27">
        <v>-5.5416178848190842</v>
      </c>
      <c r="K35" s="27">
        <v>1.8782499551730294</v>
      </c>
      <c r="L35" s="27">
        <v>5.3965517241379271</v>
      </c>
      <c r="M35" s="27">
        <v>6.6022271198670524</v>
      </c>
      <c r="N35" s="27">
        <v>9.6309771036607295</v>
      </c>
    </row>
    <row r="36" spans="1:14" ht="5.15" customHeight="1">
      <c r="A36" s="8"/>
      <c r="B36" s="128"/>
      <c r="C36" s="87"/>
      <c r="D36" s="87"/>
      <c r="E36" s="87"/>
      <c r="F36" s="87"/>
      <c r="G36" s="87"/>
      <c r="H36" s="88"/>
      <c r="I36" s="89"/>
      <c r="J36" s="89"/>
      <c r="K36" s="89"/>
      <c r="L36" s="89"/>
      <c r="M36" s="89"/>
      <c r="N36" s="89"/>
    </row>
    <row r="37" spans="1:14" ht="14">
      <c r="A37" s="8" t="s">
        <v>111</v>
      </c>
      <c r="B37" s="94">
        <v>-251.482</v>
      </c>
      <c r="C37" s="94">
        <v>106.00700000000001</v>
      </c>
      <c r="D37" s="83">
        <v>395.94499999999999</v>
      </c>
      <c r="E37" s="83">
        <v>1075.73447969976</v>
      </c>
      <c r="F37" s="83">
        <v>2608.0031974865501</v>
      </c>
      <c r="G37" s="83">
        <v>4258.7210107496403</v>
      </c>
      <c r="H37" s="95"/>
      <c r="I37" s="92">
        <v>3.406712407739803</v>
      </c>
      <c r="J37" s="92">
        <v>1.2745721135083905</v>
      </c>
      <c r="K37" s="92">
        <v>-0.4319974896897974</v>
      </c>
      <c r="L37" s="92">
        <v>-1.241206896551724</v>
      </c>
      <c r="M37" s="92">
        <v>-2.4428240343508119</v>
      </c>
      <c r="N37" s="92">
        <v>-3.5634615283544724</v>
      </c>
    </row>
    <row r="38" spans="1:14" ht="5.15" customHeight="1">
      <c r="A38" s="8"/>
      <c r="B38" s="81"/>
      <c r="C38" s="81"/>
      <c r="D38" s="81"/>
      <c r="E38" s="81"/>
      <c r="F38" s="81"/>
      <c r="G38" s="81"/>
      <c r="H38" s="82"/>
      <c r="I38" s="27"/>
      <c r="J38" s="27"/>
      <c r="K38" s="27"/>
      <c r="L38" s="27"/>
      <c r="M38" s="27"/>
      <c r="N38" s="27"/>
    </row>
    <row r="39" spans="1:14" ht="14">
      <c r="A39" s="8" t="s">
        <v>23</v>
      </c>
      <c r="B39" s="129">
        <f t="shared" ref="B39:G39" si="14">B35-B37</f>
        <v>-841.9179999999983</v>
      </c>
      <c r="C39" s="129">
        <f t="shared" si="14"/>
        <v>354.89300000000111</v>
      </c>
      <c r="D39" s="129">
        <f t="shared" si="14"/>
        <v>1039.7549999999965</v>
      </c>
      <c r="E39" s="129">
        <f t="shared" si="14"/>
        <v>1831.6269153424009</v>
      </c>
      <c r="F39" s="129">
        <f t="shared" si="14"/>
        <v>4440.6535640470047</v>
      </c>
      <c r="G39" s="129">
        <f t="shared" si="14"/>
        <v>7251.3357750601836</v>
      </c>
      <c r="H39" s="38"/>
      <c r="I39" s="97">
        <v>-13.184261442393272</v>
      </c>
      <c r="J39" s="97">
        <v>-4.267045771310694</v>
      </c>
      <c r="K39" s="97">
        <v>1.4462524654832321</v>
      </c>
      <c r="L39" s="97">
        <v>4.1553448275862035</v>
      </c>
      <c r="M39" s="97">
        <v>4.1594030855162405</v>
      </c>
      <c r="N39" s="97">
        <v>6.0675155753062571</v>
      </c>
    </row>
    <row r="40" spans="1:14" ht="5.15" customHeight="1">
      <c r="A40" s="98"/>
      <c r="B40" s="130"/>
      <c r="C40" s="99"/>
      <c r="D40" s="99"/>
      <c r="E40" s="99"/>
      <c r="F40" s="99"/>
      <c r="G40" s="99"/>
      <c r="H40" s="52"/>
      <c r="I40" s="136"/>
      <c r="J40" s="100"/>
      <c r="K40" s="100"/>
      <c r="L40" s="100"/>
      <c r="M40" s="100"/>
      <c r="N40" s="100"/>
    </row>
    <row r="41" spans="1:14">
      <c r="A41" s="77"/>
      <c r="B41" s="131"/>
      <c r="C41" s="101"/>
      <c r="D41" s="101"/>
      <c r="E41" s="101"/>
      <c r="F41" s="101"/>
      <c r="G41" s="101"/>
      <c r="H41" s="3"/>
      <c r="I41" s="137"/>
      <c r="J41" s="102"/>
      <c r="K41" s="102"/>
      <c r="L41" s="102"/>
      <c r="M41" s="102"/>
      <c r="N41" s="102"/>
    </row>
    <row r="42" spans="1:14">
      <c r="A42" s="36" t="s">
        <v>108</v>
      </c>
      <c r="B42" s="126"/>
      <c r="C42" s="3"/>
      <c r="D42" s="3"/>
      <c r="E42" s="3"/>
      <c r="F42" s="3"/>
      <c r="G42" s="3"/>
      <c r="H42" s="3"/>
      <c r="I42" s="126"/>
      <c r="J42" s="3"/>
      <c r="K42" s="3"/>
      <c r="L42" s="3"/>
      <c r="M42" s="3"/>
      <c r="N42" s="3"/>
    </row>
  </sheetData>
  <mergeCells count="2">
    <mergeCell ref="B5:G5"/>
    <mergeCell ref="I5:N5"/>
  </mergeCells>
  <phoneticPr fontId="9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0"/>
  <sheetViews>
    <sheetView showGridLines="0" workbookViewId="0">
      <pane xSplit="1" ySplit="8" topLeftCell="C16" activePane="bottomRight" state="frozen"/>
      <selection activeCell="D47" sqref="D47"/>
      <selection pane="topRight" activeCell="D47" sqref="D47"/>
      <selection pane="bottomLeft" activeCell="D47" sqref="D47"/>
      <selection pane="bottomRight" activeCell="C41" sqref="C41"/>
    </sheetView>
  </sheetViews>
  <sheetFormatPr defaultColWidth="9.1796875" defaultRowHeight="12.5"/>
  <cols>
    <col min="1" max="1" width="34.7265625" customWidth="1"/>
    <col min="2" max="2" width="9.1796875" hidden="1" customWidth="1"/>
    <col min="9" max="9" width="9.26953125" customWidth="1"/>
  </cols>
  <sheetData>
    <row r="1" spans="1:15" ht="13">
      <c r="A1" s="74"/>
      <c r="B1" s="74"/>
      <c r="C1" s="1"/>
      <c r="D1" s="1"/>
      <c r="E1" s="1"/>
      <c r="F1" s="1"/>
      <c r="G1" s="1"/>
      <c r="H1" s="1"/>
      <c r="I1" s="1"/>
      <c r="J1" s="103"/>
      <c r="K1" s="103"/>
      <c r="L1" s="103"/>
      <c r="M1" s="103"/>
      <c r="N1" s="103"/>
      <c r="O1" s="103"/>
    </row>
    <row r="2" spans="1:15" ht="13">
      <c r="A2" s="1" t="s">
        <v>0</v>
      </c>
      <c r="B2" s="1"/>
      <c r="C2" s="1"/>
      <c r="D2" s="1"/>
      <c r="E2" s="1"/>
      <c r="F2" s="1"/>
      <c r="G2" s="1"/>
      <c r="H2" s="1"/>
      <c r="I2" s="1"/>
      <c r="J2" s="103"/>
      <c r="K2" s="103"/>
      <c r="L2" s="103"/>
      <c r="M2" s="103"/>
      <c r="N2" s="103"/>
      <c r="O2" s="103"/>
    </row>
    <row r="3" spans="1:15" ht="13.5" thickBot="1">
      <c r="A3" s="75" t="s">
        <v>95</v>
      </c>
      <c r="B3" s="75"/>
      <c r="C3" s="2"/>
      <c r="D3" s="2"/>
      <c r="E3" s="2"/>
      <c r="F3" s="2"/>
      <c r="G3" s="2"/>
      <c r="H3" s="2"/>
      <c r="I3" s="2"/>
      <c r="J3" s="104"/>
      <c r="K3" s="104"/>
      <c r="L3" s="104"/>
      <c r="M3" s="104"/>
      <c r="N3" s="104"/>
      <c r="O3" s="104"/>
    </row>
    <row r="4" spans="1:15" ht="5.15" customHeight="1">
      <c r="A4" s="77"/>
      <c r="B4" s="77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>
      <c r="A5" s="77"/>
      <c r="B5" s="146" t="s">
        <v>113</v>
      </c>
      <c r="C5" s="5" t="s">
        <v>96</v>
      </c>
      <c r="D5" s="5"/>
      <c r="E5" s="5"/>
      <c r="F5" s="5"/>
      <c r="G5" s="5"/>
      <c r="H5" s="5"/>
      <c r="J5" s="5" t="s">
        <v>96</v>
      </c>
      <c r="K5" s="5"/>
      <c r="L5" s="5"/>
      <c r="M5" s="5"/>
      <c r="N5" s="5"/>
      <c r="O5" s="5"/>
    </row>
    <row r="6" spans="1:15">
      <c r="A6" s="78"/>
      <c r="B6" s="144">
        <v>2001</v>
      </c>
      <c r="C6" s="138" t="s">
        <v>92</v>
      </c>
      <c r="D6" s="40">
        <v>2003</v>
      </c>
      <c r="E6" s="40">
        <v>2004</v>
      </c>
      <c r="F6" s="40">
        <v>2005</v>
      </c>
      <c r="G6" s="40">
        <v>2006</v>
      </c>
      <c r="H6" s="40">
        <v>2007</v>
      </c>
      <c r="I6" s="25"/>
      <c r="J6" s="25" t="s">
        <v>92</v>
      </c>
      <c r="K6" s="25">
        <v>2003</v>
      </c>
      <c r="L6" s="25">
        <v>2004</v>
      </c>
      <c r="M6" s="25">
        <v>2005</v>
      </c>
      <c r="N6" s="25">
        <v>2006</v>
      </c>
      <c r="O6" s="25">
        <v>2007</v>
      </c>
    </row>
    <row r="7" spans="1:15">
      <c r="A7" s="79"/>
      <c r="B7" s="145" t="s">
        <v>4</v>
      </c>
      <c r="C7" s="54" t="s">
        <v>4</v>
      </c>
      <c r="D7" s="54" t="s">
        <v>4</v>
      </c>
      <c r="E7" s="54" t="s">
        <v>4</v>
      </c>
      <c r="F7" s="54" t="s">
        <v>4</v>
      </c>
      <c r="G7" s="54" t="s">
        <v>4</v>
      </c>
      <c r="H7" s="54" t="s">
        <v>4</v>
      </c>
      <c r="I7" s="105"/>
      <c r="J7" s="158" t="s">
        <v>105</v>
      </c>
      <c r="K7" s="158"/>
      <c r="L7" s="158"/>
      <c r="M7" s="158"/>
      <c r="N7" s="158"/>
      <c r="O7" s="158"/>
    </row>
    <row r="8" spans="1:15">
      <c r="A8" s="77"/>
      <c r="B8" s="147"/>
      <c r="C8" s="65"/>
      <c r="D8" s="65"/>
      <c r="E8" s="65"/>
      <c r="F8" s="65"/>
      <c r="G8" s="65"/>
      <c r="H8" s="65"/>
      <c r="I8" s="6"/>
      <c r="J8" s="161" t="s">
        <v>106</v>
      </c>
      <c r="K8" s="161"/>
      <c r="L8" s="161"/>
      <c r="M8" s="161"/>
      <c r="N8" s="161"/>
      <c r="O8" s="161"/>
    </row>
    <row r="9" spans="1:15">
      <c r="A9" s="14" t="s">
        <v>29</v>
      </c>
      <c r="B9" s="148"/>
      <c r="C9" s="65"/>
      <c r="D9" s="65"/>
      <c r="E9" s="65"/>
      <c r="F9" s="65"/>
      <c r="G9" s="65"/>
      <c r="H9" s="65"/>
      <c r="I9" s="6"/>
      <c r="J9" s="139">
        <f>'Exh. 4 - Income'!B11</f>
        <v>25918.2</v>
      </c>
      <c r="K9" s="139">
        <f>'Exh. 4 - Income'!C11</f>
        <v>31912.100000000002</v>
      </c>
      <c r="L9" s="139">
        <f>'Exh. 4 - Income'!D11</f>
        <v>41199.599999999999</v>
      </c>
      <c r="M9" s="139">
        <f>'Exh. 4 - Income'!E11</f>
        <v>58355.102327250628</v>
      </c>
      <c r="N9" s="139">
        <f>'Exh. 4 - Income'!F11</f>
        <v>96393.099642317655</v>
      </c>
      <c r="O9" s="139">
        <f>'Exh. 4 - Income'!G11</f>
        <v>118355.07109907128</v>
      </c>
    </row>
    <row r="10" spans="1:15">
      <c r="A10" s="46" t="s">
        <v>30</v>
      </c>
      <c r="B10" s="149"/>
      <c r="C10" s="81"/>
      <c r="D10" s="81"/>
      <c r="E10" s="81"/>
      <c r="F10" s="81"/>
      <c r="G10" s="81"/>
      <c r="H10" s="81"/>
      <c r="I10" s="6"/>
      <c r="J10" s="106"/>
      <c r="K10" s="106"/>
      <c r="L10" s="106"/>
      <c r="M10" s="106"/>
      <c r="N10" s="106"/>
      <c r="O10" s="106"/>
    </row>
    <row r="11" spans="1:15">
      <c r="A11" s="13" t="s">
        <v>31</v>
      </c>
      <c r="B11" s="149">
        <f>'Exh. 3 - Balance Sheet'!D12</f>
        <v>131.83940000000001</v>
      </c>
      <c r="C11" s="81">
        <v>1756.0214000000017</v>
      </c>
      <c r="D11" s="81">
        <v>2175.9893000000025</v>
      </c>
      <c r="E11" s="81">
        <v>2341.8818599999981</v>
      </c>
      <c r="F11" s="81">
        <v>5095.4868931128976</v>
      </c>
      <c r="G11" s="81">
        <v>6854.9159959768749</v>
      </c>
      <c r="H11" s="81">
        <v>12141.112018323045</v>
      </c>
      <c r="I11" s="82"/>
      <c r="J11" s="107">
        <f t="shared" ref="J11:O15" si="0">100*C11/J$9</f>
        <v>6.7752444228380115</v>
      </c>
      <c r="K11" s="107">
        <f t="shared" si="0"/>
        <v>6.8186966699151812</v>
      </c>
      <c r="L11" s="107">
        <f t="shared" si="0"/>
        <v>5.684234458586972</v>
      </c>
      <c r="M11" s="107">
        <f t="shared" si="0"/>
        <v>8.7318618079663803</v>
      </c>
      <c r="N11" s="107">
        <f t="shared" si="0"/>
        <v>7.1114177481719754</v>
      </c>
      <c r="O11" s="107">
        <f t="shared" si="0"/>
        <v>10.258210236011015</v>
      </c>
    </row>
    <row r="12" spans="1:15">
      <c r="A12" s="13" t="s">
        <v>32</v>
      </c>
      <c r="B12" s="149">
        <f>'Exh. 3 - Balance Sheet'!D13</f>
        <v>232.88320000000002</v>
      </c>
      <c r="C12" s="81">
        <v>336.30520000000007</v>
      </c>
      <c r="D12" s="81">
        <v>412.90480000000002</v>
      </c>
      <c r="E12" s="81">
        <v>536.78240000000005</v>
      </c>
      <c r="F12" s="81">
        <v>732.37562088839809</v>
      </c>
      <c r="G12" s="81">
        <v>1209.7643321504029</v>
      </c>
      <c r="H12" s="81">
        <v>1485.3941131714901</v>
      </c>
      <c r="I12" s="82"/>
      <c r="J12" s="107">
        <f t="shared" si="0"/>
        <v>1.2975638740344624</v>
      </c>
      <c r="K12" s="107">
        <f t="shared" si="0"/>
        <v>1.2938816311054429</v>
      </c>
      <c r="L12" s="107">
        <f t="shared" si="0"/>
        <v>1.3028825522577892</v>
      </c>
      <c r="M12" s="107">
        <f t="shared" si="0"/>
        <v>1.2550327078192678</v>
      </c>
      <c r="N12" s="107">
        <f t="shared" si="0"/>
        <v>1.2550320890597264</v>
      </c>
      <c r="O12" s="107">
        <f t="shared" si="0"/>
        <v>1.2550320821725616</v>
      </c>
    </row>
    <row r="13" spans="1:15">
      <c r="A13" s="13" t="s">
        <v>33</v>
      </c>
      <c r="B13" s="149">
        <f>'Exh. 3 - Balance Sheet'!D14</f>
        <v>2475.8767000000003</v>
      </c>
      <c r="C13" s="81">
        <v>3589.1075000000001</v>
      </c>
      <c r="D13" s="81">
        <v>4030.8070000000002</v>
      </c>
      <c r="E13" s="81">
        <v>4140.9280000000008</v>
      </c>
      <c r="F13" s="81">
        <v>6099.7653031707214</v>
      </c>
      <c r="G13" s="81">
        <v>9696.8596644622794</v>
      </c>
      <c r="H13" s="81">
        <v>11635.57398591331</v>
      </c>
      <c r="I13" s="82"/>
      <c r="J13" s="107">
        <f t="shared" si="0"/>
        <v>13.847827009591715</v>
      </c>
      <c r="K13" s="107">
        <f t="shared" si="0"/>
        <v>12.630967564027438</v>
      </c>
      <c r="L13" s="107">
        <f t="shared" si="0"/>
        <v>10.05089369799707</v>
      </c>
      <c r="M13" s="107">
        <f t="shared" si="0"/>
        <v>10.452839700226619</v>
      </c>
      <c r="N13" s="107">
        <f t="shared" si="0"/>
        <v>10.059703132738818</v>
      </c>
      <c r="O13" s="107">
        <f t="shared" si="0"/>
        <v>9.8310734621362688</v>
      </c>
    </row>
    <row r="14" spans="1:15">
      <c r="A14" s="13" t="s">
        <v>34</v>
      </c>
      <c r="B14" s="149">
        <f>'Exh. 3 - Balance Sheet'!D15</f>
        <v>596.92820000000006</v>
      </c>
      <c r="C14" s="81">
        <v>884.51330000000007</v>
      </c>
      <c r="D14" s="81">
        <v>1174.7362000000001</v>
      </c>
      <c r="E14" s="81">
        <v>1533.6204400000001</v>
      </c>
      <c r="F14" s="81">
        <v>1470.6394396959079</v>
      </c>
      <c r="G14" s="81">
        <v>2337.8906490618342</v>
      </c>
      <c r="H14" s="81">
        <v>2805.3102302622974</v>
      </c>
      <c r="I14" s="82"/>
      <c r="J14" s="107">
        <f t="shared" si="0"/>
        <v>3.4127111450640863</v>
      </c>
      <c r="K14" s="107">
        <f t="shared" si="0"/>
        <v>3.6811623177415465</v>
      </c>
      <c r="L14" s="107">
        <f t="shared" si="0"/>
        <v>3.7224158486975609</v>
      </c>
      <c r="M14" s="107">
        <f t="shared" si="0"/>
        <v>2.5201557036926823</v>
      </c>
      <c r="N14" s="107">
        <f t="shared" si="0"/>
        <v>2.4253713779689203</v>
      </c>
      <c r="O14" s="107">
        <f t="shared" si="0"/>
        <v>2.3702492881898243</v>
      </c>
    </row>
    <row r="15" spans="1:15" ht="14">
      <c r="A15" s="3" t="s">
        <v>35</v>
      </c>
      <c r="B15" s="150">
        <f>'Exh. 3 - Balance Sheet'!D16</f>
        <v>46.311100000000003</v>
      </c>
      <c r="C15" s="83">
        <v>62.102700000000006</v>
      </c>
      <c r="D15" s="83">
        <v>60.76400000000001</v>
      </c>
      <c r="E15" s="83">
        <v>88</v>
      </c>
      <c r="F15" s="83">
        <v>114.09568212006259</v>
      </c>
      <c r="G15" s="83">
        <v>181.37907982529137</v>
      </c>
      <c r="H15" s="83">
        <v>217.64259521446678</v>
      </c>
      <c r="I15" s="82"/>
      <c r="J15" s="108">
        <f t="shared" si="0"/>
        <v>0.23961038961038961</v>
      </c>
      <c r="K15" s="108">
        <f t="shared" si="0"/>
        <v>0.19041053393540386</v>
      </c>
      <c r="L15" s="108">
        <f t="shared" si="0"/>
        <v>0.21359430674084215</v>
      </c>
      <c r="M15" s="108">
        <f t="shared" si="0"/>
        <v>0.1955196333650884</v>
      </c>
      <c r="N15" s="108">
        <f t="shared" si="0"/>
        <v>0.18816604144729041</v>
      </c>
      <c r="O15" s="108">
        <f t="shared" si="0"/>
        <v>0.18388953949618692</v>
      </c>
    </row>
    <row r="16" spans="1:15">
      <c r="A16" s="13" t="s">
        <v>36</v>
      </c>
      <c r="B16" s="149">
        <f>'Exh. 3 - Balance Sheet'!D17</f>
        <v>3483.8386</v>
      </c>
      <c r="C16" s="81">
        <f t="shared" ref="C16:H16" si="1">SUM(C11:C15)</f>
        <v>6628.0501000000031</v>
      </c>
      <c r="D16" s="81">
        <f t="shared" si="1"/>
        <v>7855.2013000000024</v>
      </c>
      <c r="E16" s="81">
        <f t="shared" si="1"/>
        <v>8641.2127</v>
      </c>
      <c r="F16" s="81">
        <f t="shared" si="1"/>
        <v>13512.362938987988</v>
      </c>
      <c r="G16" s="81">
        <f t="shared" si="1"/>
        <v>20280.809721476686</v>
      </c>
      <c r="H16" s="81">
        <f t="shared" si="1"/>
        <v>28285.032942884609</v>
      </c>
      <c r="I16" s="82"/>
      <c r="J16" s="107">
        <f t="shared" ref="J16:O16" si="2">SUM(J11:J15)</f>
        <v>25.572956841138666</v>
      </c>
      <c r="K16" s="107">
        <f t="shared" si="2"/>
        <v>24.615118716725011</v>
      </c>
      <c r="L16" s="107">
        <f t="shared" si="2"/>
        <v>20.974020864280234</v>
      </c>
      <c r="M16" s="107">
        <f t="shared" si="2"/>
        <v>23.15540955307004</v>
      </c>
      <c r="N16" s="107">
        <f t="shared" si="2"/>
        <v>21.039690389386728</v>
      </c>
      <c r="O16" s="107">
        <f t="shared" si="2"/>
        <v>23.898454608005856</v>
      </c>
    </row>
    <row r="17" spans="1:17" ht="5.15" customHeight="1">
      <c r="A17" s="13"/>
      <c r="B17" s="149"/>
      <c r="C17" s="81"/>
      <c r="D17" s="81"/>
      <c r="E17" s="81"/>
      <c r="F17" s="81"/>
      <c r="G17" s="81"/>
      <c r="H17" s="81"/>
      <c r="I17" s="82"/>
      <c r="J17" s="107"/>
      <c r="K17" s="107"/>
      <c r="L17" s="107"/>
      <c r="M17" s="107"/>
      <c r="N17" s="107"/>
      <c r="O17" s="107"/>
    </row>
    <row r="18" spans="1:17">
      <c r="A18" s="13" t="s">
        <v>37</v>
      </c>
      <c r="B18" s="149">
        <f>'Exh. 3 - Balance Sheet'!D19</f>
        <v>444.21080000000001</v>
      </c>
      <c r="C18" s="81">
        <v>478.30200000000002</v>
      </c>
      <c r="D18" s="81">
        <v>979.64460000000008</v>
      </c>
      <c r="E18" s="81">
        <v>1320</v>
      </c>
      <c r="F18" s="81">
        <v>1320</v>
      </c>
      <c r="G18" s="81">
        <v>1518</v>
      </c>
      <c r="H18" s="81">
        <v>2464</v>
      </c>
      <c r="I18" s="82"/>
      <c r="J18" s="107">
        <f t="shared" ref="J18:O18" si="3">100*C18/J$9</f>
        <v>1.8454290807231986</v>
      </c>
      <c r="K18" s="107">
        <f t="shared" si="3"/>
        <v>3.0698217917341699</v>
      </c>
      <c r="L18" s="107">
        <f t="shared" si="3"/>
        <v>3.2039146011126323</v>
      </c>
      <c r="M18" s="107">
        <f t="shared" si="3"/>
        <v>2.2620129986192952</v>
      </c>
      <c r="N18" s="107">
        <f t="shared" si="3"/>
        <v>1.5748015217196947</v>
      </c>
      <c r="O18" s="107">
        <f t="shared" si="3"/>
        <v>2.0818710825981115</v>
      </c>
      <c r="Q18" s="140"/>
    </row>
    <row r="19" spans="1:17" ht="5.15" customHeight="1">
      <c r="A19" s="3"/>
      <c r="B19" s="149"/>
      <c r="C19" s="81"/>
      <c r="D19" s="81"/>
      <c r="E19" s="81"/>
      <c r="F19" s="81"/>
      <c r="G19" s="81"/>
      <c r="H19" s="81"/>
      <c r="I19" s="82"/>
      <c r="J19" s="107"/>
      <c r="K19" s="107"/>
      <c r="L19" s="107"/>
      <c r="M19" s="107"/>
      <c r="N19" s="107"/>
      <c r="O19" s="107"/>
    </row>
    <row r="20" spans="1:17">
      <c r="A20" s="13" t="s">
        <v>38</v>
      </c>
      <c r="B20" s="151"/>
      <c r="C20" s="87"/>
      <c r="D20" s="87"/>
      <c r="E20" s="87"/>
      <c r="F20" s="87"/>
      <c r="G20" s="87"/>
      <c r="H20" s="87"/>
      <c r="I20" s="88"/>
      <c r="J20" s="109"/>
      <c r="K20" s="109"/>
      <c r="L20" s="109"/>
      <c r="M20" s="109"/>
      <c r="N20" s="109"/>
      <c r="O20" s="109"/>
    </row>
    <row r="21" spans="1:17">
      <c r="A21" s="13" t="s">
        <v>39</v>
      </c>
      <c r="B21" s="149">
        <f>'Exh. 3 - Balance Sheet'!D22</f>
        <v>15.461600000000001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2"/>
      <c r="J21" s="107">
        <f t="shared" ref="J21:O22" si="4">100*C21/J$9</f>
        <v>0</v>
      </c>
      <c r="K21" s="107">
        <f t="shared" si="4"/>
        <v>0</v>
      </c>
      <c r="L21" s="107">
        <f t="shared" si="4"/>
        <v>0</v>
      </c>
      <c r="M21" s="107">
        <f t="shared" si="4"/>
        <v>0</v>
      </c>
      <c r="N21" s="107">
        <f t="shared" si="4"/>
        <v>0</v>
      </c>
      <c r="O21" s="107">
        <f t="shared" si="4"/>
        <v>0</v>
      </c>
    </row>
    <row r="22" spans="1:17" ht="14">
      <c r="A22" s="13" t="s">
        <v>110</v>
      </c>
      <c r="B22" s="151">
        <f>'Exh. 3 - Balance Sheet'!D23</f>
        <v>786.5</v>
      </c>
      <c r="C22" s="110">
        <f>MAX(B22-'Exh. 4 - Income'!B37,0)</f>
        <v>1037.982</v>
      </c>
      <c r="D22" s="110">
        <f>MAX(C22-'Exh. 4 - Income'!C37,0)</f>
        <v>931.97499999999991</v>
      </c>
      <c r="E22" s="110">
        <f>MAX(D22-'Exh. 4 - Income'!D37,0)</f>
        <v>536.03</v>
      </c>
      <c r="F22" s="110">
        <f>MAX(E22-'Exh. 4 - Income'!E37,0)</f>
        <v>0</v>
      </c>
      <c r="G22" s="110">
        <f>MAX(F22-'Exh. 4 - Income'!F37,0)</f>
        <v>0</v>
      </c>
      <c r="H22" s="110">
        <f>MAX(G22-'Exh. 4 - Income'!G37,0)</f>
        <v>0</v>
      </c>
      <c r="I22" s="91"/>
      <c r="J22" s="108">
        <f t="shared" si="4"/>
        <v>4.0048382989559457</v>
      </c>
      <c r="K22" s="108">
        <f t="shared" si="4"/>
        <v>2.9204439695287987</v>
      </c>
      <c r="L22" s="108">
        <f t="shared" si="4"/>
        <v>1.3010563209351547</v>
      </c>
      <c r="M22" s="108">
        <f t="shared" si="4"/>
        <v>0</v>
      </c>
      <c r="N22" s="108">
        <f t="shared" si="4"/>
        <v>0</v>
      </c>
      <c r="O22" s="108">
        <f t="shared" si="4"/>
        <v>0</v>
      </c>
    </row>
    <row r="23" spans="1:17">
      <c r="A23" s="13" t="s">
        <v>41</v>
      </c>
      <c r="B23" s="149">
        <f>'Exh. 3 - Balance Sheet'!D24</f>
        <v>801.96159999999998</v>
      </c>
      <c r="C23" s="85">
        <f t="shared" ref="C23:H23" si="5">SUM(C21:C22)</f>
        <v>1037.982</v>
      </c>
      <c r="D23" s="85">
        <f t="shared" si="5"/>
        <v>931.97499999999991</v>
      </c>
      <c r="E23" s="85">
        <f t="shared" si="5"/>
        <v>536.03</v>
      </c>
      <c r="F23" s="85">
        <f t="shared" si="5"/>
        <v>0</v>
      </c>
      <c r="G23" s="85">
        <f t="shared" si="5"/>
        <v>0</v>
      </c>
      <c r="H23" s="85">
        <f t="shared" si="5"/>
        <v>0</v>
      </c>
      <c r="I23" s="86"/>
      <c r="J23" s="107">
        <f t="shared" ref="J23:O23" si="6">SUM(J21:J22)</f>
        <v>4.0048382989559457</v>
      </c>
      <c r="K23" s="107">
        <f t="shared" si="6"/>
        <v>2.9204439695287987</v>
      </c>
      <c r="L23" s="107">
        <f t="shared" si="6"/>
        <v>1.3010563209351547</v>
      </c>
      <c r="M23" s="107">
        <f t="shared" si="6"/>
        <v>0</v>
      </c>
      <c r="N23" s="107">
        <f t="shared" si="6"/>
        <v>0</v>
      </c>
      <c r="O23" s="107">
        <f t="shared" si="6"/>
        <v>0</v>
      </c>
    </row>
    <row r="24" spans="1:17" ht="5.15" customHeight="1">
      <c r="A24" s="13"/>
      <c r="B24" s="149"/>
      <c r="C24" s="81"/>
      <c r="D24" s="110"/>
      <c r="E24" s="81"/>
      <c r="F24" s="81"/>
      <c r="G24" s="81"/>
      <c r="H24" s="81"/>
      <c r="I24" s="82"/>
      <c r="J24" s="107"/>
      <c r="K24" s="107"/>
      <c r="L24" s="107"/>
      <c r="M24" s="107"/>
      <c r="N24" s="107"/>
      <c r="O24" s="107"/>
    </row>
    <row r="25" spans="1:17">
      <c r="A25" s="13" t="s">
        <v>42</v>
      </c>
      <c r="B25" s="152">
        <f>'Exh. 3 - Balance Sheet'!D26</f>
        <v>4730.0109999999995</v>
      </c>
      <c r="C25" s="111">
        <f t="shared" ref="C25:H25" si="7">C16+C18+C23</f>
        <v>8144.3341000000028</v>
      </c>
      <c r="D25" s="111">
        <f t="shared" si="7"/>
        <v>9766.8209000000024</v>
      </c>
      <c r="E25" s="111">
        <f t="shared" si="7"/>
        <v>10497.242700000001</v>
      </c>
      <c r="F25" s="111">
        <f t="shared" si="7"/>
        <v>14832.362938987988</v>
      </c>
      <c r="G25" s="111">
        <f t="shared" si="7"/>
        <v>21798.809721476686</v>
      </c>
      <c r="H25" s="111">
        <f t="shared" si="7"/>
        <v>30749.032942884609</v>
      </c>
      <c r="I25" s="112"/>
      <c r="J25" s="113">
        <f t="shared" ref="J25:O25" si="8">J16+J18+J23</f>
        <v>31.423224220817811</v>
      </c>
      <c r="K25" s="113">
        <f t="shared" si="8"/>
        <v>30.605384477987979</v>
      </c>
      <c r="L25" s="113">
        <f t="shared" si="8"/>
        <v>25.47899178632802</v>
      </c>
      <c r="M25" s="113">
        <f t="shared" si="8"/>
        <v>25.417422551689334</v>
      </c>
      <c r="N25" s="113">
        <f t="shared" si="8"/>
        <v>22.614491911106423</v>
      </c>
      <c r="O25" s="113">
        <f t="shared" si="8"/>
        <v>25.980325690603969</v>
      </c>
    </row>
    <row r="26" spans="1:17" ht="5.15" customHeight="1">
      <c r="A26" s="13"/>
      <c r="B26" s="149"/>
      <c r="C26" s="81"/>
      <c r="D26" s="81"/>
      <c r="E26" s="81"/>
      <c r="F26" s="81"/>
      <c r="G26" s="81"/>
      <c r="H26" s="81"/>
      <c r="I26" s="82"/>
      <c r="J26" s="107"/>
      <c r="K26" s="107"/>
      <c r="L26" s="107"/>
      <c r="M26" s="107"/>
      <c r="N26" s="107"/>
      <c r="O26" s="107"/>
    </row>
    <row r="27" spans="1:17">
      <c r="A27" s="18" t="s">
        <v>43</v>
      </c>
      <c r="B27" s="151"/>
      <c r="C27" s="87"/>
      <c r="D27" s="87"/>
      <c r="E27" s="87"/>
      <c r="F27" s="87"/>
      <c r="G27" s="87"/>
      <c r="H27" s="87"/>
      <c r="I27" s="88"/>
      <c r="J27" s="109"/>
      <c r="K27" s="109"/>
      <c r="L27" s="109"/>
      <c r="M27" s="109"/>
      <c r="N27" s="109"/>
      <c r="O27" s="109"/>
    </row>
    <row r="28" spans="1:17">
      <c r="A28" s="46" t="s">
        <v>44</v>
      </c>
      <c r="B28" s="149"/>
      <c r="C28" s="81"/>
      <c r="D28" s="81"/>
      <c r="E28" s="81"/>
      <c r="F28" s="81"/>
      <c r="G28" s="81"/>
      <c r="H28" s="81"/>
      <c r="I28" s="82"/>
      <c r="J28" s="107"/>
      <c r="K28" s="107"/>
      <c r="L28" s="107"/>
      <c r="M28" s="107"/>
      <c r="N28" s="107"/>
      <c r="O28" s="107"/>
    </row>
    <row r="29" spans="1:17">
      <c r="A29" s="13" t="s">
        <v>45</v>
      </c>
      <c r="B29" s="153">
        <f>'Exh. 3 - Balance Sheet'!D30</f>
        <v>2342.1068000000005</v>
      </c>
      <c r="C29" s="101">
        <v>2927.4432000000002</v>
      </c>
      <c r="D29" s="101">
        <v>3148.8325</v>
      </c>
      <c r="E29" s="101">
        <v>3307.6032</v>
      </c>
      <c r="F29" s="101">
        <v>4896.7741935483973</v>
      </c>
      <c r="G29" s="101">
        <v>6270.9565217391309</v>
      </c>
      <c r="H29" s="101">
        <v>7389.3111111111175</v>
      </c>
      <c r="J29" s="107">
        <f t="shared" ref="J29:O33" si="9">100*C29/J$9</f>
        <v>11.29493251846193</v>
      </c>
      <c r="K29" s="107">
        <f t="shared" si="9"/>
        <v>9.8672055427251717</v>
      </c>
      <c r="L29" s="107">
        <f t="shared" si="9"/>
        <v>8.0282410508839899</v>
      </c>
      <c r="M29" s="107">
        <f t="shared" si="9"/>
        <v>8.3913385432651442</v>
      </c>
      <c r="N29" s="107">
        <f t="shared" si="9"/>
        <v>6.5056072945143786</v>
      </c>
      <c r="O29" s="107">
        <f t="shared" si="9"/>
        <v>6.2433413646684883</v>
      </c>
    </row>
    <row r="30" spans="1:17">
      <c r="A30" s="13" t="s">
        <v>46</v>
      </c>
      <c r="B30" s="153">
        <f>'Exh. 3 - Balance Sheet'!D31</f>
        <v>277.80500000000001</v>
      </c>
      <c r="C30" s="101">
        <v>235.4</v>
      </c>
      <c r="D30" s="101">
        <v>250.8</v>
      </c>
      <c r="E30" s="101">
        <v>364.1</v>
      </c>
      <c r="F30" s="101">
        <v>684.42233009719041</v>
      </c>
      <c r="G30" s="101">
        <v>1088.0332203481473</v>
      </c>
      <c r="H30" s="101">
        <v>1305.5660773239022</v>
      </c>
      <c r="I30" s="82"/>
      <c r="J30" s="107">
        <f t="shared" si="9"/>
        <v>0.90824208471267287</v>
      </c>
      <c r="K30" s="107">
        <f t="shared" si="9"/>
        <v>0.7859087932163662</v>
      </c>
      <c r="L30" s="107">
        <f t="shared" si="9"/>
        <v>0.8837464441402344</v>
      </c>
      <c r="M30" s="107">
        <f t="shared" si="9"/>
        <v>1.1728577327463263</v>
      </c>
      <c r="N30" s="107">
        <f t="shared" si="9"/>
        <v>1.1287459625071425</v>
      </c>
      <c r="O30" s="107">
        <f t="shared" si="9"/>
        <v>1.1030926391240592</v>
      </c>
    </row>
    <row r="31" spans="1:17">
      <c r="A31" s="13" t="s">
        <v>97</v>
      </c>
      <c r="B31" s="153">
        <f>'Exh. 3 - Balance Sheet'!D32</f>
        <v>100.7325</v>
      </c>
      <c r="C31" s="101">
        <v>0</v>
      </c>
      <c r="D31" s="101">
        <v>990</v>
      </c>
      <c r="E31" s="101">
        <v>440</v>
      </c>
      <c r="F31" s="101">
        <v>770</v>
      </c>
      <c r="G31" s="101">
        <v>1210</v>
      </c>
      <c r="H31" s="101">
        <v>1375</v>
      </c>
      <c r="I31" s="82"/>
      <c r="J31" s="107">
        <f t="shared" si="9"/>
        <v>0</v>
      </c>
      <c r="K31" s="107">
        <f t="shared" si="9"/>
        <v>3.1022715521698663</v>
      </c>
      <c r="L31" s="107">
        <f t="shared" si="9"/>
        <v>1.0679715337042108</v>
      </c>
      <c r="M31" s="107">
        <f t="shared" si="9"/>
        <v>1.3195075825279221</v>
      </c>
      <c r="N31" s="107">
        <f t="shared" si="9"/>
        <v>1.2552765752838146</v>
      </c>
      <c r="O31" s="107">
        <f t="shared" si="9"/>
        <v>1.1617584166284105</v>
      </c>
    </row>
    <row r="32" spans="1:17">
      <c r="A32" s="13" t="s">
        <v>49</v>
      </c>
      <c r="B32" s="149">
        <f>'Exh. 3 - Balance Sheet'!D34</f>
        <v>261.25</v>
      </c>
      <c r="C32" s="81">
        <v>261.25</v>
      </c>
      <c r="D32" s="101">
        <v>330</v>
      </c>
      <c r="E32" s="81">
        <v>330</v>
      </c>
      <c r="F32" s="81">
        <v>539</v>
      </c>
      <c r="G32" s="81">
        <v>825</v>
      </c>
      <c r="H32" s="81">
        <v>990</v>
      </c>
      <c r="I32" s="82"/>
      <c r="J32" s="107">
        <f t="shared" si="9"/>
        <v>1.0079789491554196</v>
      </c>
      <c r="K32" s="107">
        <f t="shared" si="9"/>
        <v>1.0340905173899555</v>
      </c>
      <c r="L32" s="107">
        <f t="shared" si="9"/>
        <v>0.80097865027815807</v>
      </c>
      <c r="M32" s="107">
        <f t="shared" si="9"/>
        <v>0.92365530776954552</v>
      </c>
      <c r="N32" s="107">
        <f t="shared" si="9"/>
        <v>0.85587039223896455</v>
      </c>
      <c r="O32" s="107">
        <f t="shared" si="9"/>
        <v>0.8364660599724556</v>
      </c>
    </row>
    <row r="33" spans="1:15" ht="14">
      <c r="A33" s="13" t="s">
        <v>50</v>
      </c>
      <c r="B33" s="150">
        <f>B34-SUM(B29:B32)</f>
        <v>114.57819999999992</v>
      </c>
      <c r="C33" s="83">
        <v>114.3494</v>
      </c>
      <c r="D33" s="94">
        <v>86.403900000000007</v>
      </c>
      <c r="E33" s="83">
        <v>55</v>
      </c>
      <c r="F33" s="83">
        <v>110</v>
      </c>
      <c r="G33" s="83">
        <v>132</v>
      </c>
      <c r="H33" s="83">
        <v>165</v>
      </c>
      <c r="I33" s="95"/>
      <c r="J33" s="108">
        <f t="shared" si="9"/>
        <v>0.44119344707580005</v>
      </c>
      <c r="K33" s="108">
        <f t="shared" si="9"/>
        <v>0.27075592016821209</v>
      </c>
      <c r="L33" s="108">
        <f t="shared" si="9"/>
        <v>0.13349644171302635</v>
      </c>
      <c r="M33" s="108">
        <f t="shared" si="9"/>
        <v>0.18850108321827458</v>
      </c>
      <c r="N33" s="108">
        <f t="shared" si="9"/>
        <v>0.13693926275823431</v>
      </c>
      <c r="O33" s="108">
        <f t="shared" si="9"/>
        <v>0.13941100999540926</v>
      </c>
    </row>
    <row r="34" spans="1:15">
      <c r="A34" s="13" t="s">
        <v>51</v>
      </c>
      <c r="B34" s="153">
        <f>'Exh. 3 - Balance Sheet'!D36</f>
        <v>3096.4725000000003</v>
      </c>
      <c r="C34" s="101">
        <f t="shared" ref="C34:H34" si="10">SUM(C29:C33)</f>
        <v>3538.4426000000003</v>
      </c>
      <c r="D34" s="101">
        <f t="shared" si="10"/>
        <v>4806.0364</v>
      </c>
      <c r="E34" s="101">
        <f t="shared" si="10"/>
        <v>4496.7031999999999</v>
      </c>
      <c r="F34" s="101">
        <f t="shared" si="10"/>
        <v>7000.1965236455881</v>
      </c>
      <c r="G34" s="101">
        <f t="shared" si="10"/>
        <v>9525.9897420872785</v>
      </c>
      <c r="H34" s="101">
        <f t="shared" si="10"/>
        <v>11224.877188435019</v>
      </c>
      <c r="J34" s="107">
        <f t="shared" ref="J34:O34" si="11">SUM(J29:J33)</f>
        <v>13.652346999405822</v>
      </c>
      <c r="K34" s="107">
        <f t="shared" si="11"/>
        <v>15.060232325669572</v>
      </c>
      <c r="L34" s="107">
        <f t="shared" si="11"/>
        <v>10.914434120719619</v>
      </c>
      <c r="M34" s="107">
        <f t="shared" si="11"/>
        <v>11.995860249527214</v>
      </c>
      <c r="N34" s="107">
        <f t="shared" si="11"/>
        <v>9.8824394873025341</v>
      </c>
      <c r="O34" s="107">
        <f t="shared" si="11"/>
        <v>9.4840694903888227</v>
      </c>
    </row>
    <row r="35" spans="1:15" ht="5.15" customHeight="1">
      <c r="A35" s="3"/>
      <c r="B35" s="154"/>
      <c r="C35" s="12"/>
      <c r="D35" s="12"/>
      <c r="E35" s="12"/>
      <c r="F35" s="12"/>
      <c r="G35" s="12"/>
      <c r="H35" s="12"/>
      <c r="I35" s="82"/>
      <c r="J35" s="107"/>
      <c r="K35" s="107"/>
      <c r="L35" s="107"/>
      <c r="M35" s="107"/>
      <c r="N35" s="107"/>
      <c r="O35" s="107"/>
    </row>
    <row r="36" spans="1:15">
      <c r="A36" s="13" t="s">
        <v>52</v>
      </c>
      <c r="B36" s="154"/>
      <c r="C36" s="12"/>
      <c r="D36" s="12"/>
      <c r="E36" s="12"/>
      <c r="F36" s="12"/>
      <c r="G36" s="12"/>
      <c r="H36" s="12"/>
      <c r="I36" s="82"/>
      <c r="J36" s="107"/>
      <c r="K36" s="107"/>
      <c r="L36" s="107"/>
      <c r="M36" s="107"/>
      <c r="N36" s="107"/>
      <c r="O36" s="107"/>
    </row>
    <row r="37" spans="1:15">
      <c r="A37" s="13" t="s">
        <v>53</v>
      </c>
      <c r="B37" s="154">
        <f>'Exh. 3 - Balance Sheet'!D39</f>
        <v>36.729000000000006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82"/>
      <c r="J37" s="107">
        <f t="shared" ref="J37:O38" si="12">100*C37/J$9</f>
        <v>0</v>
      </c>
      <c r="K37" s="107">
        <f t="shared" si="12"/>
        <v>0</v>
      </c>
      <c r="L37" s="107">
        <f t="shared" si="12"/>
        <v>0</v>
      </c>
      <c r="M37" s="107">
        <f t="shared" si="12"/>
        <v>0</v>
      </c>
      <c r="N37" s="107">
        <f t="shared" si="12"/>
        <v>0</v>
      </c>
      <c r="O37" s="107">
        <f t="shared" si="12"/>
        <v>0</v>
      </c>
    </row>
    <row r="38" spans="1:15" ht="14">
      <c r="A38" s="3" t="s">
        <v>54</v>
      </c>
      <c r="B38" s="155">
        <f>'Exh. 3 - Balance Sheet'!D40</f>
        <v>0</v>
      </c>
      <c r="C38" s="29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8"/>
      <c r="J38" s="108">
        <f t="shared" si="12"/>
        <v>0</v>
      </c>
      <c r="K38" s="108">
        <f t="shared" si="12"/>
        <v>0</v>
      </c>
      <c r="L38" s="108">
        <f t="shared" si="12"/>
        <v>0</v>
      </c>
      <c r="M38" s="108">
        <f t="shared" si="12"/>
        <v>0</v>
      </c>
      <c r="N38" s="108">
        <f t="shared" si="12"/>
        <v>0</v>
      </c>
      <c r="O38" s="108">
        <f t="shared" si="12"/>
        <v>0</v>
      </c>
    </row>
    <row r="39" spans="1:15">
      <c r="A39" s="3" t="s">
        <v>55</v>
      </c>
      <c r="B39" s="153"/>
      <c r="C39" s="101">
        <v>0</v>
      </c>
      <c r="D39" s="101">
        <v>0</v>
      </c>
      <c r="E39" s="101">
        <v>0</v>
      </c>
      <c r="F39" s="101">
        <v>0</v>
      </c>
      <c r="G39" s="101">
        <v>0</v>
      </c>
      <c r="H39" s="101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</row>
    <row r="40" spans="1:15" ht="5.15" customHeight="1">
      <c r="A40" s="3"/>
      <c r="B40" s="153"/>
      <c r="C40" s="101"/>
      <c r="D40" s="101"/>
      <c r="E40" s="101"/>
      <c r="F40" s="101"/>
      <c r="G40" s="101"/>
      <c r="H40" s="101"/>
      <c r="J40" s="102"/>
      <c r="K40" s="102"/>
      <c r="L40" s="102"/>
      <c r="M40" s="102"/>
      <c r="N40" s="102"/>
      <c r="O40" s="102"/>
    </row>
    <row r="41" spans="1:15">
      <c r="A41" s="13" t="s">
        <v>56</v>
      </c>
      <c r="B41" s="149">
        <f>'Exh. 3 - Balance Sheet'!D43</f>
        <v>3133.2015000000001</v>
      </c>
      <c r="C41" s="81">
        <f t="shared" ref="C41:H41" si="13">C34+C39</f>
        <v>3538.4426000000003</v>
      </c>
      <c r="D41" s="81">
        <f t="shared" si="13"/>
        <v>4806.0364</v>
      </c>
      <c r="E41" s="81">
        <f t="shared" si="13"/>
        <v>4496.7031999999999</v>
      </c>
      <c r="F41" s="81">
        <f t="shared" si="13"/>
        <v>7000.1965236455881</v>
      </c>
      <c r="G41" s="81">
        <f t="shared" si="13"/>
        <v>9525.9897420872785</v>
      </c>
      <c r="H41" s="81">
        <f t="shared" si="13"/>
        <v>11224.877188435019</v>
      </c>
      <c r="I41" s="82"/>
      <c r="J41" s="107">
        <f t="shared" ref="J41:O41" si="14">J34+J39</f>
        <v>13.652346999405822</v>
      </c>
      <c r="K41" s="107">
        <f t="shared" si="14"/>
        <v>15.060232325669572</v>
      </c>
      <c r="L41" s="107">
        <f t="shared" si="14"/>
        <v>10.914434120719619</v>
      </c>
      <c r="M41" s="107">
        <f t="shared" si="14"/>
        <v>11.995860249527214</v>
      </c>
      <c r="N41" s="107">
        <f t="shared" si="14"/>
        <v>9.8824394873025341</v>
      </c>
      <c r="O41" s="107">
        <f t="shared" si="14"/>
        <v>9.4840694903888227</v>
      </c>
    </row>
    <row r="42" spans="1:15" ht="5.15" customHeight="1">
      <c r="A42" s="3"/>
      <c r="B42" s="153"/>
      <c r="C42" s="101"/>
      <c r="D42" s="101"/>
      <c r="E42" s="101"/>
      <c r="F42" s="101"/>
      <c r="G42" s="101"/>
      <c r="H42" s="101"/>
      <c r="J42" s="102"/>
      <c r="K42" s="102"/>
      <c r="L42" s="102"/>
      <c r="M42" s="102"/>
      <c r="N42" s="102"/>
      <c r="O42" s="102"/>
    </row>
    <row r="43" spans="1:15">
      <c r="A43" s="18" t="s">
        <v>57</v>
      </c>
      <c r="B43" s="153"/>
      <c r="C43" s="101"/>
      <c r="D43" s="101"/>
      <c r="E43" s="101"/>
      <c r="F43" s="101"/>
      <c r="G43" s="101"/>
      <c r="H43" s="101"/>
      <c r="J43" s="102"/>
      <c r="K43" s="102"/>
      <c r="L43" s="102"/>
      <c r="M43" s="102"/>
      <c r="N43" s="102"/>
      <c r="O43" s="102"/>
    </row>
    <row r="44" spans="1:15">
      <c r="A44" s="13" t="s">
        <v>58</v>
      </c>
      <c r="B44" s="153"/>
      <c r="C44" s="101"/>
      <c r="D44" s="101"/>
      <c r="E44" s="101"/>
      <c r="F44" s="101"/>
      <c r="G44" s="101"/>
      <c r="H44" s="101"/>
      <c r="J44" s="102"/>
      <c r="K44" s="102"/>
      <c r="L44" s="102"/>
      <c r="M44" s="102"/>
      <c r="N44" s="102"/>
      <c r="O44" s="102"/>
    </row>
    <row r="45" spans="1:15">
      <c r="A45" s="13" t="s">
        <v>59</v>
      </c>
      <c r="B45" s="149">
        <f>'Exh. 3 - Balance Sheet'!D47</f>
        <v>769.25200000000007</v>
      </c>
      <c r="C45" s="81">
        <v>769.25182400000006</v>
      </c>
      <c r="D45" s="81">
        <v>769.25182400000006</v>
      </c>
      <c r="E45" s="81">
        <v>769.25182400000006</v>
      </c>
      <c r="F45" s="81">
        <v>769.25182400000006</v>
      </c>
      <c r="G45" s="81">
        <v>769.25182400000006</v>
      </c>
      <c r="H45" s="81">
        <v>769.25182400000006</v>
      </c>
      <c r="J45" s="107">
        <f t="shared" ref="J45:J52" si="15">100*C45/J$9</f>
        <v>2.9679986418809952</v>
      </c>
      <c r="K45" s="107">
        <f t="shared" ref="K45:K52" si="16">100*D45/K$9</f>
        <v>2.4105333838888696</v>
      </c>
      <c r="L45" s="107">
        <f t="shared" ref="L45:L52" si="17">100*E45/L$9</f>
        <v>1.8671342051864583</v>
      </c>
      <c r="M45" s="107">
        <f t="shared" ref="M45:M52" si="18">100*F45/M$9</f>
        <v>1.3182254735603047</v>
      </c>
      <c r="N45" s="107">
        <f t="shared" ref="N45:N52" si="19">100*G45/N$9</f>
        <v>0.79803619434838657</v>
      </c>
      <c r="O45" s="107">
        <f t="shared" ref="O45:O52" si="20">100*H45/O$9</f>
        <v>0.64995256802818668</v>
      </c>
    </row>
    <row r="46" spans="1:15">
      <c r="A46" s="13" t="s">
        <v>60</v>
      </c>
      <c r="B46" s="149">
        <f>'Exh. 3 - Balance Sheet'!D48</f>
        <v>1987.6274000000001</v>
      </c>
      <c r="C46" s="81">
        <v>1987.6269160000002</v>
      </c>
      <c r="D46" s="81">
        <v>1987.6269160000002</v>
      </c>
      <c r="E46" s="81">
        <v>1987.6269160000002</v>
      </c>
      <c r="F46" s="81">
        <v>1987.6269160000002</v>
      </c>
      <c r="G46" s="81">
        <v>1987.6269160000002</v>
      </c>
      <c r="H46" s="81">
        <v>1987.6269160000002</v>
      </c>
      <c r="J46" s="107">
        <f t="shared" si="15"/>
        <v>7.6688462779051019</v>
      </c>
      <c r="K46" s="107">
        <f t="shared" si="16"/>
        <v>6.2284428664989147</v>
      </c>
      <c r="L46" s="107">
        <f t="shared" si="17"/>
        <v>4.8243840134370242</v>
      </c>
      <c r="M46" s="107">
        <f t="shared" si="18"/>
        <v>3.4060893336345321</v>
      </c>
      <c r="N46" s="107">
        <f t="shared" si="19"/>
        <v>2.062001246329265</v>
      </c>
      <c r="O46" s="107">
        <f t="shared" si="20"/>
        <v>1.6793762172946698</v>
      </c>
    </row>
    <row r="47" spans="1:15">
      <c r="A47" s="13" t="s">
        <v>61</v>
      </c>
      <c r="B47" s="149">
        <f>'Exh. 3 - Balance Sheet'!D49</f>
        <v>153.85260000000002</v>
      </c>
      <c r="C47" s="81">
        <v>153.85260000000002</v>
      </c>
      <c r="D47" s="81">
        <v>153.85260000000002</v>
      </c>
      <c r="E47" s="81">
        <v>153.85260000000002</v>
      </c>
      <c r="F47" s="81">
        <v>153.85260000000002</v>
      </c>
      <c r="G47" s="81">
        <v>153.85260000000002</v>
      </c>
      <c r="H47" s="81">
        <v>153.85260000000002</v>
      </c>
      <c r="J47" s="107">
        <f t="shared" si="15"/>
        <v>0.59360835243188192</v>
      </c>
      <c r="K47" s="107">
        <f t="shared" si="16"/>
        <v>0.48211368101754509</v>
      </c>
      <c r="L47" s="107">
        <f t="shared" si="17"/>
        <v>0.37343226633268289</v>
      </c>
      <c r="M47" s="107">
        <f t="shared" si="18"/>
        <v>0.263648925054072</v>
      </c>
      <c r="N47" s="107">
        <f t="shared" si="19"/>
        <v>0.15960955770786003</v>
      </c>
      <c r="O47" s="107">
        <f t="shared" si="20"/>
        <v>0.12999240216011942</v>
      </c>
    </row>
    <row r="48" spans="1:15">
      <c r="A48" s="13" t="s">
        <v>62</v>
      </c>
      <c r="B48" s="149">
        <f>'Exh. 3 - Balance Sheet'!D50</f>
        <v>2095.4945000000002</v>
      </c>
      <c r="C48" s="81">
        <v>2095.4943680000001</v>
      </c>
      <c r="D48" s="81">
        <v>2095.4943680000001</v>
      </c>
      <c r="E48" s="81">
        <v>2095.4943680000001</v>
      </c>
      <c r="F48" s="81">
        <v>2095.4943680000001</v>
      </c>
      <c r="G48" s="81">
        <v>2095.4943680000001</v>
      </c>
      <c r="H48" s="81">
        <v>2095.4943680000001</v>
      </c>
      <c r="J48" s="107">
        <f t="shared" si="15"/>
        <v>8.0850304727951787</v>
      </c>
      <c r="K48" s="107">
        <f t="shared" si="16"/>
        <v>6.5664571369480544</v>
      </c>
      <c r="L48" s="107">
        <f t="shared" si="17"/>
        <v>5.0862007592306728</v>
      </c>
      <c r="M48" s="107">
        <f t="shared" si="18"/>
        <v>3.5909359840526704</v>
      </c>
      <c r="N48" s="107">
        <f t="shared" si="19"/>
        <v>2.1739049535450925</v>
      </c>
      <c r="O48" s="107">
        <f t="shared" si="20"/>
        <v>1.7705150683792232</v>
      </c>
    </row>
    <row r="49" spans="1:15">
      <c r="A49" s="13" t="s">
        <v>98</v>
      </c>
      <c r="B49" s="149">
        <v>0</v>
      </c>
      <c r="C49" s="81">
        <v>3850</v>
      </c>
      <c r="D49" s="81">
        <v>3850</v>
      </c>
      <c r="E49" s="81">
        <v>3850</v>
      </c>
      <c r="F49" s="81">
        <v>3850</v>
      </c>
      <c r="G49" s="81">
        <v>3850</v>
      </c>
      <c r="H49" s="81">
        <v>3850</v>
      </c>
      <c r="J49" s="107">
        <f t="shared" si="15"/>
        <v>14.854426619132502</v>
      </c>
      <c r="K49" s="107">
        <f t="shared" si="16"/>
        <v>12.064389369549481</v>
      </c>
      <c r="L49" s="107">
        <f t="shared" si="17"/>
        <v>9.3447509199118439</v>
      </c>
      <c r="M49" s="107">
        <f t="shared" si="18"/>
        <v>6.597537912639611</v>
      </c>
      <c r="N49" s="107">
        <f t="shared" si="19"/>
        <v>3.9940618304485009</v>
      </c>
      <c r="O49" s="107">
        <f t="shared" si="20"/>
        <v>3.2529235665595495</v>
      </c>
    </row>
    <row r="50" spans="1:15">
      <c r="A50" s="13" t="s">
        <v>99</v>
      </c>
      <c r="B50" s="149">
        <f>'Exh. 3 - Balance Sheet'!D51</f>
        <v>0.27500000000000002</v>
      </c>
      <c r="C50" s="81">
        <v>0.27500000000000002</v>
      </c>
      <c r="D50" s="81">
        <v>0.27500000000000002</v>
      </c>
      <c r="E50" s="81">
        <v>0.27500000000000002</v>
      </c>
      <c r="F50" s="81">
        <v>0.27500000000000002</v>
      </c>
      <c r="G50" s="81">
        <v>0.27500000000000002</v>
      </c>
      <c r="H50" s="81">
        <v>0.27500000000000002</v>
      </c>
      <c r="J50" s="107">
        <f t="shared" si="15"/>
        <v>1.0610304727951788E-3</v>
      </c>
      <c r="K50" s="107">
        <f t="shared" si="16"/>
        <v>8.6174209782496295E-4</v>
      </c>
      <c r="L50" s="107">
        <f t="shared" si="17"/>
        <v>6.674822085651318E-4</v>
      </c>
      <c r="M50" s="107">
        <f t="shared" si="18"/>
        <v>4.7125270804568656E-4</v>
      </c>
      <c r="N50" s="107">
        <f t="shared" si="19"/>
        <v>2.8529013074632154E-4</v>
      </c>
      <c r="O50" s="107">
        <f t="shared" si="20"/>
        <v>2.3235168332568212E-4</v>
      </c>
    </row>
    <row r="51" spans="1:15">
      <c r="A51" s="13" t="s">
        <v>112</v>
      </c>
      <c r="B51" s="149">
        <f>'Exh. 3 - Balance Sheet'!D52</f>
        <v>-3414.2350000000001</v>
      </c>
      <c r="C51" s="81">
        <f>B51+'Exh. 4 - Income'!B39</f>
        <v>-4256.1529999999984</v>
      </c>
      <c r="D51" s="81">
        <f>C51+'Exh. 4 - Income'!C39</f>
        <v>-3901.2599999999975</v>
      </c>
      <c r="E51" s="81">
        <f>D51+'Exh. 4 - Income'!D39</f>
        <v>-2861.505000000001</v>
      </c>
      <c r="F51" s="81">
        <f>E51+'Exh. 4 - Income'!E39</f>
        <v>-1029.8780846576001</v>
      </c>
      <c r="G51" s="81">
        <f>F51+'Exh. 4 - Income'!F39</f>
        <v>3410.7754793894046</v>
      </c>
      <c r="H51" s="81">
        <f>G51+'Exh. 4 - Income'!G39</f>
        <v>10662.111254449588</v>
      </c>
      <c r="J51" s="107">
        <f t="shared" si="15"/>
        <v>-16.421483745013148</v>
      </c>
      <c r="K51" s="107">
        <f t="shared" si="16"/>
        <v>-12.225018096584046</v>
      </c>
      <c r="L51" s="107">
        <f t="shared" si="17"/>
        <v>-6.9454679171642475</v>
      </c>
      <c r="M51" s="107">
        <f t="shared" si="18"/>
        <v>-1.7648466776429048</v>
      </c>
      <c r="N51" s="107">
        <f t="shared" si="19"/>
        <v>3.538402118041275</v>
      </c>
      <c r="O51" s="107">
        <f t="shared" si="20"/>
        <v>9.008579991916589</v>
      </c>
    </row>
    <row r="52" spans="1:15" ht="14">
      <c r="A52" s="13" t="s">
        <v>64</v>
      </c>
      <c r="B52" s="150">
        <f>'Exh. 3 - Balance Sheet'!D53</f>
        <v>4.5430000000000001</v>
      </c>
      <c r="C52" s="83">
        <v>5.3295000000000003</v>
      </c>
      <c r="D52" s="83">
        <v>5.3295000000000003</v>
      </c>
      <c r="E52" s="83">
        <v>5.3295000000000003</v>
      </c>
      <c r="F52" s="83">
        <v>5.3295000000000003</v>
      </c>
      <c r="G52" s="83">
        <v>5.3295000000000003</v>
      </c>
      <c r="H52" s="83">
        <v>5.3295000000000003</v>
      </c>
      <c r="I52" s="114"/>
      <c r="J52" s="108">
        <f t="shared" si="15"/>
        <v>2.0562770562770564E-2</v>
      </c>
      <c r="K52" s="108">
        <f t="shared" si="16"/>
        <v>1.6700561855847781E-2</v>
      </c>
      <c r="L52" s="108">
        <f t="shared" si="17"/>
        <v>1.2935805201992254E-2</v>
      </c>
      <c r="M52" s="108">
        <f t="shared" si="18"/>
        <v>9.1328774819254051E-3</v>
      </c>
      <c r="N52" s="108">
        <f t="shared" si="19"/>
        <v>5.5289227338637115E-3</v>
      </c>
      <c r="O52" s="108">
        <f t="shared" si="20"/>
        <v>4.5029756228517192E-3</v>
      </c>
    </row>
    <row r="53" spans="1:15" ht="14">
      <c r="A53" s="13" t="s">
        <v>65</v>
      </c>
      <c r="B53" s="156"/>
      <c r="C53" s="94">
        <f t="shared" ref="C53:H53" si="21">SUM(C45:C52)</f>
        <v>4605.677208000001</v>
      </c>
      <c r="D53" s="94">
        <f t="shared" si="21"/>
        <v>4960.5702080000019</v>
      </c>
      <c r="E53" s="94">
        <f t="shared" si="21"/>
        <v>6000.3252079999984</v>
      </c>
      <c r="F53" s="94">
        <f t="shared" si="21"/>
        <v>7831.9521233423993</v>
      </c>
      <c r="G53" s="94">
        <f t="shared" si="21"/>
        <v>12272.605687389405</v>
      </c>
      <c r="H53" s="94">
        <f t="shared" si="21"/>
        <v>19523.941462449588</v>
      </c>
      <c r="I53" s="114"/>
      <c r="J53" s="115">
        <f t="shared" ref="J53:O53" si="22">SUM(J45:J52)</f>
        <v>17.770050420168076</v>
      </c>
      <c r="K53" s="115">
        <f t="shared" si="22"/>
        <v>15.54448064527249</v>
      </c>
      <c r="L53" s="115">
        <f t="shared" si="22"/>
        <v>14.564037534344992</v>
      </c>
      <c r="M53" s="115">
        <f t="shared" si="22"/>
        <v>13.421195081488257</v>
      </c>
      <c r="N53" s="115">
        <f t="shared" si="22"/>
        <v>12.731830113284991</v>
      </c>
      <c r="O53" s="115">
        <f t="shared" si="22"/>
        <v>16.496075141644514</v>
      </c>
    </row>
    <row r="54" spans="1:15" ht="5.15" customHeight="1">
      <c r="A54" s="3"/>
      <c r="B54" s="157"/>
      <c r="C54" s="96"/>
      <c r="D54" s="96"/>
      <c r="E54" s="96"/>
      <c r="F54" s="96"/>
      <c r="G54" s="96"/>
      <c r="H54" s="96"/>
      <c r="I54" s="38"/>
      <c r="J54" s="113"/>
      <c r="K54" s="113"/>
      <c r="L54" s="113"/>
      <c r="M54" s="113"/>
      <c r="N54" s="113"/>
      <c r="O54" s="113"/>
    </row>
    <row r="55" spans="1:15">
      <c r="A55" s="51" t="s">
        <v>100</v>
      </c>
      <c r="B55" s="157"/>
      <c r="C55" s="96">
        <f t="shared" ref="C55:H55" si="23">C41+C53</f>
        <v>8144.1198080000013</v>
      </c>
      <c r="D55" s="96">
        <f t="shared" si="23"/>
        <v>9766.6066080000019</v>
      </c>
      <c r="E55" s="96">
        <f t="shared" si="23"/>
        <v>10497.028407999998</v>
      </c>
      <c r="F55" s="96">
        <f t="shared" si="23"/>
        <v>14832.148646987987</v>
      </c>
      <c r="G55" s="96">
        <f t="shared" si="23"/>
        <v>21798.595429476685</v>
      </c>
      <c r="H55" s="96">
        <f t="shared" si="23"/>
        <v>30748.818650884605</v>
      </c>
      <c r="I55" s="38"/>
      <c r="J55" s="116">
        <f t="shared" ref="J55:O55" si="24">J41+J53</f>
        <v>31.422397419573898</v>
      </c>
      <c r="K55" s="116">
        <f t="shared" si="24"/>
        <v>30.60471297094206</v>
      </c>
      <c r="L55" s="116">
        <f t="shared" si="24"/>
        <v>25.47847165506461</v>
      </c>
      <c r="M55" s="116">
        <f t="shared" si="24"/>
        <v>25.417055331015469</v>
      </c>
      <c r="N55" s="116">
        <f t="shared" si="24"/>
        <v>22.614269600587527</v>
      </c>
      <c r="O55" s="116">
        <f t="shared" si="24"/>
        <v>25.980144632033337</v>
      </c>
    </row>
    <row r="56" spans="1:15" ht="5.15" customHeight="1">
      <c r="A56" s="52"/>
      <c r="B56" s="99"/>
      <c r="C56" s="99"/>
      <c r="D56" s="99"/>
      <c r="E56" s="99"/>
      <c r="F56" s="99"/>
      <c r="G56" s="99"/>
      <c r="H56" s="99"/>
      <c r="I56" s="52"/>
      <c r="J56" s="52"/>
      <c r="K56" s="52"/>
      <c r="L56" s="52"/>
      <c r="M56" s="52"/>
      <c r="N56" s="52"/>
      <c r="O56" s="52"/>
    </row>
    <row r="57" spans="1:15">
      <c r="A57" s="3"/>
      <c r="B57" s="3"/>
      <c r="C57" s="101"/>
      <c r="D57" s="101"/>
      <c r="E57" s="101"/>
      <c r="F57" s="101"/>
      <c r="G57" s="101"/>
      <c r="H57" s="101"/>
      <c r="I57" s="3"/>
      <c r="J57" s="3"/>
      <c r="K57" s="3"/>
      <c r="L57" s="3"/>
      <c r="M57" s="3"/>
      <c r="N57" s="3"/>
      <c r="O57" s="3"/>
    </row>
    <row r="58" spans="1:15">
      <c r="A58" s="36" t="s">
        <v>108</v>
      </c>
      <c r="B58" s="36"/>
      <c r="C58" s="101"/>
      <c r="D58" s="101"/>
      <c r="E58" s="101"/>
      <c r="F58" s="101"/>
      <c r="G58" s="101"/>
      <c r="H58" s="101"/>
      <c r="I58" s="3"/>
      <c r="J58" s="3"/>
      <c r="K58" s="3"/>
      <c r="L58" s="3"/>
      <c r="M58" s="3"/>
      <c r="N58" s="3"/>
      <c r="O58" s="3"/>
    </row>
    <row r="60" spans="1:15">
      <c r="A60" s="141"/>
      <c r="B60" s="140"/>
      <c r="C60" s="140"/>
      <c r="D60" s="140"/>
      <c r="E60" s="140"/>
      <c r="F60" s="140"/>
      <c r="G60" s="140"/>
      <c r="H60" s="140"/>
    </row>
  </sheetData>
  <mergeCells count="2">
    <mergeCell ref="J7:O7"/>
    <mergeCell ref="J8:O8"/>
  </mergeCells>
  <phoneticPr fontId="9" type="noConversion"/>
  <pageMargins left="0.75" right="0.75" top="1" bottom="1" header="0.5" footer="0.5"/>
  <pageSetup scale="64" orientation="landscape" r:id="rId1"/>
  <headerFooter alignWithMargins="0"/>
  <ignoredErrors>
    <ignoredError sqref="C7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9"/>
  <sheetViews>
    <sheetView showGridLines="0" tabSelected="1" workbookViewId="0">
      <pane xSplit="1" ySplit="8" topLeftCell="B9" activePane="bottomRight" state="frozen"/>
      <selection activeCell="D47" sqref="D47"/>
      <selection pane="topRight" activeCell="D47" sqref="D47"/>
      <selection pane="bottomLeft" activeCell="D47" sqref="D47"/>
      <selection pane="bottomRight" activeCell="F11" sqref="F11"/>
    </sheetView>
  </sheetViews>
  <sheetFormatPr defaultRowHeight="12.5"/>
  <cols>
    <col min="1" max="1" width="32.81640625" customWidth="1"/>
    <col min="8" max="8" width="6" customWidth="1"/>
  </cols>
  <sheetData>
    <row r="1" spans="1:9" ht="13">
      <c r="A1" s="74"/>
      <c r="B1" s="58"/>
      <c r="C1" s="58"/>
      <c r="D1" s="58"/>
      <c r="E1" s="58"/>
      <c r="F1" s="58"/>
      <c r="G1" s="58"/>
    </row>
    <row r="2" spans="1:9" ht="13">
      <c r="A2" s="74" t="s">
        <v>0</v>
      </c>
      <c r="B2" s="58"/>
      <c r="C2" s="58"/>
      <c r="D2" s="58"/>
      <c r="E2" s="58"/>
      <c r="F2" s="58"/>
      <c r="G2" s="58"/>
    </row>
    <row r="3" spans="1:9" ht="13.5" thickBot="1">
      <c r="A3" s="75" t="s">
        <v>101</v>
      </c>
      <c r="B3" s="60"/>
      <c r="C3" s="60"/>
      <c r="D3" s="60"/>
      <c r="E3" s="60"/>
      <c r="F3" s="60"/>
      <c r="G3" s="60"/>
    </row>
    <row r="4" spans="1:9" ht="5.15" customHeight="1">
      <c r="A4" s="77"/>
      <c r="B4" s="3"/>
      <c r="C4" s="3"/>
      <c r="D4" s="3"/>
      <c r="E4" s="3"/>
      <c r="F4" s="3"/>
      <c r="G4" s="3"/>
    </row>
    <row r="5" spans="1:9">
      <c r="A5" s="77"/>
      <c r="B5" s="62" t="s">
        <v>91</v>
      </c>
      <c r="C5" s="62"/>
      <c r="D5" s="62"/>
      <c r="E5" s="62"/>
      <c r="F5" s="62"/>
      <c r="G5" s="62"/>
    </row>
    <row r="6" spans="1:9">
      <c r="A6" s="78"/>
      <c r="B6" s="122" t="s">
        <v>92</v>
      </c>
      <c r="C6" s="122">
        <v>2003</v>
      </c>
      <c r="D6" s="122">
        <v>2004</v>
      </c>
      <c r="E6" s="122">
        <v>2005</v>
      </c>
      <c r="F6" s="122">
        <v>2006</v>
      </c>
      <c r="G6" s="122">
        <v>2007</v>
      </c>
    </row>
    <row r="7" spans="1:9">
      <c r="A7" s="79"/>
      <c r="B7" s="123" t="s">
        <v>4</v>
      </c>
      <c r="C7" s="123" t="s">
        <v>4</v>
      </c>
      <c r="D7" s="123" t="s">
        <v>4</v>
      </c>
      <c r="E7" s="123" t="s">
        <v>4</v>
      </c>
      <c r="F7" s="123" t="s">
        <v>4</v>
      </c>
      <c r="G7" s="123" t="s">
        <v>4</v>
      </c>
    </row>
    <row r="8" spans="1:9">
      <c r="A8" s="77"/>
      <c r="B8" s="117"/>
      <c r="C8" s="117"/>
      <c r="D8" s="117"/>
      <c r="E8" s="117"/>
      <c r="F8" s="117"/>
      <c r="G8" s="117"/>
    </row>
    <row r="9" spans="1:9">
      <c r="A9" s="66" t="s">
        <v>68</v>
      </c>
      <c r="B9" s="143"/>
      <c r="C9" s="143"/>
      <c r="D9" s="143"/>
      <c r="E9" s="143"/>
      <c r="F9" s="143"/>
      <c r="G9" s="143"/>
    </row>
    <row r="10" spans="1:9" ht="5.15" customHeight="1">
      <c r="A10" s="61"/>
      <c r="B10" s="117"/>
      <c r="C10" s="117"/>
      <c r="D10" s="117"/>
      <c r="E10" s="117"/>
      <c r="F10" s="117"/>
      <c r="G10" s="117"/>
    </row>
    <row r="11" spans="1:9">
      <c r="A11" s="61" t="s">
        <v>102</v>
      </c>
      <c r="B11" s="121">
        <f>'Exh. 4 - Income'!B39</f>
        <v>-841.9179999999983</v>
      </c>
      <c r="C11" s="121">
        <f>'Exh. 4 - Income'!C39</f>
        <v>354.89300000000111</v>
      </c>
      <c r="D11" s="121">
        <f>'Exh. 4 - Income'!D39</f>
        <v>1039.7549999999965</v>
      </c>
      <c r="E11" s="121">
        <f>'Exh. 4 - Income'!E39</f>
        <v>1831.6269153424009</v>
      </c>
      <c r="F11" s="121">
        <f>'Exh. 4 - Income'!F39</f>
        <v>4440.6535640470047</v>
      </c>
      <c r="G11" s="121">
        <f>'Exh. 4 - Income'!G39</f>
        <v>7251.3357750601836</v>
      </c>
    </row>
    <row r="12" spans="1:9" ht="5.15" customHeight="1">
      <c r="A12" s="61"/>
      <c r="B12" s="121"/>
      <c r="C12" s="121"/>
      <c r="D12" s="121"/>
      <c r="E12" s="121"/>
      <c r="F12" s="121"/>
      <c r="G12" s="121"/>
    </row>
    <row r="13" spans="1:9">
      <c r="A13" s="61" t="s">
        <v>103</v>
      </c>
      <c r="B13" s="121"/>
      <c r="C13" s="121"/>
      <c r="D13" s="121"/>
      <c r="E13" s="121"/>
      <c r="F13" s="121"/>
      <c r="G13" s="121"/>
    </row>
    <row r="14" spans="1:9">
      <c r="A14" s="61" t="s">
        <v>72</v>
      </c>
      <c r="B14" s="121">
        <f>'Exh. 4 - Income'!B30</f>
        <v>111.1</v>
      </c>
      <c r="C14" s="121">
        <f>'Exh. 4 - Income'!C30</f>
        <v>171.6</v>
      </c>
      <c r="D14" s="121">
        <f>'Exh. 4 - Income'!D30</f>
        <v>264</v>
      </c>
      <c r="E14" s="121">
        <f>'Exh. 4 - Income'!E30</f>
        <v>330</v>
      </c>
      <c r="F14" s="121">
        <f>'Exh. 4 - Income'!F30</f>
        <v>462</v>
      </c>
      <c r="G14" s="121">
        <f>'Exh. 4 - Income'!G30</f>
        <v>814</v>
      </c>
    </row>
    <row r="15" spans="1:9">
      <c r="A15" s="61" t="s">
        <v>40</v>
      </c>
      <c r="B15" s="121">
        <f>'Exh. 4 - Balance Sheet'!B22-'Exh. 4 - Balance Sheet'!C22</f>
        <v>-251.48199999999997</v>
      </c>
      <c r="C15" s="121">
        <f>'Exh. 4 - Balance Sheet'!C22-'Exh. 4 - Balance Sheet'!D22</f>
        <v>106.00700000000006</v>
      </c>
      <c r="D15" s="121">
        <f>'Exh. 4 - Balance Sheet'!D22-'Exh. 4 - Balance Sheet'!E22</f>
        <v>395.94499999999994</v>
      </c>
      <c r="E15" s="121">
        <f>'Exh. 4 - Balance Sheet'!E22-'Exh. 4 - Balance Sheet'!F22</f>
        <v>536.03</v>
      </c>
      <c r="F15" s="121">
        <f>'Exh. 4 - Balance Sheet'!F22-'Exh. 4 - Balance Sheet'!G22</f>
        <v>0</v>
      </c>
      <c r="G15" s="121">
        <f>'Exh. 4 - Balance Sheet'!G22-'Exh. 4 - Balance Sheet'!H22</f>
        <v>0</v>
      </c>
      <c r="I15" s="140"/>
    </row>
    <row r="16" spans="1:9">
      <c r="A16" s="3" t="s">
        <v>73</v>
      </c>
      <c r="B16" s="121"/>
      <c r="C16" s="121"/>
      <c r="D16" s="121"/>
      <c r="E16" s="121"/>
      <c r="F16" s="121"/>
      <c r="G16" s="121"/>
    </row>
    <row r="17" spans="1:7">
      <c r="A17" s="61" t="s">
        <v>32</v>
      </c>
      <c r="B17" s="121">
        <f>'Exh. 4 - Balance Sheet'!B12-'Exh. 4 - Balance Sheet'!C12</f>
        <v>-103.42200000000005</v>
      </c>
      <c r="C17" s="121">
        <f>'Exh. 4 - Balance Sheet'!C12-'Exh. 4 - Balance Sheet'!D12</f>
        <v>-76.599599999999953</v>
      </c>
      <c r="D17" s="121">
        <f>'Exh. 4 - Balance Sheet'!D12-'Exh. 4 - Balance Sheet'!E12</f>
        <v>-123.87760000000003</v>
      </c>
      <c r="E17" s="121">
        <f>'Exh. 4 - Balance Sheet'!E12-'Exh. 4 - Balance Sheet'!F12</f>
        <v>-195.59322088839804</v>
      </c>
      <c r="F17" s="121">
        <f>'Exh. 4 - Balance Sheet'!F12-'Exh. 4 - Balance Sheet'!G12</f>
        <v>-477.38871126200479</v>
      </c>
      <c r="G17" s="121">
        <f>'Exh. 4 - Balance Sheet'!G12-'Exh. 4 - Balance Sheet'!H12</f>
        <v>-275.62978102108718</v>
      </c>
    </row>
    <row r="18" spans="1:7">
      <c r="A18" s="61" t="s">
        <v>33</v>
      </c>
      <c r="B18" s="121">
        <f>'Exh. 4 - Balance Sheet'!B13-'Exh. 4 - Balance Sheet'!C13</f>
        <v>-1113.2307999999998</v>
      </c>
      <c r="C18" s="121">
        <f>'Exh. 4 - Balance Sheet'!C13-'Exh. 4 - Balance Sheet'!D13</f>
        <v>-441.69950000000017</v>
      </c>
      <c r="D18" s="121">
        <f>'Exh. 4 - Balance Sheet'!D13-'Exh. 4 - Balance Sheet'!E13</f>
        <v>-110.12100000000055</v>
      </c>
      <c r="E18" s="121">
        <f>'Exh. 4 - Balance Sheet'!E13-'Exh. 4 - Balance Sheet'!F13</f>
        <v>-1958.8373031707206</v>
      </c>
      <c r="F18" s="121">
        <f>'Exh. 4 - Balance Sheet'!F13-'Exh. 4 - Balance Sheet'!G13</f>
        <v>-3597.094361291558</v>
      </c>
      <c r="G18" s="121">
        <f>'Exh. 4 - Balance Sheet'!G13-'Exh. 4 - Balance Sheet'!H13</f>
        <v>-1938.7143214510306</v>
      </c>
    </row>
    <row r="19" spans="1:7">
      <c r="A19" s="61" t="s">
        <v>74</v>
      </c>
      <c r="B19" s="121">
        <f>'Exh. 4 - Balance Sheet'!B14-'Exh. 4 - Balance Sheet'!C14</f>
        <v>-287.58510000000001</v>
      </c>
      <c r="C19" s="121">
        <f>'Exh. 4 - Balance Sheet'!C14-'Exh. 4 - Balance Sheet'!D14</f>
        <v>-290.22289999999998</v>
      </c>
      <c r="D19" s="121">
        <f>'Exh. 4 - Balance Sheet'!D14-'Exh. 4 - Balance Sheet'!E14</f>
        <v>-358.88424000000009</v>
      </c>
      <c r="E19" s="121">
        <f>'Exh. 4 - Balance Sheet'!E14-'Exh. 4 - Balance Sheet'!F14</f>
        <v>62.981000304092277</v>
      </c>
      <c r="F19" s="121">
        <f>'Exh. 4 - Balance Sheet'!F14-'Exh. 4 - Balance Sheet'!G14</f>
        <v>-867.25120936592634</v>
      </c>
      <c r="G19" s="121">
        <f>'Exh. 4 - Balance Sheet'!G14-'Exh. 4 - Balance Sheet'!H14</f>
        <v>-467.4195812004632</v>
      </c>
    </row>
    <row r="20" spans="1:7">
      <c r="A20" s="61" t="s">
        <v>35</v>
      </c>
      <c r="B20" s="121">
        <f>'Exh. 4 - Balance Sheet'!B15-'Exh. 4 - Balance Sheet'!C15+'Exh. 4 - Balance Sheet'!B21-'Exh. 4 - Balance Sheet'!C21</f>
        <v>-0.33000000000000185</v>
      </c>
      <c r="C20" s="121">
        <f>'Exh. 4 - Balance Sheet'!C15-'Exh. 4 - Balance Sheet'!D15+'Exh. 4 - Balance Sheet'!C21-'Exh. 4 - Balance Sheet'!D21</f>
        <v>1.3386999999999958</v>
      </c>
      <c r="D20" s="121">
        <f>'Exh. 4 - Balance Sheet'!D15-'Exh. 4 - Balance Sheet'!E15+'Exh. 4 - Balance Sheet'!D21-'Exh. 4 - Balance Sheet'!E21</f>
        <v>-27.23599999999999</v>
      </c>
      <c r="E20" s="121">
        <f>'Exh. 4 - Balance Sheet'!E15-'Exh. 4 - Balance Sheet'!F15+'Exh. 4 - Balance Sheet'!E21-'Exh. 4 - Balance Sheet'!F21</f>
        <v>-26.095682120062591</v>
      </c>
      <c r="F20" s="121">
        <f>'Exh. 4 - Balance Sheet'!F15-'Exh. 4 - Balance Sheet'!G15+'Exh. 4 - Balance Sheet'!F21-'Exh. 4 - Balance Sheet'!G21</f>
        <v>-67.283397705228779</v>
      </c>
      <c r="G20" s="121">
        <f>'Exh. 4 - Balance Sheet'!G15-'Exh. 4 - Balance Sheet'!H15+'Exh. 4 - Balance Sheet'!G21-'Exh. 4 - Balance Sheet'!H21</f>
        <v>-36.26351538917541</v>
      </c>
    </row>
    <row r="21" spans="1:7">
      <c r="A21" s="61" t="s">
        <v>75</v>
      </c>
      <c r="B21" s="121"/>
      <c r="C21" s="121"/>
      <c r="D21" s="121"/>
      <c r="E21" s="121"/>
      <c r="F21" s="121"/>
      <c r="G21" s="121"/>
    </row>
    <row r="22" spans="1:7">
      <c r="A22" s="61" t="s">
        <v>45</v>
      </c>
      <c r="B22" s="121">
        <f>'Exh. 4 - Balance Sheet'!C29-'Exh. 4 - Balance Sheet'!B29</f>
        <v>585.33639999999968</v>
      </c>
      <c r="C22" s="121">
        <f>'Exh. 4 - Balance Sheet'!D29-'Exh. 4 - Balance Sheet'!C29</f>
        <v>221.38929999999982</v>
      </c>
      <c r="D22" s="121">
        <f>'Exh. 4 - Balance Sheet'!E29-'Exh. 4 - Balance Sheet'!D29</f>
        <v>158.77070000000003</v>
      </c>
      <c r="E22" s="121">
        <f>'Exh. 4 - Balance Sheet'!F29-'Exh. 4 - Balance Sheet'!E29</f>
        <v>1589.1709935483973</v>
      </c>
      <c r="F22" s="121">
        <f>'Exh. 4 - Balance Sheet'!G29-'Exh. 4 - Balance Sheet'!F29</f>
        <v>1374.1823281907336</v>
      </c>
      <c r="G22" s="121">
        <f>'Exh. 4 - Balance Sheet'!H29-'Exh. 4 - Balance Sheet'!G29</f>
        <v>1118.3545893719865</v>
      </c>
    </row>
    <row r="23" spans="1:7">
      <c r="A23" s="61" t="s">
        <v>46</v>
      </c>
      <c r="B23" s="121">
        <f>'Exh. 4 - Balance Sheet'!C30-'Exh. 4 - Balance Sheet'!B30</f>
        <v>-42.405000000000001</v>
      </c>
      <c r="C23" s="121">
        <f>'Exh. 4 - Balance Sheet'!D30-'Exh. 4 - Balance Sheet'!C30</f>
        <v>15.400000000000006</v>
      </c>
      <c r="D23" s="121">
        <f>'Exh. 4 - Balance Sheet'!E30-'Exh. 4 - Balance Sheet'!D30</f>
        <v>113.30000000000001</v>
      </c>
      <c r="E23" s="121">
        <f>'Exh. 4 - Balance Sheet'!F30-'Exh. 4 - Balance Sheet'!E30</f>
        <v>320.32233009719039</v>
      </c>
      <c r="F23" s="121">
        <f>'Exh. 4 - Balance Sheet'!G30-'Exh. 4 - Balance Sheet'!F30</f>
        <v>403.61089025095691</v>
      </c>
      <c r="G23" s="121">
        <f>'Exh. 4 - Balance Sheet'!H30-'Exh. 4 - Balance Sheet'!G30</f>
        <v>217.53285697575484</v>
      </c>
    </row>
    <row r="24" spans="1:7">
      <c r="A24" s="61" t="s">
        <v>76</v>
      </c>
      <c r="B24" s="121">
        <f>'Exh. 4 - Balance Sheet'!C32-'Exh. 4 - Balance Sheet'!B32</f>
        <v>0</v>
      </c>
      <c r="C24" s="121">
        <f>'Exh. 4 - Balance Sheet'!D32-'Exh. 4 - Balance Sheet'!C32</f>
        <v>68.75</v>
      </c>
      <c r="D24" s="121">
        <f>'Exh. 4 - Balance Sheet'!E32-'Exh. 4 - Balance Sheet'!D32</f>
        <v>0</v>
      </c>
      <c r="E24" s="121">
        <f>'Exh. 4 - Balance Sheet'!F32-'Exh. 4 - Balance Sheet'!E32</f>
        <v>209</v>
      </c>
      <c r="F24" s="121">
        <f>'Exh. 4 - Balance Sheet'!G32-'Exh. 4 - Balance Sheet'!F32</f>
        <v>286</v>
      </c>
      <c r="G24" s="121">
        <f>'Exh. 4 - Balance Sheet'!H32-'Exh. 4 - Balance Sheet'!G32</f>
        <v>165</v>
      </c>
    </row>
    <row r="25" spans="1:7" ht="14">
      <c r="A25" s="61" t="s">
        <v>104</v>
      </c>
      <c r="B25" s="118">
        <f>'Exh. 4 - Balance Sheet'!C33-'Exh. 4 - Balance Sheet'!B33</f>
        <v>-0.22879999999992151</v>
      </c>
      <c r="C25" s="118">
        <f>'Exh. 4 - Balance Sheet'!D33-'Exh. 4 - Balance Sheet'!C33</f>
        <v>-27.945499999999996</v>
      </c>
      <c r="D25" s="118">
        <f>'Exh. 4 - Balance Sheet'!E33-'Exh. 4 - Balance Sheet'!D33</f>
        <v>-31.403900000000007</v>
      </c>
      <c r="E25" s="118">
        <f>'Exh. 4 - Balance Sheet'!F33-'Exh. 4 - Balance Sheet'!E33</f>
        <v>55</v>
      </c>
      <c r="F25" s="118">
        <f>'Exh. 4 - Balance Sheet'!G33-'Exh. 4 - Balance Sheet'!F33</f>
        <v>22</v>
      </c>
      <c r="G25" s="118">
        <f>'Exh. 4 - Balance Sheet'!H33-'Exh. 4 - Balance Sheet'!G33</f>
        <v>33</v>
      </c>
    </row>
    <row r="26" spans="1:7">
      <c r="A26" s="61" t="s">
        <v>77</v>
      </c>
      <c r="B26" s="121">
        <f t="shared" ref="B26:G26" si="0">SUM(B11:B25)</f>
        <v>-1944.1652999999985</v>
      </c>
      <c r="C26" s="121">
        <f t="shared" si="0"/>
        <v>102.91050000000079</v>
      </c>
      <c r="D26" s="121">
        <f t="shared" si="0"/>
        <v>1320.2479599999956</v>
      </c>
      <c r="E26" s="121">
        <f t="shared" si="0"/>
        <v>2753.6050331128995</v>
      </c>
      <c r="F26" s="121">
        <f t="shared" si="0"/>
        <v>1979.4291028639773</v>
      </c>
      <c r="G26" s="121">
        <f t="shared" si="0"/>
        <v>6881.1960223461692</v>
      </c>
    </row>
    <row r="27" spans="1:7">
      <c r="A27" s="61"/>
      <c r="B27" s="121"/>
      <c r="C27" s="121"/>
      <c r="D27" s="121"/>
      <c r="E27" s="121"/>
      <c r="F27" s="121"/>
      <c r="G27" s="121"/>
    </row>
    <row r="28" spans="1:7">
      <c r="A28" s="66" t="s">
        <v>78</v>
      </c>
      <c r="B28" s="121"/>
      <c r="C28" s="121"/>
      <c r="D28" s="121"/>
      <c r="E28" s="121"/>
      <c r="F28" s="121"/>
      <c r="G28" s="121"/>
    </row>
    <row r="29" spans="1:7">
      <c r="A29" s="61"/>
      <c r="B29" s="121"/>
      <c r="C29" s="121"/>
      <c r="D29" s="121"/>
      <c r="E29" s="121"/>
      <c r="F29" s="121"/>
      <c r="G29" s="121"/>
    </row>
    <row r="30" spans="1:7" ht="14">
      <c r="A30" s="61" t="s">
        <v>79</v>
      </c>
      <c r="B30" s="118">
        <f>-('Exh. 4 - Balance Sheet'!C18-'Exh. 4 - Balance Sheet'!B18+B14)</f>
        <v>-145.19120000000001</v>
      </c>
      <c r="C30" s="118">
        <f>-('Exh. 4 - Balance Sheet'!D18-'Exh. 4 - Balance Sheet'!C18+C14)</f>
        <v>-672.94260000000008</v>
      </c>
      <c r="D30" s="118">
        <f>-('Exh. 4 - Balance Sheet'!E18-'Exh. 4 - Balance Sheet'!D18+D14)</f>
        <v>-604.35539999999992</v>
      </c>
      <c r="E30" s="118">
        <f>-('Exh. 4 - Balance Sheet'!F18-'Exh. 4 - Balance Sheet'!E18+E14)</f>
        <v>-330</v>
      </c>
      <c r="F30" s="118">
        <f>-('Exh. 4 - Balance Sheet'!G18-'Exh. 4 - Balance Sheet'!F18+F14)</f>
        <v>-660</v>
      </c>
      <c r="G30" s="118">
        <f>-('Exh. 4 - Balance Sheet'!H18-'Exh. 4 - Balance Sheet'!G18+G14)</f>
        <v>-1760</v>
      </c>
    </row>
    <row r="31" spans="1:7">
      <c r="A31" s="61"/>
      <c r="B31" s="140"/>
      <c r="C31" s="140"/>
      <c r="D31" s="140"/>
      <c r="E31" s="140"/>
      <c r="F31" s="140"/>
      <c r="G31" s="121"/>
    </row>
    <row r="32" spans="1:7" ht="5.15" customHeight="1">
      <c r="A32" s="61"/>
      <c r="B32" s="140"/>
      <c r="C32" s="140"/>
      <c r="D32" s="140"/>
      <c r="E32" s="140"/>
      <c r="F32" s="140"/>
      <c r="G32" s="121"/>
    </row>
    <row r="33" spans="1:8" ht="5.15" customHeight="1">
      <c r="A33" s="61"/>
      <c r="B33" s="121"/>
      <c r="C33" s="121"/>
      <c r="D33" s="121"/>
      <c r="E33" s="121"/>
      <c r="F33" s="121"/>
      <c r="G33" s="121"/>
    </row>
    <row r="34" spans="1:8">
      <c r="A34" s="66" t="s">
        <v>82</v>
      </c>
      <c r="B34" s="121"/>
      <c r="C34" s="121"/>
      <c r="D34" s="121"/>
      <c r="E34" s="121"/>
      <c r="F34" s="121"/>
      <c r="G34" s="121"/>
      <c r="H34" s="141"/>
    </row>
    <row r="35" spans="1:8" ht="5.15" customHeight="1">
      <c r="A35" s="61"/>
      <c r="B35" s="121"/>
      <c r="C35" s="121"/>
      <c r="D35" s="121"/>
      <c r="E35" s="121"/>
      <c r="F35" s="121"/>
      <c r="G35" s="121"/>
      <c r="H35" s="141"/>
    </row>
    <row r="36" spans="1:8">
      <c r="A36" s="61" t="s">
        <v>83</v>
      </c>
      <c r="B36" s="121">
        <f>'Exh. 4 - Balance Sheet'!C31-'Exh. 4 - Balance Sheet'!B31+'Exh. 4 - Balance Sheet'!C37-'Exh. 4 - Balance Sheet'!B37+1</f>
        <v>-136.4615</v>
      </c>
      <c r="C36" s="121">
        <v>0</v>
      </c>
      <c r="D36" s="121">
        <v>-990</v>
      </c>
      <c r="E36" s="121">
        <v>330</v>
      </c>
      <c r="F36" s="121">
        <v>440</v>
      </c>
      <c r="G36" s="121">
        <v>165</v>
      </c>
    </row>
    <row r="37" spans="1:8">
      <c r="A37" s="61" t="s">
        <v>84</v>
      </c>
      <c r="B37" s="121">
        <v>3850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</row>
    <row r="38" spans="1:8" ht="14">
      <c r="A38" s="61" t="s">
        <v>85</v>
      </c>
      <c r="B38" s="118">
        <v>0</v>
      </c>
      <c r="C38" s="118">
        <v>990</v>
      </c>
      <c r="D38" s="118">
        <v>440</v>
      </c>
      <c r="E38" s="118">
        <v>0</v>
      </c>
      <c r="F38" s="118">
        <v>0</v>
      </c>
      <c r="G38" s="118">
        <v>0</v>
      </c>
    </row>
    <row r="39" spans="1:8">
      <c r="A39" s="61" t="s">
        <v>86</v>
      </c>
      <c r="B39" s="117">
        <f t="shared" ref="B39:G39" si="1">SUM(B36:B38)</f>
        <v>3713.5385000000001</v>
      </c>
      <c r="C39" s="117">
        <f t="shared" si="1"/>
        <v>990</v>
      </c>
      <c r="D39" s="117">
        <f t="shared" si="1"/>
        <v>-550</v>
      </c>
      <c r="E39" s="117">
        <f t="shared" si="1"/>
        <v>330</v>
      </c>
      <c r="F39" s="117">
        <f t="shared" si="1"/>
        <v>440</v>
      </c>
      <c r="G39" s="117">
        <f t="shared" si="1"/>
        <v>165</v>
      </c>
    </row>
    <row r="40" spans="1:8" ht="5.15" customHeight="1">
      <c r="A40" s="61"/>
      <c r="B40" s="61"/>
      <c r="C40" s="61"/>
      <c r="D40" s="61"/>
      <c r="E40" s="61"/>
      <c r="F40" s="61"/>
      <c r="G40" s="61"/>
    </row>
    <row r="41" spans="1:8">
      <c r="A41" s="61" t="s">
        <v>87</v>
      </c>
      <c r="B41" s="117">
        <f t="shared" ref="B41:G41" si="2">B26+B30+B39</f>
        <v>1624.1820000000016</v>
      </c>
      <c r="C41" s="117">
        <f t="shared" si="2"/>
        <v>419.96790000000067</v>
      </c>
      <c r="D41" s="117">
        <f t="shared" si="2"/>
        <v>165.89255999999568</v>
      </c>
      <c r="E41" s="117">
        <f t="shared" si="2"/>
        <v>2753.6050331128995</v>
      </c>
      <c r="F41" s="117">
        <f t="shared" si="2"/>
        <v>1759.4291028639773</v>
      </c>
      <c r="G41" s="117">
        <f t="shared" si="2"/>
        <v>5286.1960223461692</v>
      </c>
    </row>
    <row r="42" spans="1:8" ht="5.15" customHeight="1">
      <c r="A42" s="61"/>
      <c r="B42" s="61"/>
      <c r="C42" s="61"/>
      <c r="D42" s="61"/>
      <c r="E42" s="61"/>
      <c r="F42" s="61"/>
      <c r="G42" s="61"/>
    </row>
    <row r="43" spans="1:8" ht="14">
      <c r="A43" s="61" t="s">
        <v>88</v>
      </c>
      <c r="B43" s="118">
        <f>'Exh. 4 - Balance Sheet'!B11</f>
        <v>131.83940000000001</v>
      </c>
      <c r="C43" s="118">
        <f>B45</f>
        <v>1756.0214000000017</v>
      </c>
      <c r="D43" s="118">
        <f>C45</f>
        <v>2175.9893000000025</v>
      </c>
      <c r="E43" s="118">
        <f>D45</f>
        <v>2341.8818599999981</v>
      </c>
      <c r="F43" s="118">
        <f>E45</f>
        <v>5095.4868931128976</v>
      </c>
      <c r="G43" s="118">
        <f>F45</f>
        <v>6854.9159959768749</v>
      </c>
    </row>
    <row r="44" spans="1:8" ht="5.15" customHeight="1">
      <c r="A44" s="61"/>
      <c r="B44" s="61"/>
      <c r="C44" s="61"/>
      <c r="D44" s="61"/>
      <c r="E44" s="61"/>
      <c r="F44" s="61"/>
      <c r="G44" s="61"/>
    </row>
    <row r="45" spans="1:8" ht="14">
      <c r="A45" s="61" t="s">
        <v>89</v>
      </c>
      <c r="B45" s="119">
        <f t="shared" ref="B45:G45" si="3">B41+B43</f>
        <v>1756.0214000000017</v>
      </c>
      <c r="C45" s="119">
        <f t="shared" si="3"/>
        <v>2175.9893000000025</v>
      </c>
      <c r="D45" s="119">
        <f t="shared" si="3"/>
        <v>2341.8818599999981</v>
      </c>
      <c r="E45" s="119">
        <f t="shared" si="3"/>
        <v>5095.4868931128976</v>
      </c>
      <c r="F45" s="119">
        <f t="shared" si="3"/>
        <v>6854.9159959768749</v>
      </c>
      <c r="G45" s="119">
        <f t="shared" si="3"/>
        <v>12141.112018323045</v>
      </c>
    </row>
    <row r="46" spans="1:8" ht="5.15" customHeight="1">
      <c r="A46" s="98"/>
      <c r="B46" s="98"/>
      <c r="C46" s="98"/>
      <c r="D46" s="98"/>
      <c r="E46" s="98"/>
      <c r="F46" s="98"/>
      <c r="G46" s="98"/>
    </row>
    <row r="47" spans="1:8">
      <c r="A47" s="77"/>
      <c r="B47" s="101"/>
      <c r="C47" s="101"/>
      <c r="D47" s="101"/>
      <c r="E47" s="101"/>
      <c r="F47" s="101"/>
      <c r="G47" s="101"/>
    </row>
    <row r="48" spans="1:8">
      <c r="A48" s="36" t="s">
        <v>108</v>
      </c>
      <c r="B48" s="101"/>
      <c r="C48" s="101"/>
      <c r="D48" s="101"/>
      <c r="E48" s="101"/>
      <c r="F48" s="101"/>
      <c r="G48" s="101"/>
    </row>
    <row r="49" spans="1:7">
      <c r="A49" s="77"/>
      <c r="B49" s="120"/>
      <c r="C49" s="120"/>
      <c r="D49" s="120"/>
      <c r="E49" s="120"/>
      <c r="F49" s="120"/>
      <c r="G49" s="120"/>
    </row>
    <row r="50" spans="1:7">
      <c r="A50" s="77"/>
      <c r="B50" s="120"/>
      <c r="C50" s="120"/>
      <c r="D50" s="120"/>
      <c r="E50" s="120"/>
      <c r="F50" s="120"/>
      <c r="G50" s="120"/>
    </row>
    <row r="51" spans="1:7">
      <c r="A51" s="77"/>
      <c r="B51" s="120"/>
      <c r="C51" s="120"/>
      <c r="D51" s="120"/>
      <c r="E51" s="120"/>
      <c r="F51" s="120"/>
      <c r="G51" s="120"/>
    </row>
    <row r="52" spans="1:7">
      <c r="A52" s="77"/>
      <c r="B52" s="120"/>
      <c r="C52" s="120"/>
      <c r="D52" s="120"/>
      <c r="E52" s="120"/>
      <c r="F52" s="120"/>
      <c r="G52" s="120"/>
    </row>
    <row r="53" spans="1:7">
      <c r="A53" s="77"/>
      <c r="B53" s="120"/>
      <c r="C53" s="120"/>
      <c r="D53" s="120"/>
      <c r="E53" s="120"/>
      <c r="F53" s="120"/>
      <c r="G53" s="120"/>
    </row>
    <row r="54" spans="1:7">
      <c r="A54" s="77"/>
      <c r="B54" s="120"/>
      <c r="C54" s="120"/>
      <c r="D54" s="120"/>
      <c r="E54" s="120"/>
      <c r="F54" s="120"/>
      <c r="G54" s="120"/>
    </row>
    <row r="55" spans="1:7">
      <c r="A55" s="77"/>
      <c r="B55" s="120"/>
      <c r="C55" s="120"/>
      <c r="D55" s="120"/>
      <c r="E55" s="120"/>
      <c r="F55" s="120"/>
      <c r="G55" s="120"/>
    </row>
    <row r="56" spans="1:7">
      <c r="A56" s="77"/>
      <c r="B56" s="120"/>
      <c r="C56" s="120"/>
      <c r="D56" s="120"/>
      <c r="E56" s="120"/>
      <c r="F56" s="120"/>
      <c r="G56" s="120"/>
    </row>
    <row r="57" spans="1:7">
      <c r="A57" s="77"/>
      <c r="B57" s="120"/>
      <c r="C57" s="120"/>
      <c r="D57" s="120"/>
      <c r="E57" s="120"/>
      <c r="F57" s="120"/>
      <c r="G57" s="120"/>
    </row>
    <row r="58" spans="1:7">
      <c r="A58" s="77"/>
      <c r="B58" s="120"/>
      <c r="C58" s="120"/>
      <c r="D58" s="120"/>
      <c r="E58" s="120"/>
      <c r="F58" s="120"/>
      <c r="G58" s="120"/>
    </row>
    <row r="59" spans="1:7">
      <c r="A59" s="77"/>
      <c r="B59" s="120"/>
      <c r="C59" s="120"/>
      <c r="D59" s="120"/>
      <c r="E59" s="120"/>
      <c r="F59" s="120"/>
      <c r="G59" s="120"/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Exh. 3- Income</vt:lpstr>
      <vt:lpstr>Exh. 3 - Balance Sheet</vt:lpstr>
      <vt:lpstr>Exh. 3 - Cash Flow</vt:lpstr>
      <vt:lpstr>Exh. 4 - Income</vt:lpstr>
      <vt:lpstr>Exh. 4 - Balance Sheet</vt:lpstr>
      <vt:lpstr>Exh. 4 - Cash Flow</vt:lpstr>
      <vt:lpstr>'Exh. 4 - Balance Sheet'!Print_Area</vt:lpstr>
    </vt:vector>
  </TitlesOfParts>
  <Company>Harvard Business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A. Sahlman</dc:creator>
  <cp:lastModifiedBy>Francisco Queiró</cp:lastModifiedBy>
  <cp:lastPrinted>2017-02-07T11:44:39Z</cp:lastPrinted>
  <dcterms:created xsi:type="dcterms:W3CDTF">2004-12-06T19:35:04Z</dcterms:created>
  <dcterms:modified xsi:type="dcterms:W3CDTF">2025-02-07T17:29:27Z</dcterms:modified>
</cp:coreProperties>
</file>