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D:\Dropbox\D-Drive Uni\Teaching\Nova\Investments\Spring 2025\Lectures MFB\"/>
    </mc:Choice>
  </mc:AlternateContent>
  <xr:revisionPtr revIDLastSave="0" documentId="13_ncr:1_{D2B017A3-68C3-4A7A-A0D4-51C5F0B0B4DD}" xr6:coauthVersionLast="47" xr6:coauthVersionMax="47" xr10:uidLastSave="{00000000-0000-0000-0000-000000000000}"/>
  <bookViews>
    <workbookView xWindow="-110" yWindow="-110" windowWidth="25180" windowHeight="16140" xr2:uid="{00000000-000D-0000-FFFF-FFFF00000000}"/>
  </bookViews>
  <sheets>
    <sheet name="Intro" sheetId="1" r:id="rId1"/>
    <sheet name="Risk and return" sheetId="2" r:id="rId2"/>
    <sheet name="Capital allocation (i)" sheetId="3" r:id="rId3"/>
    <sheet name="Capital allocation (ii)" sheetId="4" r:id="rId4"/>
    <sheet name="CAPM" sheetId="6" r:id="rId5"/>
    <sheet name="Multifactor models (I)" sheetId="8" r:id="rId6"/>
    <sheet name="Multifactor models (II)" sheetId="9" r:id="rId7"/>
    <sheet name="Multifactor models (III)" sheetId="10" r:id="rId8"/>
    <sheet name="Anomalies" sheetId="11" r:id="rId9"/>
    <sheet name="Bonds (i)" sheetId="12" r:id="rId10"/>
    <sheet name="Bonds (ii)" sheetId="13" r:id="rId11"/>
    <sheet name="Options (i)" sheetId="14" r:id="rId12"/>
    <sheet name="Options (ii)" sheetId="15" r:id="rId13"/>
    <sheet name="Options (iii)" sheetId="16" r:id="rId14"/>
    <sheet name="Investments meets CF" sheetId="17" r:id="rId15"/>
  </sheets>
  <externalReferences>
    <externalReference r:id="rId16"/>
    <externalReference r:id="rId17"/>
    <externalReference r:id="rId18"/>
  </externalReferences>
  <definedNames>
    <definedName name="S0">'Options (iii)'!#REF!</definedName>
    <definedName name="solver_adj" localSheetId="9" hidden="1">'Bonds (i)'!$B$6</definedName>
    <definedName name="solver_adj" localSheetId="14" hidden="1">'Investments meets CF'!$E$24</definedName>
    <definedName name="solver_adj" localSheetId="12" hidden="1">'Options (ii)'!$F$15</definedName>
    <definedName name="solver_adj" localSheetId="13" hidden="1">'Options (iii)'!$O$24</definedName>
    <definedName name="solver_cvg" localSheetId="9" hidden="1">0.0001</definedName>
    <definedName name="solver_cvg" localSheetId="14" hidden="1">0.0001</definedName>
    <definedName name="solver_cvg" localSheetId="12" hidden="1">0.0001</definedName>
    <definedName name="solver_cvg" localSheetId="13" hidden="1">0.0001</definedName>
    <definedName name="solver_drv" localSheetId="9" hidden="1">1</definedName>
    <definedName name="solver_drv" localSheetId="14" hidden="1">1</definedName>
    <definedName name="solver_drv" localSheetId="12" hidden="1">1</definedName>
    <definedName name="solver_drv" localSheetId="13" hidden="1">1</definedName>
    <definedName name="solver_eng" localSheetId="9" hidden="1">1</definedName>
    <definedName name="solver_eng" localSheetId="14" hidden="1">1</definedName>
    <definedName name="solver_eng" localSheetId="12" hidden="1">1</definedName>
    <definedName name="solver_eng" localSheetId="13" hidden="1">1</definedName>
    <definedName name="solver_est" localSheetId="9" hidden="1">1</definedName>
    <definedName name="solver_est" localSheetId="14" hidden="1">1</definedName>
    <definedName name="solver_est" localSheetId="12" hidden="1">1</definedName>
    <definedName name="solver_est" localSheetId="13" hidden="1">1</definedName>
    <definedName name="solver_itr" localSheetId="9" hidden="1">2147483647</definedName>
    <definedName name="solver_itr" localSheetId="14" hidden="1">2147483647</definedName>
    <definedName name="solver_itr" localSheetId="12" hidden="1">2147483647</definedName>
    <definedName name="solver_itr" localSheetId="13" hidden="1">2147483647</definedName>
    <definedName name="solver_mip" localSheetId="9" hidden="1">2147483647</definedName>
    <definedName name="solver_mip" localSheetId="14" hidden="1">2147483647</definedName>
    <definedName name="solver_mip" localSheetId="12" hidden="1">2147483647</definedName>
    <definedName name="solver_mip" localSheetId="13" hidden="1">2147483647</definedName>
    <definedName name="solver_mni" localSheetId="9" hidden="1">30</definedName>
    <definedName name="solver_mni" localSheetId="14" hidden="1">30</definedName>
    <definedName name="solver_mni" localSheetId="12" hidden="1">30</definedName>
    <definedName name="solver_mni" localSheetId="13" hidden="1">30</definedName>
    <definedName name="solver_mrt" localSheetId="9" hidden="1">0.075</definedName>
    <definedName name="solver_mrt" localSheetId="14" hidden="1">0.075</definedName>
    <definedName name="solver_mrt" localSheetId="12" hidden="1">0.075</definedName>
    <definedName name="solver_mrt" localSheetId="13" hidden="1">0.075</definedName>
    <definedName name="solver_msl" localSheetId="9" hidden="1">2</definedName>
    <definedName name="solver_msl" localSheetId="14" hidden="1">2</definedName>
    <definedName name="solver_msl" localSheetId="12" hidden="1">2</definedName>
    <definedName name="solver_msl" localSheetId="13" hidden="1">2</definedName>
    <definedName name="solver_neg" localSheetId="9" hidden="1">1</definedName>
    <definedName name="solver_neg" localSheetId="14" hidden="1">1</definedName>
    <definedName name="solver_neg" localSheetId="12" hidden="1">1</definedName>
    <definedName name="solver_neg" localSheetId="13" hidden="1">1</definedName>
    <definedName name="solver_nod" localSheetId="9" hidden="1">2147483647</definedName>
    <definedName name="solver_nod" localSheetId="14" hidden="1">2147483647</definedName>
    <definedName name="solver_nod" localSheetId="12" hidden="1">2147483647</definedName>
    <definedName name="solver_nod" localSheetId="13" hidden="1">2147483647</definedName>
    <definedName name="solver_num" localSheetId="9" hidden="1">0</definedName>
    <definedName name="solver_num" localSheetId="14" hidden="1">0</definedName>
    <definedName name="solver_num" localSheetId="12" hidden="1">0</definedName>
    <definedName name="solver_num" localSheetId="13" hidden="1">0</definedName>
    <definedName name="solver_nwt" localSheetId="9" hidden="1">1</definedName>
    <definedName name="solver_nwt" localSheetId="14" hidden="1">1</definedName>
    <definedName name="solver_nwt" localSheetId="12" hidden="1">1</definedName>
    <definedName name="solver_nwt" localSheetId="13" hidden="1">1</definedName>
    <definedName name="solver_opt" localSheetId="9" hidden="1">'Bonds (i)'!$B$7</definedName>
    <definedName name="solver_opt" localSheetId="14" hidden="1">'Investments meets CF'!$E$23</definedName>
    <definedName name="solver_opt" localSheetId="12" hidden="1">'Options (ii)'!$F$20</definedName>
    <definedName name="solver_opt" localSheetId="13" hidden="1">'Options (iii)'!$R$25</definedName>
    <definedName name="solver_pre" localSheetId="9" hidden="1">0.000001</definedName>
    <definedName name="solver_pre" localSheetId="14" hidden="1">0.000001</definedName>
    <definedName name="solver_pre" localSheetId="12" hidden="1">0.000001</definedName>
    <definedName name="solver_pre" localSheetId="13" hidden="1">0.000001</definedName>
    <definedName name="solver_rbv" localSheetId="9" hidden="1">1</definedName>
    <definedName name="solver_rbv" localSheetId="14" hidden="1">1</definedName>
    <definedName name="solver_rbv" localSheetId="12" hidden="1">1</definedName>
    <definedName name="solver_rbv" localSheetId="13" hidden="1">1</definedName>
    <definedName name="solver_rlx" localSheetId="9" hidden="1">2</definedName>
    <definedName name="solver_rlx" localSheetId="14" hidden="1">2</definedName>
    <definedName name="solver_rlx" localSheetId="12" hidden="1">2</definedName>
    <definedName name="solver_rlx" localSheetId="13" hidden="1">2</definedName>
    <definedName name="solver_rsd" localSheetId="9" hidden="1">0</definedName>
    <definedName name="solver_rsd" localSheetId="14" hidden="1">0</definedName>
    <definedName name="solver_rsd" localSheetId="12" hidden="1">0</definedName>
    <definedName name="solver_rsd" localSheetId="13" hidden="1">0</definedName>
    <definedName name="solver_scl" localSheetId="9" hidden="1">1</definedName>
    <definedName name="solver_scl" localSheetId="14" hidden="1">1</definedName>
    <definedName name="solver_scl" localSheetId="12" hidden="1">1</definedName>
    <definedName name="solver_scl" localSheetId="13" hidden="1">1</definedName>
    <definedName name="solver_sho" localSheetId="9" hidden="1">2</definedName>
    <definedName name="solver_sho" localSheetId="14" hidden="1">2</definedName>
    <definedName name="solver_sho" localSheetId="12" hidden="1">2</definedName>
    <definedName name="solver_sho" localSheetId="13" hidden="1">2</definedName>
    <definedName name="solver_ssz" localSheetId="9" hidden="1">100</definedName>
    <definedName name="solver_ssz" localSheetId="14" hidden="1">100</definedName>
    <definedName name="solver_ssz" localSheetId="12" hidden="1">100</definedName>
    <definedName name="solver_ssz" localSheetId="13" hidden="1">100</definedName>
    <definedName name="solver_tim" localSheetId="9" hidden="1">2147483647</definedName>
    <definedName name="solver_tim" localSheetId="14" hidden="1">2147483647</definedName>
    <definedName name="solver_tim" localSheetId="12" hidden="1">2147483647</definedName>
    <definedName name="solver_tim" localSheetId="13" hidden="1">2147483647</definedName>
    <definedName name="solver_tol" localSheetId="9" hidden="1">0.01</definedName>
    <definedName name="solver_tol" localSheetId="14" hidden="1">0.01</definedName>
    <definedName name="solver_tol" localSheetId="12" hidden="1">0.01</definedName>
    <definedName name="solver_tol" localSheetId="13" hidden="1">0.01</definedName>
    <definedName name="solver_typ" localSheetId="9" hidden="1">3</definedName>
    <definedName name="solver_typ" localSheetId="14" hidden="1">3</definedName>
    <definedName name="solver_typ" localSheetId="12" hidden="1">3</definedName>
    <definedName name="solver_typ" localSheetId="13" hidden="1">3</definedName>
    <definedName name="solver_val" localSheetId="9" hidden="1">1171</definedName>
    <definedName name="solver_val" localSheetId="14" hidden="1">48</definedName>
    <definedName name="solver_val" localSheetId="12" hidden="1">9.25</definedName>
    <definedName name="solver_val" localSheetId="13" hidden="1">30</definedName>
    <definedName name="solver_ver" localSheetId="9" hidden="1">3</definedName>
    <definedName name="solver_ver" localSheetId="14" hidden="1">3</definedName>
    <definedName name="solver_ver" localSheetId="12" hidden="1">3</definedName>
    <definedName name="solver_ver" localSheetId="13" hidden="1">3</definedName>
    <definedName name="TRNR_6075fcaf19a2487a95700ba94e576517_115_1" hidden="1">'[1]Hedging SP NIKKEI'!#REF!</definedName>
    <definedName name="TRNR_ae1f745cbc714a4ca7a981752229f62e_116_1" hidden="1">'[1]Hedging SP NIKKEI'!#REF!</definedName>
    <definedName name="TRNR_b6d542bc1bcf414190f21040d82cfc29_118_2"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17" i="1" l="1"/>
  <c r="AX17" i="1"/>
  <c r="AX16" i="1"/>
  <c r="AY15" i="1"/>
  <c r="AX15" i="1"/>
  <c r="AX13" i="1"/>
  <c r="AX12" i="1"/>
  <c r="AY9" i="1"/>
  <c r="AX9" i="1"/>
  <c r="AX8" i="1"/>
  <c r="AY7" i="1"/>
  <c r="AX7" i="1"/>
  <c r="BB3" i="1"/>
  <c r="AX40" i="1"/>
  <c r="AZ25" i="1"/>
  <c r="AX38" i="1"/>
  <c r="AX36" i="1"/>
  <c r="AY36" i="1" s="1"/>
  <c r="AY11" i="1"/>
  <c r="AX11" i="1"/>
  <c r="AY13" i="1"/>
  <c r="BC25" i="1"/>
  <c r="AX26" i="1"/>
  <c r="AY26" i="1" s="1"/>
  <c r="BA26" i="1" s="1"/>
  <c r="AX25" i="1"/>
  <c r="AX27" i="1" s="1"/>
  <c r="AX21" i="1"/>
  <c r="AY25" i="1" l="1"/>
  <c r="AY27" i="1"/>
  <c r="C65" i="12"/>
  <c r="E25" i="17"/>
  <c r="E23" i="17"/>
  <c r="B21" i="17"/>
  <c r="B20" i="17"/>
  <c r="B18" i="17"/>
  <c r="E16" i="17"/>
  <c r="B11" i="17"/>
  <c r="B10" i="17"/>
  <c r="B17" i="17" s="1"/>
  <c r="M88" i="16"/>
  <c r="F88" i="16"/>
  <c r="F89" i="16" s="1"/>
  <c r="M76" i="16"/>
  <c r="M77" i="16" s="1"/>
  <c r="O74" i="16" s="1"/>
  <c r="O75" i="16" s="1"/>
  <c r="F76" i="16"/>
  <c r="F77" i="16" s="1"/>
  <c r="H74" i="16" s="1"/>
  <c r="H75" i="16" s="1"/>
  <c r="V64" i="16"/>
  <c r="V69" i="16" s="1"/>
  <c r="N64" i="16"/>
  <c r="P68" i="16" s="1"/>
  <c r="P69" i="16" s="1"/>
  <c r="V53" i="16"/>
  <c r="X60" i="16" s="1"/>
  <c r="X61" i="16" s="1"/>
  <c r="N53" i="16"/>
  <c r="P60" i="16" s="1"/>
  <c r="P61" i="16" s="1"/>
  <c r="X51" i="16"/>
  <c r="X52" i="16" s="1"/>
  <c r="V42" i="16"/>
  <c r="X46" i="16" s="1"/>
  <c r="X47" i="16" s="1"/>
  <c r="N42" i="16"/>
  <c r="P46" i="16" s="1"/>
  <c r="P47" i="16" s="1"/>
  <c r="V34" i="16"/>
  <c r="N34" i="16"/>
  <c r="P32" i="16" s="1"/>
  <c r="P33" i="16" s="1"/>
  <c r="D23" i="16"/>
  <c r="G20" i="16"/>
  <c r="K10" i="16"/>
  <c r="E10" i="16"/>
  <c r="K3" i="16"/>
  <c r="E3" i="16"/>
  <c r="AO165" i="15"/>
  <c r="AO164" i="15"/>
  <c r="AO163" i="15"/>
  <c r="AO162" i="15"/>
  <c r="AO161" i="15"/>
  <c r="AO160" i="15"/>
  <c r="AO159" i="15"/>
  <c r="AO158" i="15"/>
  <c r="AO157" i="15"/>
  <c r="AO156" i="15"/>
  <c r="AO155" i="15"/>
  <c r="AO154" i="15"/>
  <c r="AO153" i="15"/>
  <c r="AO152" i="15"/>
  <c r="AO151" i="15"/>
  <c r="AO150" i="15"/>
  <c r="AO149" i="15"/>
  <c r="AO148" i="15"/>
  <c r="AO147" i="15"/>
  <c r="AO146" i="15"/>
  <c r="AO145" i="15"/>
  <c r="AO144" i="15"/>
  <c r="AO143" i="15"/>
  <c r="AO142" i="15"/>
  <c r="AO141" i="15"/>
  <c r="AO140" i="15"/>
  <c r="AO139" i="15"/>
  <c r="AO138" i="15"/>
  <c r="AO137" i="15"/>
  <c r="AO136" i="15"/>
  <c r="AO135" i="15"/>
  <c r="AO134" i="15"/>
  <c r="AO133" i="15"/>
  <c r="AO132" i="15"/>
  <c r="AO131" i="15"/>
  <c r="AO130" i="15"/>
  <c r="AO129" i="15"/>
  <c r="AO128" i="15"/>
  <c r="AO127" i="15"/>
  <c r="AO126" i="15"/>
  <c r="AO125" i="15"/>
  <c r="AO124" i="15"/>
  <c r="AO123" i="15"/>
  <c r="AO122" i="15"/>
  <c r="AO121" i="15"/>
  <c r="AO120" i="15"/>
  <c r="AO119" i="15"/>
  <c r="AO118" i="15"/>
  <c r="AO117" i="15"/>
  <c r="AO116" i="15"/>
  <c r="AO115" i="15"/>
  <c r="AO114" i="15"/>
  <c r="AO113" i="15"/>
  <c r="AO112" i="15"/>
  <c r="AO111" i="15"/>
  <c r="AO110" i="15"/>
  <c r="AO109" i="15"/>
  <c r="AO108" i="15"/>
  <c r="AO107" i="15"/>
  <c r="AO106" i="15"/>
  <c r="AO105" i="15"/>
  <c r="AO104" i="15"/>
  <c r="AO103" i="15"/>
  <c r="AO102" i="15"/>
  <c r="AO101" i="15"/>
  <c r="AO100" i="15"/>
  <c r="AO99" i="15"/>
  <c r="AO98" i="15"/>
  <c r="AO97" i="15"/>
  <c r="AO96" i="15"/>
  <c r="AO95" i="15"/>
  <c r="AO94" i="15"/>
  <c r="AO93" i="15"/>
  <c r="AO92" i="15"/>
  <c r="AO91" i="15"/>
  <c r="AO90" i="15"/>
  <c r="AO89" i="15"/>
  <c r="AO88" i="15"/>
  <c r="AO87" i="15"/>
  <c r="AO86" i="15"/>
  <c r="AO85" i="15"/>
  <c r="AO84" i="15"/>
  <c r="AO83" i="15"/>
  <c r="AO82" i="15"/>
  <c r="AO81" i="15"/>
  <c r="AO80" i="15"/>
  <c r="AO79" i="15"/>
  <c r="AO78" i="15"/>
  <c r="AO77" i="15"/>
  <c r="AO76" i="15"/>
  <c r="AO75" i="15"/>
  <c r="AO74" i="15"/>
  <c r="AO73" i="15"/>
  <c r="AO72" i="15"/>
  <c r="AO71" i="15"/>
  <c r="AO70" i="15"/>
  <c r="AO69" i="15"/>
  <c r="AO68" i="15"/>
  <c r="AO67" i="15"/>
  <c r="AO66" i="15"/>
  <c r="AO65" i="15"/>
  <c r="AO64" i="15"/>
  <c r="AO63" i="15"/>
  <c r="AO62" i="15"/>
  <c r="AO61" i="15"/>
  <c r="AO60" i="15"/>
  <c r="AO59" i="15"/>
  <c r="AO58" i="15"/>
  <c r="AO57" i="15"/>
  <c r="AO56" i="15"/>
  <c r="AO55" i="15"/>
  <c r="AO54" i="15"/>
  <c r="AO53" i="15"/>
  <c r="AO52" i="15"/>
  <c r="AO51" i="15"/>
  <c r="AO50" i="15"/>
  <c r="AO49" i="15"/>
  <c r="AO48" i="15"/>
  <c r="AO47" i="15"/>
  <c r="AO46" i="15"/>
  <c r="AO45" i="15"/>
  <c r="AO44" i="15"/>
  <c r="AO43" i="15"/>
  <c r="AO42" i="15"/>
  <c r="AO41" i="15"/>
  <c r="AO40" i="15"/>
  <c r="AO39" i="15"/>
  <c r="AO38" i="15"/>
  <c r="AO37" i="15"/>
  <c r="AO36" i="15"/>
  <c r="AO35" i="15"/>
  <c r="AO34" i="15"/>
  <c r="AO33" i="15"/>
  <c r="AO32" i="15"/>
  <c r="AO31" i="15"/>
  <c r="AO30" i="15"/>
  <c r="AO29" i="15"/>
  <c r="AO28" i="15"/>
  <c r="AO27" i="15"/>
  <c r="E21" i="15"/>
  <c r="E20" i="15"/>
  <c r="C12" i="15"/>
  <c r="C11" i="15"/>
  <c r="C9" i="15"/>
  <c r="C6" i="15"/>
  <c r="BS26" i="14"/>
  <c r="BS25" i="14"/>
  <c r="BS24" i="14"/>
  <c r="BS23" i="14"/>
  <c r="BS22" i="14"/>
  <c r="BS21" i="14"/>
  <c r="BS20" i="14"/>
  <c r="BS19" i="14"/>
  <c r="BS18" i="14"/>
  <c r="BS17" i="14"/>
  <c r="BS16" i="14"/>
  <c r="BS15" i="14"/>
  <c r="BS14" i="14"/>
  <c r="BS13" i="14"/>
  <c r="BS12" i="14"/>
  <c r="BS11" i="14"/>
  <c r="BS10" i="14"/>
  <c r="BS9" i="14"/>
  <c r="BS8" i="14"/>
  <c r="BS7" i="14"/>
  <c r="BG8" i="14"/>
  <c r="BG9" i="14"/>
  <c r="BG10" i="14"/>
  <c r="BG11" i="14"/>
  <c r="BG12" i="14"/>
  <c r="BG13" i="14"/>
  <c r="BG14" i="14"/>
  <c r="BG15" i="14"/>
  <c r="BG16" i="14"/>
  <c r="BG17" i="14"/>
  <c r="BG18" i="14"/>
  <c r="BG19" i="14"/>
  <c r="BG20" i="14"/>
  <c r="BG21" i="14"/>
  <c r="BG22" i="14"/>
  <c r="BG23" i="14"/>
  <c r="BG24" i="14"/>
  <c r="BG25" i="14"/>
  <c r="BG26" i="14"/>
  <c r="BG7" i="14"/>
  <c r="BE8" i="14"/>
  <c r="BE9" i="14"/>
  <c r="BE10" i="14"/>
  <c r="BE11" i="14"/>
  <c r="BE12" i="14"/>
  <c r="BE13" i="14"/>
  <c r="BE14" i="14"/>
  <c r="BE15" i="14"/>
  <c r="BE16" i="14"/>
  <c r="BE17" i="14"/>
  <c r="BE18" i="14"/>
  <c r="BE19" i="14"/>
  <c r="BE20" i="14"/>
  <c r="BE21" i="14"/>
  <c r="BE22" i="14"/>
  <c r="BE23" i="14"/>
  <c r="BE24" i="14"/>
  <c r="BE25" i="14"/>
  <c r="BE26" i="14"/>
  <c r="BE7" i="14"/>
  <c r="BD7" i="14"/>
  <c r="BD8" i="14"/>
  <c r="BD9" i="14"/>
  <c r="BD10" i="14"/>
  <c r="BD11" i="14"/>
  <c r="BD12" i="14"/>
  <c r="BD13" i="14"/>
  <c r="BD14" i="14"/>
  <c r="BD15" i="14"/>
  <c r="BD16" i="14"/>
  <c r="BD17" i="14"/>
  <c r="BD18" i="14"/>
  <c r="BD19" i="14"/>
  <c r="BD20" i="14"/>
  <c r="BD21" i="14"/>
  <c r="BD22" i="14"/>
  <c r="BD23" i="14"/>
  <c r="BD24" i="14"/>
  <c r="BD25" i="14"/>
  <c r="BD26" i="14"/>
  <c r="BF8" i="14"/>
  <c r="BF9" i="14"/>
  <c r="BF10" i="14"/>
  <c r="BF11" i="14"/>
  <c r="BF12" i="14"/>
  <c r="BF13" i="14"/>
  <c r="BF14" i="14"/>
  <c r="BF15" i="14"/>
  <c r="BF16" i="14"/>
  <c r="BF17" i="14"/>
  <c r="BF18" i="14"/>
  <c r="BF19" i="14"/>
  <c r="BF20" i="14"/>
  <c r="BF21" i="14"/>
  <c r="BF22" i="14"/>
  <c r="BF23" i="14"/>
  <c r="BF24" i="14"/>
  <c r="BF25" i="14"/>
  <c r="BF26" i="14"/>
  <c r="BF7" i="14"/>
  <c r="BP26" i="14"/>
  <c r="BQ26" i="14" s="1"/>
  <c r="BK26" i="14"/>
  <c r="BJ26" i="14"/>
  <c r="BL26" i="14" s="1"/>
  <c r="BM26" i="14" s="1"/>
  <c r="CJ25" i="14"/>
  <c r="BP25" i="14"/>
  <c r="BQ25" i="14" s="1"/>
  <c r="BK25" i="14"/>
  <c r="BJ25" i="14"/>
  <c r="BL25" i="14" s="1"/>
  <c r="BM25" i="14" s="1"/>
  <c r="CJ24" i="14"/>
  <c r="BP24" i="14"/>
  <c r="BQ24" i="14" s="1"/>
  <c r="BK24" i="14"/>
  <c r="BJ24" i="14"/>
  <c r="BL24" i="14" s="1"/>
  <c r="BM24" i="14" s="1"/>
  <c r="CJ23" i="14"/>
  <c r="BP23" i="14"/>
  <c r="BQ23" i="14" s="1"/>
  <c r="BK23" i="14"/>
  <c r="BJ23" i="14"/>
  <c r="BL23" i="14" s="1"/>
  <c r="BM23" i="14" s="1"/>
  <c r="CJ22" i="14"/>
  <c r="BP22" i="14"/>
  <c r="BQ22" i="14" s="1"/>
  <c r="BK22" i="14"/>
  <c r="BJ22" i="14"/>
  <c r="BL22" i="14" s="1"/>
  <c r="BM22" i="14" s="1"/>
  <c r="CJ21" i="14"/>
  <c r="BP21" i="14"/>
  <c r="BQ21" i="14" s="1"/>
  <c r="BK21" i="14"/>
  <c r="BJ21" i="14"/>
  <c r="BL21" i="14" s="1"/>
  <c r="BM21" i="14" s="1"/>
  <c r="CJ20" i="14"/>
  <c r="BP20" i="14"/>
  <c r="BQ20" i="14" s="1"/>
  <c r="BK20" i="14"/>
  <c r="BJ20" i="14"/>
  <c r="BL20" i="14" s="1"/>
  <c r="BM20" i="14" s="1"/>
  <c r="CJ19" i="14"/>
  <c r="BP19" i="14"/>
  <c r="BQ19" i="14" s="1"/>
  <c r="BK19" i="14"/>
  <c r="BJ19" i="14"/>
  <c r="BL19" i="14" s="1"/>
  <c r="BM19" i="14" s="1"/>
  <c r="CJ18" i="14"/>
  <c r="BP18" i="14"/>
  <c r="BQ18" i="14" s="1"/>
  <c r="BK18" i="14"/>
  <c r="BJ18" i="14"/>
  <c r="BL18" i="14" s="1"/>
  <c r="BM18" i="14" s="1"/>
  <c r="CJ17" i="14"/>
  <c r="BP17" i="14"/>
  <c r="BQ17" i="14" s="1"/>
  <c r="BK17" i="14"/>
  <c r="BJ17" i="14"/>
  <c r="BL17" i="14" s="1"/>
  <c r="BM17" i="14" s="1"/>
  <c r="CJ16" i="14"/>
  <c r="BP16" i="14"/>
  <c r="BQ16" i="14" s="1"/>
  <c r="BK16" i="14"/>
  <c r="BJ16" i="14"/>
  <c r="BL16" i="14" s="1"/>
  <c r="BM16" i="14" s="1"/>
  <c r="CJ15" i="14"/>
  <c r="BP15" i="14"/>
  <c r="BQ15" i="14" s="1"/>
  <c r="BK15" i="14"/>
  <c r="BJ15" i="14"/>
  <c r="BL15" i="14" s="1"/>
  <c r="BM15" i="14" s="1"/>
  <c r="CJ14" i="14"/>
  <c r="BP14" i="14"/>
  <c r="BQ14" i="14" s="1"/>
  <c r="BK14" i="14"/>
  <c r="BJ14" i="14"/>
  <c r="BL14" i="14" s="1"/>
  <c r="BM14" i="14" s="1"/>
  <c r="CJ13" i="14"/>
  <c r="BP13" i="14"/>
  <c r="BQ13" i="14" s="1"/>
  <c r="BK13" i="14"/>
  <c r="BJ13" i="14"/>
  <c r="BL13" i="14" s="1"/>
  <c r="BM13" i="14" s="1"/>
  <c r="CJ12" i="14"/>
  <c r="BP12" i="14"/>
  <c r="BQ12" i="14" s="1"/>
  <c r="BK12" i="14"/>
  <c r="BJ12" i="14"/>
  <c r="BL12" i="14" s="1"/>
  <c r="BM12" i="14" s="1"/>
  <c r="CJ11" i="14"/>
  <c r="BP11" i="14"/>
  <c r="BQ11" i="14" s="1"/>
  <c r="BK11" i="14"/>
  <c r="BJ11" i="14"/>
  <c r="BL11" i="14" s="1"/>
  <c r="BM11" i="14" s="1"/>
  <c r="CJ10" i="14"/>
  <c r="BP10" i="14"/>
  <c r="BQ10" i="14" s="1"/>
  <c r="BK10" i="14"/>
  <c r="BJ10" i="14"/>
  <c r="BL10" i="14" s="1"/>
  <c r="BM10" i="14" s="1"/>
  <c r="CJ9" i="14"/>
  <c r="BP9" i="14"/>
  <c r="BQ9" i="14" s="1"/>
  <c r="BK9" i="14"/>
  <c r="BJ9" i="14"/>
  <c r="BL9" i="14" s="1"/>
  <c r="BM9" i="14" s="1"/>
  <c r="CJ8" i="14"/>
  <c r="BP8" i="14"/>
  <c r="BQ8" i="14" s="1"/>
  <c r="BK8" i="14"/>
  <c r="BJ8" i="14"/>
  <c r="BL8" i="14" s="1"/>
  <c r="BM8" i="14" s="1"/>
  <c r="CJ7" i="14"/>
  <c r="BP7" i="14"/>
  <c r="BQ7" i="14" s="1"/>
  <c r="BK7" i="14"/>
  <c r="BJ7" i="14"/>
  <c r="BL7" i="14" s="1"/>
  <c r="BM7" i="14" s="1"/>
  <c r="CJ6" i="14"/>
  <c r="BN4" i="14"/>
  <c r="BE3" i="14"/>
  <c r="AT25" i="14"/>
  <c r="AT26" i="14"/>
  <c r="AT27" i="14"/>
  <c r="AT28" i="14"/>
  <c r="AT29" i="14"/>
  <c r="AT30" i="14"/>
  <c r="AT31" i="14"/>
  <c r="AU31" i="14" s="1"/>
  <c r="AT32" i="14"/>
  <c r="AU32" i="14" s="1"/>
  <c r="AT33" i="14"/>
  <c r="AU33" i="14" s="1"/>
  <c r="AT34" i="14"/>
  <c r="AU34" i="14" s="1"/>
  <c r="AT24" i="14"/>
  <c r="AT12" i="14"/>
  <c r="AT13" i="14"/>
  <c r="AT14" i="14"/>
  <c r="AT15" i="14"/>
  <c r="AU15" i="14" s="1"/>
  <c r="AT16" i="14"/>
  <c r="AT17" i="14"/>
  <c r="AT18" i="14"/>
  <c r="AU18" i="14" s="1"/>
  <c r="AT19" i="14"/>
  <c r="AU19" i="14" s="1"/>
  <c r="AT20" i="14"/>
  <c r="AT21" i="14"/>
  <c r="AU21" i="14" s="1"/>
  <c r="AT11" i="14"/>
  <c r="AU11" i="14"/>
  <c r="AU30" i="14"/>
  <c r="AU29" i="14"/>
  <c r="AU28" i="14"/>
  <c r="AU27" i="14"/>
  <c r="AU26" i="14"/>
  <c r="AU25" i="14"/>
  <c r="AU24" i="14"/>
  <c r="AU20" i="14"/>
  <c r="AU17" i="14"/>
  <c r="AU16" i="14"/>
  <c r="AU14" i="14"/>
  <c r="AU13" i="14"/>
  <c r="AU12" i="14"/>
  <c r="M12" i="14"/>
  <c r="V12" i="14" s="1"/>
  <c r="L12" i="14"/>
  <c r="U12" i="14" s="1"/>
  <c r="K12" i="14"/>
  <c r="T12" i="14" s="1"/>
  <c r="J12" i="14"/>
  <c r="S12" i="14" s="1"/>
  <c r="I12" i="14"/>
  <c r="R12" i="14" s="1"/>
  <c r="H12" i="14"/>
  <c r="Q12" i="14" s="1"/>
  <c r="G12" i="14"/>
  <c r="P12" i="14" s="1"/>
  <c r="F12" i="14"/>
  <c r="O12" i="14" s="1"/>
  <c r="V11" i="14"/>
  <c r="U11" i="14"/>
  <c r="T11" i="14"/>
  <c r="S11" i="14"/>
  <c r="R11" i="14"/>
  <c r="Q11" i="14"/>
  <c r="M11" i="14"/>
  <c r="L11" i="14"/>
  <c r="K11" i="14"/>
  <c r="J11" i="14"/>
  <c r="I11" i="14"/>
  <c r="H11" i="14"/>
  <c r="G11" i="14"/>
  <c r="P11" i="14" s="1"/>
  <c r="F11" i="14"/>
  <c r="O11" i="14" s="1"/>
  <c r="R10" i="14"/>
  <c r="Q10" i="14"/>
  <c r="P10" i="14"/>
  <c r="O10" i="14"/>
  <c r="M10" i="14"/>
  <c r="V10" i="14" s="1"/>
  <c r="L10" i="14"/>
  <c r="U10" i="14" s="1"/>
  <c r="K10" i="14"/>
  <c r="T10" i="14" s="1"/>
  <c r="J10" i="14"/>
  <c r="S10" i="14" s="1"/>
  <c r="I10" i="14"/>
  <c r="H10" i="14"/>
  <c r="G10" i="14"/>
  <c r="F10" i="14"/>
  <c r="D85" i="12"/>
  <c r="E85" i="12"/>
  <c r="F85" i="12"/>
  <c r="C85" i="12"/>
  <c r="C81" i="12"/>
  <c r="D81" i="12"/>
  <c r="E81" i="12"/>
  <c r="F81" i="12"/>
  <c r="B81" i="12"/>
  <c r="B75" i="12"/>
  <c r="F78" i="12"/>
  <c r="F87" i="12" s="1"/>
  <c r="E78" i="12"/>
  <c r="E87" i="12" s="1"/>
  <c r="D78" i="12"/>
  <c r="D87" i="12" s="1"/>
  <c r="C78" i="12"/>
  <c r="C87" i="12" s="1"/>
  <c r="B88" i="12" s="1"/>
  <c r="B78" i="12"/>
  <c r="I17" i="13"/>
  <c r="J16" i="13" a="1"/>
  <c r="J16" i="13" s="1"/>
  <c r="K16" i="13" s="1"/>
  <c r="E16" i="13"/>
  <c r="D16" i="13"/>
  <c r="I15" i="13"/>
  <c r="I13" i="13"/>
  <c r="F13" i="13"/>
  <c r="E13" i="13"/>
  <c r="D13" i="13"/>
  <c r="J12" i="13" a="1"/>
  <c r="J12" i="13" s="1"/>
  <c r="K12" i="13" s="1"/>
  <c r="I11" i="13"/>
  <c r="F11" i="13"/>
  <c r="G10" i="13"/>
  <c r="H10" i="13" s="1"/>
  <c r="E10" i="13"/>
  <c r="D10" i="13"/>
  <c r="J9" i="13" a="1"/>
  <c r="J9" i="13" s="1"/>
  <c r="K9" i="13" s="1"/>
  <c r="I9" i="13"/>
  <c r="F9" i="13"/>
  <c r="I7" i="13"/>
  <c r="J7" i="13" s="1" a="1"/>
  <c r="J7" i="13" s="1"/>
  <c r="K7" i="13" s="1"/>
  <c r="F7" i="13"/>
  <c r="G7" i="13" s="1"/>
  <c r="H7" i="13" s="1"/>
  <c r="E7" i="13"/>
  <c r="D7" i="13"/>
  <c r="A3" i="13"/>
  <c r="D17" i="13" s="1"/>
  <c r="I60" i="12"/>
  <c r="I61" i="12" s="1"/>
  <c r="I59" i="12"/>
  <c r="C54" i="12"/>
  <c r="H51" i="12" s="1"/>
  <c r="B53" i="12"/>
  <c r="B54" i="12" s="1"/>
  <c r="C52" i="12"/>
  <c r="C55" i="12" s="1"/>
  <c r="B52" i="12"/>
  <c r="J50" i="12" s="1"/>
  <c r="J51" i="12"/>
  <c r="N49" i="12"/>
  <c r="N48" i="12"/>
  <c r="N47" i="12"/>
  <c r="N46" i="12"/>
  <c r="N45" i="12"/>
  <c r="B45" i="12"/>
  <c r="N44" i="12"/>
  <c r="N43" i="12"/>
  <c r="B43" i="12"/>
  <c r="B46" i="12" s="1"/>
  <c r="N42" i="12"/>
  <c r="N41" i="12"/>
  <c r="H28" i="12"/>
  <c r="P45" i="12" s="1"/>
  <c r="C16" i="12"/>
  <c r="J35" i="12" s="1"/>
  <c r="B16" i="12"/>
  <c r="H26" i="12" s="1"/>
  <c r="A16" i="12"/>
  <c r="J34" i="12" s="1"/>
  <c r="D6" i="12"/>
  <c r="E6" i="12"/>
  <c r="F6" i="12"/>
  <c r="G6" i="12"/>
  <c r="C6" i="12"/>
  <c r="BA25" i="1" l="1"/>
  <c r="BB25" i="1" s="1"/>
  <c r="AY29" i="1"/>
  <c r="AY30" i="1" s="1"/>
  <c r="E17" i="17"/>
  <c r="P51" i="16"/>
  <c r="P52" i="16" s="1"/>
  <c r="C7" i="16"/>
  <c r="I7" i="16"/>
  <c r="I8" i="16" s="1"/>
  <c r="V55" i="16"/>
  <c r="X68" i="16"/>
  <c r="X69" i="16" s="1"/>
  <c r="N66" i="16"/>
  <c r="V56" i="16"/>
  <c r="V54" i="16" s="1"/>
  <c r="G21" i="16"/>
  <c r="V66" i="16"/>
  <c r="N55" i="16"/>
  <c r="X32" i="16"/>
  <c r="X33" i="16" s="1"/>
  <c r="X39" i="16"/>
  <c r="X40" i="16" s="1"/>
  <c r="C8" i="16"/>
  <c r="C6" i="16" s="1"/>
  <c r="I6" i="16"/>
  <c r="P39" i="16"/>
  <c r="P40" i="16" s="1"/>
  <c r="N36" i="16" s="1"/>
  <c r="H82" i="16"/>
  <c r="H83" i="16" s="1"/>
  <c r="F78" i="16" s="1"/>
  <c r="O82" i="16"/>
  <c r="O83" i="16" s="1"/>
  <c r="M78" i="16" s="1"/>
  <c r="H86" i="16"/>
  <c r="H87" i="16" s="1"/>
  <c r="H95" i="16"/>
  <c r="H96" i="16" s="1"/>
  <c r="M89" i="16"/>
  <c r="D16" i="15"/>
  <c r="F16" i="15"/>
  <c r="B82" i="12"/>
  <c r="B89" i="12" s="1"/>
  <c r="H31" i="12"/>
  <c r="P42" i="12"/>
  <c r="P43" i="12"/>
  <c r="P46" i="12"/>
  <c r="I51" i="12"/>
  <c r="G13" i="13"/>
  <c r="H13" i="13" s="1"/>
  <c r="D5" i="13"/>
  <c r="E17" i="13"/>
  <c r="E5" i="13"/>
  <c r="D8" i="13"/>
  <c r="G5" i="13"/>
  <c r="H5" i="13" s="1"/>
  <c r="E8" i="13"/>
  <c r="D11" i="13"/>
  <c r="J13" i="13" a="1"/>
  <c r="J13" i="13" s="1"/>
  <c r="K13" i="13" s="1"/>
  <c r="J17" i="13" a="1"/>
  <c r="J17" i="13" s="1"/>
  <c r="K17" i="13" s="1"/>
  <c r="G8" i="13"/>
  <c r="H8" i="13" s="1"/>
  <c r="E11" i="13"/>
  <c r="J5" i="13" a="1"/>
  <c r="J5" i="13" s="1"/>
  <c r="K5" i="13" s="1"/>
  <c r="J8" i="13" a="1"/>
  <c r="J8" i="13" s="1"/>
  <c r="K8" i="13" s="1"/>
  <c r="G11" i="13"/>
  <c r="H11" i="13" s="1"/>
  <c r="D14" i="13"/>
  <c r="E14" i="13"/>
  <c r="D6" i="13"/>
  <c r="J14" i="13" a="1"/>
  <c r="J14" i="13" s="1"/>
  <c r="K14" i="13" s="1"/>
  <c r="E6" i="13"/>
  <c r="D9" i="13"/>
  <c r="J11" i="13" a="1"/>
  <c r="J11" i="13" s="1"/>
  <c r="K11" i="13" s="1"/>
  <c r="G6" i="13"/>
  <c r="H6" i="13" s="1"/>
  <c r="E9" i="13"/>
  <c r="D15" i="13"/>
  <c r="J6" i="13" a="1"/>
  <c r="J6" i="13" s="1"/>
  <c r="K6" i="13" s="1"/>
  <c r="G9" i="13"/>
  <c r="H9" i="13" s="1"/>
  <c r="D12" i="13"/>
  <c r="E15" i="13"/>
  <c r="E12" i="13"/>
  <c r="G12" i="13"/>
  <c r="H12" i="13" s="1"/>
  <c r="J15" i="13" a="1"/>
  <c r="J15" i="13" s="1"/>
  <c r="K15" i="13" s="1"/>
  <c r="J10" i="13" a="1"/>
  <c r="J10" i="13" s="1"/>
  <c r="K10" i="13" s="1"/>
  <c r="H50" i="12"/>
  <c r="O42" i="12"/>
  <c r="E31" i="12"/>
  <c r="D25" i="12"/>
  <c r="D31" i="12"/>
  <c r="E24" i="12"/>
  <c r="D24" i="12"/>
  <c r="E30" i="12"/>
  <c r="O45" i="12"/>
  <c r="O41" i="12"/>
  <c r="E35" i="12"/>
  <c r="D30" i="12"/>
  <c r="E23" i="12"/>
  <c r="O49" i="12"/>
  <c r="D35" i="12"/>
  <c r="D23" i="12"/>
  <c r="O47" i="12"/>
  <c r="O43" i="12"/>
  <c r="D33" i="12"/>
  <c r="E37" i="12"/>
  <c r="D37" i="12"/>
  <c r="E32" i="12"/>
  <c r="E26" i="12"/>
  <c r="D32" i="12"/>
  <c r="D26" i="12"/>
  <c r="E36" i="12"/>
  <c r="O46" i="12"/>
  <c r="D36" i="12"/>
  <c r="E25" i="12"/>
  <c r="E29" i="12"/>
  <c r="D29" i="12"/>
  <c r="O48" i="12"/>
  <c r="O44" i="12"/>
  <c r="E28" i="12"/>
  <c r="E34" i="12"/>
  <c r="D28" i="12"/>
  <c r="D34" i="12"/>
  <c r="E27" i="12"/>
  <c r="E33" i="12"/>
  <c r="D27" i="12"/>
  <c r="J54" i="12"/>
  <c r="P47" i="12"/>
  <c r="A17" i="12"/>
  <c r="C17" i="12"/>
  <c r="P44" i="12"/>
  <c r="P48" i="12"/>
  <c r="P49" i="12"/>
  <c r="B55" i="12"/>
  <c r="I50" i="12" s="1"/>
  <c r="P41" i="12"/>
  <c r="E19" i="17" l="1"/>
  <c r="E18" i="17"/>
  <c r="E20" i="17" s="1"/>
  <c r="V58" i="16"/>
  <c r="T64" i="16" s="1"/>
  <c r="V36" i="16"/>
  <c r="V37" i="16" s="1"/>
  <c r="G23" i="16"/>
  <c r="G22" i="16"/>
  <c r="G24" i="16" s="1"/>
  <c r="O86" i="16"/>
  <c r="O87" i="16" s="1"/>
  <c r="O95" i="16"/>
  <c r="O96" i="16" s="1"/>
  <c r="F90" i="16"/>
  <c r="V44" i="16"/>
  <c r="V67" i="16"/>
  <c r="V65" i="16" s="1"/>
  <c r="M79" i="16"/>
  <c r="M80" i="16" s="1"/>
  <c r="N56" i="16"/>
  <c r="N54" i="16" s="1"/>
  <c r="F79" i="16"/>
  <c r="F80" i="16" s="1"/>
  <c r="N37" i="16"/>
  <c r="N35" i="16" s="1"/>
  <c r="N44" i="16"/>
  <c r="N67" i="16"/>
  <c r="N65" i="16" s="1"/>
  <c r="F17" i="15"/>
  <c r="F19" i="15" s="1"/>
  <c r="F18" i="15"/>
  <c r="F20" i="15" s="1"/>
  <c r="F21" i="15" s="1"/>
  <c r="D18" i="15"/>
  <c r="D20" i="15" s="1"/>
  <c r="D21" i="15" s="1"/>
  <c r="D17" i="15"/>
  <c r="D19" i="15" s="1"/>
  <c r="H30" i="12"/>
  <c r="Q48" i="12"/>
  <c r="C64" i="12"/>
  <c r="Q47" i="12"/>
  <c r="Q41" i="12"/>
  <c r="Q49" i="12"/>
  <c r="Q44" i="12"/>
  <c r="H29" i="12"/>
  <c r="B9" i="12"/>
  <c r="K7" i="12"/>
  <c r="K6" i="12"/>
  <c r="G5" i="12"/>
  <c r="F5" i="12"/>
  <c r="E5" i="12"/>
  <c r="D5" i="12"/>
  <c r="C5" i="12"/>
  <c r="E21" i="17" l="1"/>
  <c r="E22" i="17" s="1"/>
  <c r="H26" i="16"/>
  <c r="T61" i="16"/>
  <c r="N69" i="16"/>
  <c r="N58" i="16"/>
  <c r="L61" i="16"/>
  <c r="L62" i="16" s="1"/>
  <c r="M82" i="16"/>
  <c r="M90" i="16"/>
  <c r="G25" i="16"/>
  <c r="G26" i="16" s="1"/>
  <c r="V45" i="16"/>
  <c r="V43" i="16" s="1"/>
  <c r="F82" i="16"/>
  <c r="F94" i="16"/>
  <c r="F91" i="16"/>
  <c r="F92" i="16" s="1"/>
  <c r="M91" i="16"/>
  <c r="V35" i="16"/>
  <c r="N45" i="16"/>
  <c r="N43" i="16" s="1"/>
  <c r="T65" i="16"/>
  <c r="T66" i="16" s="1"/>
  <c r="H35" i="12"/>
  <c r="H37" i="12"/>
  <c r="I37" i="12" s="1"/>
  <c r="K37" i="12" s="1"/>
  <c r="H34" i="12"/>
  <c r="I34" i="12" s="1"/>
  <c r="K34" i="12" s="1"/>
  <c r="H38" i="12"/>
  <c r="H53" i="12"/>
  <c r="Q46" i="12"/>
  <c r="Q45" i="12"/>
  <c r="Q43" i="12"/>
  <c r="Q42" i="12"/>
  <c r="D83" i="16" l="1"/>
  <c r="M92" i="16"/>
  <c r="L60" i="16"/>
  <c r="L64" i="16"/>
  <c r="T41" i="16"/>
  <c r="D86" i="16"/>
  <c r="L41" i="16"/>
  <c r="L65" i="16"/>
  <c r="T62" i="16"/>
  <c r="T60" i="16" s="1"/>
  <c r="C68" i="12"/>
  <c r="C67" i="12"/>
  <c r="I53" i="12"/>
  <c r="J53" i="12"/>
  <c r="J55" i="12" s="1"/>
  <c r="I54" i="12"/>
  <c r="I38" i="12"/>
  <c r="K38" i="12" s="1"/>
  <c r="H54" i="12"/>
  <c r="H55" i="12" s="1"/>
  <c r="I35" i="12"/>
  <c r="K35" i="12" s="1"/>
  <c r="D87" i="16" l="1"/>
  <c r="D88" i="16" s="1"/>
  <c r="L42" i="16"/>
  <c r="L40" i="16" s="1"/>
  <c r="L66" i="16"/>
  <c r="M94" i="16"/>
  <c r="K83" i="16"/>
  <c r="D84" i="16"/>
  <c r="D85" i="16" s="1"/>
  <c r="T42" i="16"/>
  <c r="T40" i="16" s="1"/>
  <c r="K45" i="16" s="1"/>
  <c r="I55" i="12"/>
  <c r="C101" i="16" l="1"/>
  <c r="S75" i="16"/>
  <c r="K86" i="16"/>
  <c r="K84" i="16"/>
  <c r="K85" i="16" s="1"/>
  <c r="K87" i="16" l="1"/>
  <c r="K88" i="16" s="1"/>
  <c r="C102" i="16"/>
  <c r="R75" i="16"/>
  <c r="D637" i="11" l="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8" i="11"/>
  <c r="D557" i="11"/>
  <c r="D556" i="11"/>
  <c r="D555" i="11"/>
  <c r="D554" i="11"/>
  <c r="D553" i="11"/>
  <c r="D552" i="11"/>
  <c r="D551" i="11"/>
  <c r="D550" i="11"/>
  <c r="D549" i="11"/>
  <c r="D548" i="11"/>
  <c r="D547" i="11"/>
  <c r="D546" i="11"/>
  <c r="D545" i="11"/>
  <c r="D544" i="11"/>
  <c r="D543" i="11"/>
  <c r="D542" i="11"/>
  <c r="D541" i="11"/>
  <c r="D540" i="11"/>
  <c r="D539" i="11"/>
  <c r="D538" i="11"/>
  <c r="D537" i="11"/>
  <c r="D536" i="11"/>
  <c r="D535" i="11"/>
  <c r="D534" i="11"/>
  <c r="D533" i="11"/>
  <c r="D532" i="11"/>
  <c r="D531" i="11"/>
  <c r="D530" i="11"/>
  <c r="D529" i="11"/>
  <c r="D528" i="11"/>
  <c r="D527" i="11"/>
  <c r="D526" i="11"/>
  <c r="D525" i="11"/>
  <c r="D524" i="11"/>
  <c r="D523" i="11"/>
  <c r="D522" i="11"/>
  <c r="D521" i="11"/>
  <c r="D520" i="11"/>
  <c r="D519" i="11"/>
  <c r="D518" i="11"/>
  <c r="D517" i="11"/>
  <c r="D516" i="11"/>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Q11" i="11"/>
  <c r="P11" i="11"/>
  <c r="O11" i="11"/>
  <c r="S11" i="11" s="1" a="1"/>
  <c r="S11" i="11" s="1"/>
  <c r="N11" i="11"/>
  <c r="M11" i="11"/>
  <c r="D11" i="11"/>
  <c r="S10" i="11"/>
  <c r="S10" i="11" a="1"/>
  <c r="R10" i="11" a="1"/>
  <c r="R10" i="11" s="1"/>
  <c r="D10" i="11"/>
  <c r="S9" i="11" a="1"/>
  <c r="S9" i="11" s="1"/>
  <c r="R9" i="11" a="1"/>
  <c r="R9" i="11" s="1"/>
  <c r="D9" i="11"/>
  <c r="G8" i="11"/>
  <c r="D8" i="11"/>
  <c r="D7" i="11"/>
  <c r="I6" i="11"/>
  <c r="H6" i="11"/>
  <c r="G6" i="11"/>
  <c r="D6" i="11"/>
  <c r="I5" i="11"/>
  <c r="H5" i="11"/>
  <c r="G5" i="11"/>
  <c r="D5" i="11"/>
  <c r="D4" i="11"/>
  <c r="H3" i="11"/>
  <c r="G3" i="11"/>
  <c r="D3" i="11"/>
  <c r="H2" i="11"/>
  <c r="H4" i="11" s="1"/>
  <c r="G2" i="11"/>
  <c r="G4" i="11" s="1"/>
  <c r="D2" i="11"/>
  <c r="I3" i="11" s="1"/>
  <c r="H68" i="10" a="1"/>
  <c r="H68" i="10" s="1"/>
  <c r="C66" i="10"/>
  <c r="U26" i="10" a="1"/>
  <c r="Z42" i="10" s="1"/>
  <c r="X20" i="10"/>
  <c r="W20" i="10"/>
  <c r="V20" i="10"/>
  <c r="R6" i="10"/>
  <c r="Q6" i="10"/>
  <c r="P6" i="10"/>
  <c r="O6" i="10"/>
  <c r="N6" i="10"/>
  <c r="M6" i="10"/>
  <c r="L6" i="10"/>
  <c r="K6" i="10"/>
  <c r="J6" i="10"/>
  <c r="I6" i="10"/>
  <c r="H6" i="10"/>
  <c r="G6" i="10"/>
  <c r="F6" i="10"/>
  <c r="E6" i="10"/>
  <c r="D6" i="10"/>
  <c r="C6" i="10"/>
  <c r="B6" i="10"/>
  <c r="U3" i="10" a="1"/>
  <c r="U15" i="10" s="1"/>
  <c r="W17" i="9" a="1"/>
  <c r="W19" i="9" s="1"/>
  <c r="V17" i="9" a="1"/>
  <c r="V21" i="9" s="1"/>
  <c r="U17" i="9" a="1"/>
  <c r="U21" i="9" s="1"/>
  <c r="T17" i="9" a="1"/>
  <c r="T21" i="9" s="1"/>
  <c r="S17" i="9" a="1"/>
  <c r="S21" i="9" s="1"/>
  <c r="R17" i="9" a="1"/>
  <c r="R17" i="9" s="1"/>
  <c r="Q17" i="9" a="1"/>
  <c r="Q21" i="9" s="1"/>
  <c r="P17" i="9" a="1"/>
  <c r="P21" i="9" s="1"/>
  <c r="O17" i="9" a="1"/>
  <c r="O19" i="9" s="1"/>
  <c r="N17" i="9" a="1"/>
  <c r="N21" i="9" s="1"/>
  <c r="M17" i="9" a="1"/>
  <c r="M21" i="9" s="1"/>
  <c r="L20" i="9"/>
  <c r="L18" i="9"/>
  <c r="L17" i="9" a="1"/>
  <c r="L21" i="9" s="1"/>
  <c r="K17" i="9" a="1"/>
  <c r="K18" i="9" s="1"/>
  <c r="J17" i="9" a="1"/>
  <c r="J17" i="9" s="1"/>
  <c r="I17" i="9" a="1"/>
  <c r="I21" i="9" s="1"/>
  <c r="H20" i="9"/>
  <c r="H18" i="9"/>
  <c r="H17" i="9" a="1"/>
  <c r="H21" i="9" s="1"/>
  <c r="G17" i="9" a="1"/>
  <c r="G19" i="9" s="1"/>
  <c r="W15" i="9" a="1"/>
  <c r="W15" i="9" s="1"/>
  <c r="V15" i="9" a="1"/>
  <c r="V15" i="9" s="1"/>
  <c r="U15" i="9" a="1"/>
  <c r="U15" i="9" s="1"/>
  <c r="T15" i="9" a="1"/>
  <c r="T15" i="9" s="1"/>
  <c r="S15" i="9" a="1"/>
  <c r="S15" i="9" s="1"/>
  <c r="R15" i="9" a="1"/>
  <c r="R15" i="9" s="1"/>
  <c r="Q15" i="9" a="1"/>
  <c r="Q15" i="9" s="1"/>
  <c r="P15" i="9" a="1"/>
  <c r="P15" i="9" s="1"/>
  <c r="O15" i="9" a="1"/>
  <c r="O15" i="9" s="1"/>
  <c r="N15" i="9" a="1"/>
  <c r="N15" i="9" s="1"/>
  <c r="M15" i="9" a="1"/>
  <c r="M15" i="9" s="1"/>
  <c r="L15" i="9" a="1"/>
  <c r="L15" i="9" s="1"/>
  <c r="K15" i="9" a="1"/>
  <c r="K15" i="9" s="1"/>
  <c r="J15" i="9" a="1"/>
  <c r="J15" i="9" s="1"/>
  <c r="I15" i="9" a="1"/>
  <c r="I15" i="9" s="1"/>
  <c r="H15" i="9" a="1"/>
  <c r="H15" i="9" s="1"/>
  <c r="G15" i="9" a="1"/>
  <c r="G15" i="9" s="1"/>
  <c r="W14" i="9" a="1"/>
  <c r="W14" i="9" s="1"/>
  <c r="V14" i="9" a="1"/>
  <c r="V14" i="9" s="1"/>
  <c r="U14" i="9" a="1"/>
  <c r="U14" i="9" s="1"/>
  <c r="T14" i="9" a="1"/>
  <c r="T14" i="9" s="1"/>
  <c r="S14" i="9" a="1"/>
  <c r="S14" i="9" s="1"/>
  <c r="R14" i="9" a="1"/>
  <c r="R14" i="9" s="1"/>
  <c r="Q14" i="9" a="1"/>
  <c r="Q14" i="9" s="1"/>
  <c r="P14" i="9" a="1"/>
  <c r="P14" i="9" s="1"/>
  <c r="O14" i="9" a="1"/>
  <c r="O14" i="9" s="1"/>
  <c r="N14" i="9" a="1"/>
  <c r="N14" i="9" s="1"/>
  <c r="M14" i="9" a="1"/>
  <c r="M14" i="9" s="1"/>
  <c r="L14" i="9" a="1"/>
  <c r="L14" i="9" s="1"/>
  <c r="K14" i="9" a="1"/>
  <c r="K14" i="9" s="1"/>
  <c r="J14" i="9" a="1"/>
  <c r="J14" i="9" s="1"/>
  <c r="I14" i="9" a="1"/>
  <c r="I14" i="9" s="1"/>
  <c r="H14" i="9" a="1"/>
  <c r="H14" i="9" s="1"/>
  <c r="G14" i="9" a="1"/>
  <c r="G14" i="9" s="1"/>
  <c r="W13" i="9"/>
  <c r="V13" i="9"/>
  <c r="U13" i="9"/>
  <c r="T13" i="9"/>
  <c r="S13" i="9"/>
  <c r="R13" i="9"/>
  <c r="Q13" i="9"/>
  <c r="P13" i="9"/>
  <c r="O13" i="9"/>
  <c r="N13" i="9"/>
  <c r="M13" i="9"/>
  <c r="L13" i="9"/>
  <c r="K13" i="9"/>
  <c r="J13" i="9"/>
  <c r="I13" i="9"/>
  <c r="H13" i="9"/>
  <c r="G13" i="9"/>
  <c r="BK26" i="8"/>
  <c r="BG23" i="8"/>
  <c r="BG22" i="8"/>
  <c r="BG21" i="8"/>
  <c r="BG20" i="8"/>
  <c r="BG19" i="8"/>
  <c r="BG18" i="8"/>
  <c r="BG17" i="8"/>
  <c r="BG16" i="8"/>
  <c r="BG15" i="8"/>
  <c r="BG14" i="8"/>
  <c r="BG13" i="8"/>
  <c r="BG12" i="8"/>
  <c r="BG11" i="8"/>
  <c r="BG10" i="8"/>
  <c r="BG9" i="8"/>
  <c r="BG8" i="8"/>
  <c r="BG7" i="8"/>
  <c r="BG6" i="8"/>
  <c r="BG5" i="8"/>
  <c r="BG4" i="8"/>
  <c r="T10" i="11" l="1"/>
  <c r="I2" i="11"/>
  <c r="I4" i="11" s="1"/>
  <c r="R11" i="11" a="1"/>
  <c r="R11" i="11" s="1"/>
  <c r="T11" i="11" s="1" a="1"/>
  <c r="T11" i="11" s="1"/>
  <c r="W20" i="9"/>
  <c r="U16" i="10"/>
  <c r="AA26" i="10"/>
  <c r="Z27" i="10"/>
  <c r="Y28" i="10"/>
  <c r="X29" i="10"/>
  <c r="X48" i="10" s="1"/>
  <c r="W30" i="10"/>
  <c r="V31" i="10"/>
  <c r="U32" i="10"/>
  <c r="AK32" i="10"/>
  <c r="AJ33" i="10"/>
  <c r="AI34" i="10"/>
  <c r="AH35" i="10"/>
  <c r="AG36" i="10"/>
  <c r="AF37" i="10"/>
  <c r="AF56" i="10" s="1"/>
  <c r="AE38" i="10"/>
  <c r="AD39" i="10"/>
  <c r="AC40" i="10"/>
  <c r="AB41" i="10"/>
  <c r="AA42" i="10"/>
  <c r="H69" i="10"/>
  <c r="O20" i="9"/>
  <c r="R18" i="9"/>
  <c r="G21" i="9"/>
  <c r="J19" i="9"/>
  <c r="M17" i="9"/>
  <c r="O21" i="9"/>
  <c r="R19" i="9"/>
  <c r="U17" i="9"/>
  <c r="W21" i="9"/>
  <c r="U17" i="10"/>
  <c r="AB26" i="10"/>
  <c r="AA27" i="10"/>
  <c r="Z28" i="10"/>
  <c r="Y29" i="10"/>
  <c r="X30" i="10"/>
  <c r="W31" i="10"/>
  <c r="V32" i="10"/>
  <c r="U33" i="10"/>
  <c r="AK33" i="10"/>
  <c r="AJ34" i="10"/>
  <c r="AI35" i="10"/>
  <c r="AH36" i="10"/>
  <c r="AG37" i="10"/>
  <c r="AF38" i="10"/>
  <c r="AE39" i="10"/>
  <c r="AD40" i="10"/>
  <c r="AC41" i="10"/>
  <c r="AB42" i="10"/>
  <c r="H70" i="10"/>
  <c r="R20" i="9"/>
  <c r="U18" i="9"/>
  <c r="O18" i="9"/>
  <c r="G20" i="9"/>
  <c r="J18" i="9"/>
  <c r="J20" i="9"/>
  <c r="M18" i="9"/>
  <c r="U18" i="10"/>
  <c r="AC26" i="10"/>
  <c r="AB27" i="10"/>
  <c r="AA28" i="10"/>
  <c r="Z29" i="10"/>
  <c r="Y30" i="10"/>
  <c r="Y49" i="10" s="1"/>
  <c r="X31" i="10"/>
  <c r="W32" i="10"/>
  <c r="V33" i="10"/>
  <c r="U34" i="10"/>
  <c r="AK34" i="10"/>
  <c r="AJ35" i="10"/>
  <c r="AI36" i="10"/>
  <c r="AH37" i="10"/>
  <c r="AG38" i="10"/>
  <c r="AG57" i="10" s="1"/>
  <c r="AF39" i="10"/>
  <c r="AE40" i="10"/>
  <c r="AD41" i="10"/>
  <c r="AC42" i="10"/>
  <c r="H71" i="10"/>
  <c r="H17" i="9"/>
  <c r="J21" i="9"/>
  <c r="M19" i="9"/>
  <c r="P17" i="9"/>
  <c r="R21" i="9"/>
  <c r="U19" i="9"/>
  <c r="U3" i="10"/>
  <c r="U19" i="10"/>
  <c r="AD26" i="10"/>
  <c r="AC27" i="10"/>
  <c r="AB28" i="10"/>
  <c r="AA29" i="10"/>
  <c r="Z30" i="10"/>
  <c r="Y31" i="10"/>
  <c r="X32" i="10"/>
  <c r="W33" i="10"/>
  <c r="V34" i="10"/>
  <c r="U35" i="10"/>
  <c r="AK35" i="10"/>
  <c r="AJ36" i="10"/>
  <c r="AI37" i="10"/>
  <c r="AH38" i="10"/>
  <c r="AG39" i="10"/>
  <c r="AF40" i="10"/>
  <c r="AE41" i="10"/>
  <c r="AD42" i="10"/>
  <c r="H72" i="10"/>
  <c r="U20" i="9"/>
  <c r="U4" i="10"/>
  <c r="AE26" i="10"/>
  <c r="AD27" i="10"/>
  <c r="AC28" i="10"/>
  <c r="AB29" i="10"/>
  <c r="AA30" i="10"/>
  <c r="Z31" i="10"/>
  <c r="Z50" i="10" s="1"/>
  <c r="Y32" i="10"/>
  <c r="X33" i="10"/>
  <c r="W34" i="10"/>
  <c r="V35" i="10"/>
  <c r="U36" i="10"/>
  <c r="AK36" i="10"/>
  <c r="AJ37" i="10"/>
  <c r="AI38" i="10"/>
  <c r="AH39" i="10"/>
  <c r="AH58" i="10" s="1"/>
  <c r="AG40" i="10"/>
  <c r="AF41" i="10"/>
  <c r="AE42" i="10"/>
  <c r="M20" i="9"/>
  <c r="P18" i="9"/>
  <c r="H19" i="9"/>
  <c r="K17" i="9"/>
  <c r="P19" i="9"/>
  <c r="S17" i="9"/>
  <c r="U5" i="10"/>
  <c r="AF26" i="10"/>
  <c r="AE27" i="10"/>
  <c r="AD28" i="10"/>
  <c r="AC29" i="10"/>
  <c r="AB30" i="10"/>
  <c r="AA31" i="10"/>
  <c r="Z32" i="10"/>
  <c r="Y33" i="10"/>
  <c r="X34" i="10"/>
  <c r="W35" i="10"/>
  <c r="V36" i="10"/>
  <c r="U37" i="10"/>
  <c r="AK37" i="10"/>
  <c r="AJ38" i="10"/>
  <c r="AI39" i="10"/>
  <c r="AH40" i="10"/>
  <c r="AG41" i="10"/>
  <c r="AF42" i="10"/>
  <c r="U6" i="10"/>
  <c r="AG26" i="10"/>
  <c r="AF27" i="10"/>
  <c r="AE28" i="10"/>
  <c r="AD29" i="10"/>
  <c r="AC30" i="10"/>
  <c r="AB31" i="10"/>
  <c r="AA32" i="10"/>
  <c r="AA51" i="10" s="1"/>
  <c r="Z33" i="10"/>
  <c r="Y34" i="10"/>
  <c r="X35" i="10"/>
  <c r="W36" i="10"/>
  <c r="V37" i="10"/>
  <c r="U38" i="10"/>
  <c r="AK38" i="10"/>
  <c r="AJ39" i="10"/>
  <c r="AI40" i="10"/>
  <c r="AI59" i="10" s="1"/>
  <c r="AH41" i="10"/>
  <c r="AG42" i="10"/>
  <c r="P20" i="9"/>
  <c r="S18" i="9"/>
  <c r="K19" i="9"/>
  <c r="N17" i="9"/>
  <c r="S19" i="9"/>
  <c r="V17" i="9"/>
  <c r="U7" i="10"/>
  <c r="AH26" i="10"/>
  <c r="AG27" i="10"/>
  <c r="AF28" i="10"/>
  <c r="AE29" i="10"/>
  <c r="AD30" i="10"/>
  <c r="AC31" i="10"/>
  <c r="AB32" i="10"/>
  <c r="AA33" i="10"/>
  <c r="Z34" i="10"/>
  <c r="Y35" i="10"/>
  <c r="X36" i="10"/>
  <c r="W37" i="10"/>
  <c r="V38" i="10"/>
  <c r="U39" i="10"/>
  <c r="AK39" i="10"/>
  <c r="AJ40" i="10"/>
  <c r="AI41" i="10"/>
  <c r="AH42" i="10"/>
  <c r="S20" i="9"/>
  <c r="V18" i="9"/>
  <c r="U8" i="10"/>
  <c r="AI26" i="10"/>
  <c r="AH27" i="10"/>
  <c r="AG28" i="10"/>
  <c r="AF29" i="10"/>
  <c r="AE30" i="10"/>
  <c r="AD31" i="10"/>
  <c r="AC32" i="10"/>
  <c r="AB33" i="10"/>
  <c r="AB52" i="10" s="1"/>
  <c r="AA34" i="10"/>
  <c r="Z35" i="10"/>
  <c r="Y36" i="10"/>
  <c r="X37" i="10"/>
  <c r="W38" i="10"/>
  <c r="V39" i="10"/>
  <c r="U40" i="10"/>
  <c r="AK40" i="10"/>
  <c r="AJ41" i="10"/>
  <c r="AJ60" i="10" s="1"/>
  <c r="AI42" i="10"/>
  <c r="K20" i="9"/>
  <c r="N18" i="9"/>
  <c r="I17" i="9"/>
  <c r="K21" i="9"/>
  <c r="N19" i="9"/>
  <c r="Q17" i="9"/>
  <c r="V19" i="9"/>
  <c r="U9" i="10"/>
  <c r="AJ26" i="10"/>
  <c r="AI27" i="10"/>
  <c r="AH28" i="10"/>
  <c r="AG29" i="10"/>
  <c r="AF30" i="10"/>
  <c r="AE31" i="10"/>
  <c r="AD32" i="10"/>
  <c r="AC33" i="10"/>
  <c r="AB34" i="10"/>
  <c r="AA35" i="10"/>
  <c r="Z36" i="10"/>
  <c r="Y37" i="10"/>
  <c r="X38" i="10"/>
  <c r="W39" i="10"/>
  <c r="V40" i="10"/>
  <c r="U41" i="10"/>
  <c r="AK41" i="10"/>
  <c r="AJ42" i="10"/>
  <c r="G18" i="9"/>
  <c r="I18" i="9"/>
  <c r="N20" i="9"/>
  <c r="Q18" i="9"/>
  <c r="V20" i="9"/>
  <c r="U10" i="10"/>
  <c r="U26" i="10"/>
  <c r="U45" i="10" s="1"/>
  <c r="AK26" i="10"/>
  <c r="AJ27" i="10"/>
  <c r="AI28" i="10"/>
  <c r="AH29" i="10"/>
  <c r="AG30" i="10"/>
  <c r="AF31" i="10"/>
  <c r="AE32" i="10"/>
  <c r="AD33" i="10"/>
  <c r="AC34" i="10"/>
  <c r="AC53" i="10" s="1"/>
  <c r="AB35" i="10"/>
  <c r="AA36" i="10"/>
  <c r="Z37" i="10"/>
  <c r="Y38" i="10"/>
  <c r="X39" i="10"/>
  <c r="W40" i="10"/>
  <c r="V41" i="10"/>
  <c r="U42" i="10"/>
  <c r="AK42" i="10"/>
  <c r="AK61" i="10" s="1"/>
  <c r="I19" i="9"/>
  <c r="L17" i="9"/>
  <c r="Q19" i="9"/>
  <c r="T17" i="9"/>
  <c r="U11" i="10"/>
  <c r="V26" i="10"/>
  <c r="U27" i="10"/>
  <c r="AK27" i="10"/>
  <c r="AJ28" i="10"/>
  <c r="AI29" i="10"/>
  <c r="AH30" i="10"/>
  <c r="AG31" i="10"/>
  <c r="AF32" i="10"/>
  <c r="AE33" i="10"/>
  <c r="AD34" i="10"/>
  <c r="AC35" i="10"/>
  <c r="AB36" i="10"/>
  <c r="AA37" i="10"/>
  <c r="Z38" i="10"/>
  <c r="Y39" i="10"/>
  <c r="X40" i="10"/>
  <c r="W41" i="10"/>
  <c r="V42" i="10"/>
  <c r="I20" i="9"/>
  <c r="U12" i="10"/>
  <c r="W26" i="10"/>
  <c r="V27" i="10"/>
  <c r="V46" i="10" s="1"/>
  <c r="U28" i="10"/>
  <c r="AK28" i="10"/>
  <c r="AJ29" i="10"/>
  <c r="AI30" i="10"/>
  <c r="AH31" i="10"/>
  <c r="AG32" i="10"/>
  <c r="AF33" i="10"/>
  <c r="AE34" i="10"/>
  <c r="AD35" i="10"/>
  <c r="AD54" i="10" s="1"/>
  <c r="AC36" i="10"/>
  <c r="AB37" i="10"/>
  <c r="AA38" i="10"/>
  <c r="Z39" i="10"/>
  <c r="Y40" i="10"/>
  <c r="X41" i="10"/>
  <c r="W42" i="10"/>
  <c r="Q20" i="9"/>
  <c r="T18" i="9"/>
  <c r="G17" i="9"/>
  <c r="L19" i="9"/>
  <c r="O17" i="9"/>
  <c r="T19" i="9"/>
  <c r="W17" i="9"/>
  <c r="U13" i="10"/>
  <c r="X26" i="10"/>
  <c r="W27" i="10"/>
  <c r="V28" i="10"/>
  <c r="U29" i="10"/>
  <c r="AK29" i="10"/>
  <c r="AJ30" i="10"/>
  <c r="AI31" i="10"/>
  <c r="AH32" i="10"/>
  <c r="AG33" i="10"/>
  <c r="AF34" i="10"/>
  <c r="AE35" i="10"/>
  <c r="AD36" i="10"/>
  <c r="AC37" i="10"/>
  <c r="AB38" i="10"/>
  <c r="AA39" i="10"/>
  <c r="Z40" i="10"/>
  <c r="Y41" i="10"/>
  <c r="X42" i="10"/>
  <c r="T20" i="9"/>
  <c r="W18" i="9"/>
  <c r="U14" i="10"/>
  <c r="Y26" i="10"/>
  <c r="X27" i="10"/>
  <c r="W28" i="10"/>
  <c r="W47" i="10" s="1"/>
  <c r="V29" i="10"/>
  <c r="U30" i="10"/>
  <c r="AK30" i="10"/>
  <c r="AJ31" i="10"/>
  <c r="AI32" i="10"/>
  <c r="AH33" i="10"/>
  <c r="AG34" i="10"/>
  <c r="AF35" i="10"/>
  <c r="AE36" i="10"/>
  <c r="AE55" i="10" s="1"/>
  <c r="AD37" i="10"/>
  <c r="AC38" i="10"/>
  <c r="AB39" i="10"/>
  <c r="AA40" i="10"/>
  <c r="Z41" i="10"/>
  <c r="Y42" i="10"/>
  <c r="Z26" i="10"/>
  <c r="Y27" i="10"/>
  <c r="X28" i="10"/>
  <c r="W29" i="10"/>
  <c r="V30" i="10"/>
  <c r="U31" i="10"/>
  <c r="AK31" i="10"/>
  <c r="AJ32" i="10"/>
  <c r="AI33" i="10"/>
  <c r="AH34" i="10"/>
  <c r="AG35" i="10"/>
  <c r="AF36" i="10"/>
  <c r="AE37" i="10"/>
  <c r="AD38" i="10"/>
  <c r="AC39" i="10"/>
  <c r="AB40" i="10"/>
  <c r="AA41" i="10"/>
  <c r="J127" i="10" l="1"/>
  <c r="J111" i="10"/>
  <c r="J95" i="10"/>
  <c r="J79" i="10"/>
  <c r="J126" i="10"/>
  <c r="J110" i="10"/>
  <c r="J94" i="10"/>
  <c r="J78" i="10"/>
  <c r="J125" i="10"/>
  <c r="J109" i="10"/>
  <c r="J93" i="10"/>
  <c r="J77" i="10"/>
  <c r="J124" i="10"/>
  <c r="J108" i="10"/>
  <c r="J92" i="10"/>
  <c r="J76" i="10"/>
  <c r="J123" i="10"/>
  <c r="J107" i="10"/>
  <c r="J91" i="10"/>
  <c r="J75" i="10"/>
  <c r="J122" i="10"/>
  <c r="J106" i="10"/>
  <c r="J90" i="10"/>
  <c r="J74" i="10"/>
  <c r="J121" i="10"/>
  <c r="J105" i="10"/>
  <c r="J89" i="10"/>
  <c r="J73" i="10"/>
  <c r="J120" i="10"/>
  <c r="J104" i="10"/>
  <c r="J88" i="10"/>
  <c r="J72" i="10"/>
  <c r="J119" i="10"/>
  <c r="J103" i="10"/>
  <c r="J87" i="10"/>
  <c r="J71" i="10"/>
  <c r="J118" i="10"/>
  <c r="J102" i="10"/>
  <c r="J86" i="10"/>
  <c r="J70" i="10"/>
  <c r="J117" i="10"/>
  <c r="J101" i="10"/>
  <c r="J85" i="10"/>
  <c r="J69" i="10"/>
  <c r="J116" i="10"/>
  <c r="J100" i="10"/>
  <c r="J84" i="10"/>
  <c r="J68" i="10"/>
  <c r="J66" i="10" s="1"/>
  <c r="J115" i="10"/>
  <c r="J99" i="10"/>
  <c r="J83" i="10"/>
  <c r="J114" i="10"/>
  <c r="J98" i="10"/>
  <c r="J82" i="10"/>
  <c r="J113" i="10"/>
  <c r="J97" i="10"/>
  <c r="J81" i="10"/>
  <c r="J112" i="10"/>
  <c r="J96" i="10"/>
  <c r="J80" i="10"/>
  <c r="U20" i="10"/>
  <c r="AZ62" i="6" l="1"/>
  <c r="BA62" i="6" s="1"/>
  <c r="BA61" i="6"/>
  <c r="AZ61" i="6"/>
  <c r="BA60" i="6"/>
  <c r="AZ60" i="6"/>
  <c r="AZ59" i="6"/>
  <c r="BA59" i="6" s="1"/>
  <c r="AZ58" i="6"/>
  <c r="BA58" i="6" s="1"/>
  <c r="AZ57" i="6"/>
  <c r="BA57" i="6" s="1"/>
  <c r="AZ56" i="6"/>
  <c r="BA56" i="6" s="1"/>
  <c r="AZ55" i="6"/>
  <c r="BA55" i="6" s="1"/>
  <c r="AZ54" i="6"/>
  <c r="BA54" i="6" s="1"/>
  <c r="BA53" i="6"/>
  <c r="AZ53" i="6"/>
  <c r="BA52" i="6"/>
  <c r="AZ52" i="6"/>
  <c r="AZ51" i="6"/>
  <c r="BA51" i="6" s="1"/>
  <c r="AZ50" i="6"/>
  <c r="BA50" i="6" s="1"/>
  <c r="AZ49" i="6"/>
  <c r="BA49" i="6" s="1"/>
  <c r="AZ48" i="6"/>
  <c r="BA48" i="6" s="1"/>
  <c r="AZ47" i="6"/>
  <c r="BA47" i="6" s="1"/>
  <c r="AZ46" i="6"/>
  <c r="BA46" i="6" s="1"/>
  <c r="BA45" i="6"/>
  <c r="AZ45" i="6"/>
  <c r="BA44" i="6"/>
  <c r="AZ44" i="6"/>
  <c r="AZ43" i="6"/>
  <c r="BA43" i="6" s="1"/>
  <c r="AZ42" i="6"/>
  <c r="BA42" i="6" s="1"/>
  <c r="AZ41" i="6"/>
  <c r="BA41" i="6" s="1"/>
  <c r="AZ40" i="6"/>
  <c r="BA40" i="6" s="1"/>
  <c r="AZ39" i="6"/>
  <c r="BA39" i="6" s="1"/>
  <c r="AZ38" i="6"/>
  <c r="BA38" i="6" s="1"/>
  <c r="BA37" i="6"/>
  <c r="AZ37" i="6"/>
  <c r="BA36" i="6"/>
  <c r="AZ36" i="6"/>
  <c r="AZ35" i="6"/>
  <c r="BA35" i="6" s="1"/>
  <c r="AZ34" i="6"/>
  <c r="BA34" i="6" s="1"/>
  <c r="AZ33" i="6"/>
  <c r="BA33" i="6" s="1"/>
  <c r="AZ32" i="6"/>
  <c r="BA32" i="6" s="1"/>
  <c r="AZ31" i="6"/>
  <c r="BA31" i="6" s="1"/>
  <c r="AZ30" i="6"/>
  <c r="BA30" i="6" s="1"/>
  <c r="BA29" i="6"/>
  <c r="AZ29" i="6"/>
  <c r="BA28" i="6"/>
  <c r="AZ28" i="6"/>
  <c r="AZ27" i="6"/>
  <c r="BA27" i="6" s="1"/>
  <c r="AZ26" i="6"/>
  <c r="BA26" i="6" s="1"/>
  <c r="AZ25" i="6"/>
  <c r="BA25" i="6" s="1"/>
  <c r="BC24" i="6"/>
  <c r="AZ24" i="6"/>
  <c r="BA24" i="6" s="1"/>
  <c r="AZ23" i="6"/>
  <c r="BA23" i="6" s="1"/>
  <c r="BA22" i="6"/>
  <c r="AZ22" i="6"/>
  <c r="BA21" i="6"/>
  <c r="AZ21" i="6"/>
  <c r="AZ20" i="6"/>
  <c r="BA20" i="6" s="1"/>
  <c r="AZ19" i="6"/>
  <c r="BA19" i="6" s="1"/>
  <c r="AZ18" i="6"/>
  <c r="BA18" i="6" s="1"/>
  <c r="AZ17" i="6"/>
  <c r="BA17" i="6" s="1"/>
  <c r="BA16" i="6"/>
  <c r="AZ16" i="6"/>
  <c r="AZ15" i="6"/>
  <c r="BA15" i="6" s="1"/>
  <c r="AZ14" i="6"/>
  <c r="BA14" i="6" s="1"/>
  <c r="AZ13" i="6"/>
  <c r="BA13" i="6" s="1"/>
  <c r="AR13" i="6"/>
  <c r="AP13" i="6"/>
  <c r="BA12" i="6"/>
  <c r="AZ12" i="6"/>
  <c r="AZ11" i="6"/>
  <c r="BA11" i="6" s="1"/>
  <c r="AR11" i="6"/>
  <c r="AQ11" i="6"/>
  <c r="AQ13" i="6" s="1"/>
  <c r="AP14" i="6" s="1" a="1"/>
  <c r="AP14" i="6" s="1"/>
  <c r="AP11" i="6"/>
  <c r="AZ10" i="6"/>
  <c r="BA10" i="6" s="1"/>
  <c r="AZ9" i="6"/>
  <c r="BA9" i="6" s="1"/>
  <c r="AR9" i="6"/>
  <c r="AQ9" i="6"/>
  <c r="AP9" i="6"/>
  <c r="AZ8" i="6"/>
  <c r="BA8" i="6" s="1"/>
  <c r="AR8" i="6"/>
  <c r="AQ8" i="6"/>
  <c r="AZ7" i="6"/>
  <c r="BA7" i="6" s="1"/>
  <c r="AR7" i="6"/>
  <c r="AQ7" i="6"/>
  <c r="AP8" i="6" s="1"/>
  <c r="AP7" i="6"/>
  <c r="BA6" i="6"/>
  <c r="AZ6" i="6"/>
  <c r="AZ5" i="6"/>
  <c r="BA5" i="6" s="1"/>
  <c r="AZ4" i="6"/>
  <c r="BA4" i="6" s="1"/>
  <c r="BA3" i="6"/>
  <c r="AZ3" i="6"/>
  <c r="AA20" i="6"/>
  <c r="AA19" i="6"/>
  <c r="AA18" i="6"/>
  <c r="AA17" i="6"/>
  <c r="AA16" i="6"/>
  <c r="AA15" i="6"/>
  <c r="AA14" i="6"/>
  <c r="AA13" i="6"/>
  <c r="AA12" i="6"/>
  <c r="T12" i="6" a="1"/>
  <c r="T13" i="6" s="1"/>
  <c r="S12" i="6" a="1"/>
  <c r="S12" i="6" s="1"/>
  <c r="R13" i="6"/>
  <c r="R12" i="6" a="1"/>
  <c r="R12" i="6" s="1"/>
  <c r="Q12" i="6" a="1"/>
  <c r="Q13" i="6" s="1"/>
  <c r="P12" i="6" a="1"/>
  <c r="P13" i="6" s="1"/>
  <c r="O12" i="6" a="1"/>
  <c r="O13" i="6" s="1"/>
  <c r="N12" i="6" a="1"/>
  <c r="N12" i="6" s="1"/>
  <c r="M13" i="6"/>
  <c r="M12" i="6"/>
  <c r="M12" i="6" a="1"/>
  <c r="L12" i="6" a="1"/>
  <c r="L13" i="6" s="1"/>
  <c r="K12" i="6" a="1"/>
  <c r="K13" i="6" s="1"/>
  <c r="J12" i="6" a="1"/>
  <c r="J13" i="6" s="1"/>
  <c r="I12" i="6" a="1"/>
  <c r="I13" i="6" s="1"/>
  <c r="H12" i="6" a="1"/>
  <c r="H12" i="6" s="1"/>
  <c r="G13" i="6"/>
  <c r="G12" i="6"/>
  <c r="G12" i="6" a="1"/>
  <c r="F12" i="6" a="1"/>
  <c r="F13" i="6" s="1"/>
  <c r="E12" i="6" a="1"/>
  <c r="E12" i="6" s="1"/>
  <c r="D12" i="6" a="1"/>
  <c r="D13" i="6" s="1"/>
  <c r="AA11" i="6"/>
  <c r="AA10" i="6"/>
  <c r="W10" i="6"/>
  <c r="V10" i="6"/>
  <c r="U10" i="6"/>
  <c r="AA9" i="6"/>
  <c r="AA8" i="6"/>
  <c r="AA7" i="6"/>
  <c r="W7" i="6"/>
  <c r="V7" i="6"/>
  <c r="U7" i="6"/>
  <c r="AA6" i="6"/>
  <c r="W6" i="6"/>
  <c r="V6" i="6"/>
  <c r="U6" i="6"/>
  <c r="AA5" i="6"/>
  <c r="AA4" i="6"/>
  <c r="W3" i="6"/>
  <c r="V3" i="6"/>
  <c r="U3" i="6"/>
  <c r="BB3" i="6" l="1" a="1"/>
  <c r="BB3" i="6" s="1"/>
  <c r="BD9" i="6"/>
  <c r="BE9" i="6" s="1"/>
  <c r="BB4" i="6"/>
  <c r="AP12" i="6" a="1"/>
  <c r="AP12" i="6" s="1"/>
  <c r="AP15" i="6" s="1"/>
  <c r="BD24" i="6"/>
  <c r="AP16" i="6" a="1"/>
  <c r="AP16" i="6" s="1"/>
  <c r="AP17" i="6" s="1"/>
  <c r="I12" i="6"/>
  <c r="N13" i="6"/>
  <c r="P12" i="6"/>
  <c r="S13" i="6"/>
  <c r="K12" i="6"/>
  <c r="D12" i="6"/>
  <c r="T12" i="6"/>
  <c r="O12" i="6"/>
  <c r="E13" i="6"/>
  <c r="F12" i="6"/>
  <c r="Q12" i="6"/>
  <c r="H13" i="6"/>
  <c r="J12" i="6"/>
  <c r="L12" i="6"/>
  <c r="C53" i="4" l="1"/>
  <c r="C54" i="4" s="1"/>
  <c r="D54" i="4" s="1"/>
  <c r="I50" i="4"/>
  <c r="C50" i="4"/>
  <c r="C50" i="4" a="1"/>
  <c r="G38" i="4"/>
  <c r="C38" i="4" a="1"/>
  <c r="C38" i="4" s="1"/>
  <c r="G37" i="4"/>
  <c r="F37" i="4"/>
  <c r="E37" i="4"/>
  <c r="G35" i="4"/>
  <c r="C37" i="4" s="1" a="1"/>
  <c r="C37" i="4" s="1"/>
  <c r="C35" i="4" a="1"/>
  <c r="C35" i="4" s="1"/>
  <c r="G16" i="4"/>
  <c r="C16" i="4" s="1" a="1"/>
  <c r="C16" i="4" s="1"/>
  <c r="F11" i="4"/>
  <c r="D11" i="4"/>
  <c r="F10" i="4"/>
  <c r="E11" i="4" s="1"/>
  <c r="E10" i="4"/>
  <c r="F9" i="4"/>
  <c r="E9" i="4"/>
  <c r="D10" i="4" s="1"/>
  <c r="D9" i="4"/>
  <c r="P5" i="4"/>
  <c r="S55" i="3"/>
  <c r="P56" i="3"/>
  <c r="P57" i="3"/>
  <c r="P55" i="3"/>
  <c r="O30" i="3"/>
  <c r="O31" i="3"/>
  <c r="O32" i="3"/>
  <c r="O33" i="3"/>
  <c r="O34" i="3"/>
  <c r="O35" i="3"/>
  <c r="O36" i="3"/>
  <c r="O37" i="3"/>
  <c r="O38" i="3"/>
  <c r="O39" i="3"/>
  <c r="O40" i="3"/>
  <c r="O41" i="3"/>
  <c r="O42" i="3"/>
  <c r="O43" i="3"/>
  <c r="O44" i="3"/>
  <c r="O45" i="3"/>
  <c r="O46" i="3"/>
  <c r="O47" i="3"/>
  <c r="O48" i="3"/>
  <c r="O49" i="3"/>
  <c r="O50" i="3"/>
  <c r="O51" i="3"/>
  <c r="O29" i="3"/>
  <c r="N30" i="3"/>
  <c r="N31" i="3"/>
  <c r="N32" i="3"/>
  <c r="N33" i="3"/>
  <c r="N34" i="3"/>
  <c r="N35" i="3"/>
  <c r="N36" i="3"/>
  <c r="N37" i="3"/>
  <c r="N38" i="3"/>
  <c r="N39" i="3"/>
  <c r="N40" i="3"/>
  <c r="N41" i="3"/>
  <c r="N42" i="3"/>
  <c r="N43" i="3"/>
  <c r="N44" i="3"/>
  <c r="N45" i="3"/>
  <c r="N46" i="3"/>
  <c r="N47" i="3"/>
  <c r="N48" i="3"/>
  <c r="N49" i="3"/>
  <c r="N50" i="3"/>
  <c r="N51" i="3"/>
  <c r="N29" i="3"/>
  <c r="P11" i="3"/>
  <c r="Q11" i="3"/>
  <c r="R11" i="3"/>
  <c r="P12" i="3"/>
  <c r="Q12" i="3"/>
  <c r="R12" i="3"/>
  <c r="P13" i="3"/>
  <c r="Q13" i="3"/>
  <c r="R13" i="3"/>
  <c r="P14" i="3"/>
  <c r="Q14" i="3"/>
  <c r="R14" i="3"/>
  <c r="P15" i="3"/>
  <c r="Q15" i="3"/>
  <c r="R15" i="3"/>
  <c r="P16" i="3"/>
  <c r="Q16" i="3"/>
  <c r="R16" i="3"/>
  <c r="P17" i="3"/>
  <c r="Q17" i="3"/>
  <c r="R17" i="3"/>
  <c r="P18" i="3"/>
  <c r="Q18" i="3"/>
  <c r="R18" i="3"/>
  <c r="P19" i="3"/>
  <c r="Q19" i="3"/>
  <c r="R19" i="3"/>
  <c r="P20" i="3"/>
  <c r="Q20" i="3"/>
  <c r="R20" i="3"/>
  <c r="P21" i="3"/>
  <c r="Q21" i="3"/>
  <c r="R21" i="3"/>
  <c r="P22" i="3"/>
  <c r="Q22" i="3"/>
  <c r="R22" i="3"/>
  <c r="P23" i="3"/>
  <c r="Q23" i="3"/>
  <c r="R23" i="3"/>
  <c r="O12" i="3"/>
  <c r="O13" i="3"/>
  <c r="O14" i="3"/>
  <c r="O15" i="3"/>
  <c r="O16" i="3"/>
  <c r="O17" i="3"/>
  <c r="O18" i="3"/>
  <c r="O19" i="3"/>
  <c r="O20" i="3"/>
  <c r="O21" i="3"/>
  <c r="O22" i="3"/>
  <c r="O23" i="3"/>
  <c r="O11" i="3"/>
  <c r="M57" i="3"/>
  <c r="L57" i="3"/>
  <c r="O56" i="3"/>
  <c r="M55" i="3"/>
  <c r="N55" i="3" s="1"/>
  <c r="O55" i="3" s="1"/>
  <c r="M51" i="3"/>
  <c r="M50" i="3"/>
  <c r="M49" i="3"/>
  <c r="M48" i="3"/>
  <c r="M47" i="3"/>
  <c r="M46" i="3"/>
  <c r="M45" i="3"/>
  <c r="M44" i="3"/>
  <c r="M43" i="3"/>
  <c r="M42" i="3"/>
  <c r="M41" i="3"/>
  <c r="M40" i="3"/>
  <c r="M39" i="3"/>
  <c r="M38" i="3"/>
  <c r="M37" i="3"/>
  <c r="M36" i="3"/>
  <c r="M35" i="3"/>
  <c r="M34" i="3"/>
  <c r="M33" i="3"/>
  <c r="M32" i="3"/>
  <c r="M31" i="3"/>
  <c r="M30" i="3"/>
  <c r="M29" i="3"/>
  <c r="N23" i="3"/>
  <c r="M23" i="3"/>
  <c r="N22" i="3"/>
  <c r="M22" i="3"/>
  <c r="N21" i="3"/>
  <c r="M21" i="3"/>
  <c r="N20" i="3"/>
  <c r="M20" i="3"/>
  <c r="N19" i="3"/>
  <c r="M19" i="3"/>
  <c r="T18" i="3"/>
  <c r="N18" i="3"/>
  <c r="M18" i="3"/>
  <c r="N17" i="3"/>
  <c r="M17" i="3"/>
  <c r="N16" i="3"/>
  <c r="M16" i="3"/>
  <c r="N15" i="3"/>
  <c r="M15" i="3"/>
  <c r="N14" i="3"/>
  <c r="M14" i="3"/>
  <c r="N13" i="3"/>
  <c r="M13" i="3"/>
  <c r="N12" i="3"/>
  <c r="M12" i="3"/>
  <c r="N11" i="3"/>
  <c r="M11" i="3"/>
  <c r="R10" i="3"/>
  <c r="M7" i="3"/>
  <c r="T21" i="3" s="1"/>
  <c r="C13" i="3"/>
  <c r="D12" i="3"/>
  <c r="E12" i="3" s="1"/>
  <c r="C7" i="3"/>
  <c r="D10" i="3" s="1"/>
  <c r="H16" i="4" l="1"/>
  <c r="J8" i="4" a="1"/>
  <c r="J8" i="4" s="1"/>
  <c r="J9" i="4" a="1"/>
  <c r="J9" i="4" s="1"/>
  <c r="D35" i="4" a="1"/>
  <c r="D35" i="4" s="1"/>
  <c r="H35" i="4" s="1"/>
  <c r="D16" i="4" a="1"/>
  <c r="D16" i="4" s="1"/>
  <c r="J10" i="4" a="1"/>
  <c r="J10" i="4" s="1"/>
  <c r="D43" i="4" a="1"/>
  <c r="C43" i="4" a="1"/>
  <c r="D37" i="4" a="1"/>
  <c r="D37" i="4" s="1"/>
  <c r="H37" i="4" s="1"/>
  <c r="D38" i="4" a="1"/>
  <c r="D38" i="4" s="1"/>
  <c r="D50" i="4" a="1"/>
  <c r="D50" i="4" s="1"/>
  <c r="H50" i="4" s="1"/>
  <c r="L60" i="3"/>
  <c r="Q55" i="3"/>
  <c r="N57" i="3"/>
  <c r="O57" i="3" s="1"/>
  <c r="Q57" i="3" s="1"/>
  <c r="F12" i="3"/>
  <c r="C43" i="4" l="1"/>
  <c r="C44" i="4"/>
  <c r="C45" i="4"/>
  <c r="J11" i="4"/>
  <c r="D45" i="4"/>
  <c r="D44" i="4"/>
  <c r="D43" i="4"/>
  <c r="M62" i="3"/>
  <c r="M61" i="3"/>
  <c r="L63" i="3"/>
  <c r="M8" i="4" l="1" a="1"/>
  <c r="L8" i="4" a="1"/>
  <c r="L9" i="4" l="1"/>
  <c r="L10" i="4"/>
  <c r="L8" i="4"/>
  <c r="M9" i="4"/>
  <c r="M8" i="4"/>
  <c r="M10" i="4"/>
  <c r="E27" i="4" l="1" a="1"/>
  <c r="E32" i="4" a="1"/>
  <c r="E20" i="4" a="1"/>
  <c r="E28" i="4" a="1"/>
  <c r="E23" i="4" a="1"/>
  <c r="E29" i="4" a="1"/>
  <c r="E31" i="4" a="1"/>
  <c r="E24" i="4" a="1"/>
  <c r="E33" i="4" a="1"/>
  <c r="E49" i="4" a="1"/>
  <c r="E34" i="4" a="1"/>
  <c r="E22" i="4" a="1"/>
  <c r="E19" i="4" a="1"/>
  <c r="E30" i="4" a="1"/>
  <c r="E26" i="4" a="1"/>
  <c r="E21" i="4" a="1"/>
  <c r="E25" i="4" a="1"/>
  <c r="G19" i="4" l="1"/>
  <c r="E19" i="4"/>
  <c r="F19" i="4"/>
  <c r="G33" i="4"/>
  <c r="F33" i="4"/>
  <c r="E33" i="4"/>
  <c r="D33" i="4" s="1" a="1"/>
  <c r="D33" i="4" s="1"/>
  <c r="H33" i="4" s="1"/>
  <c r="F29" i="4"/>
  <c r="E29" i="4"/>
  <c r="G29" i="4"/>
  <c r="G21" i="4"/>
  <c r="E21" i="4"/>
  <c r="F21" i="4"/>
  <c r="G22" i="4"/>
  <c r="F22" i="4"/>
  <c r="E22" i="4"/>
  <c r="D22" i="4" s="1" a="1"/>
  <c r="D22" i="4" s="1"/>
  <c r="H22" i="4" s="1"/>
  <c r="G28" i="4"/>
  <c r="F28" i="4"/>
  <c r="E28" i="4"/>
  <c r="F26" i="4"/>
  <c r="E26" i="4"/>
  <c r="G26" i="4"/>
  <c r="E34" i="4"/>
  <c r="G34" i="4"/>
  <c r="F34" i="4"/>
  <c r="G24" i="4"/>
  <c r="F24" i="4"/>
  <c r="E24" i="4"/>
  <c r="D24" i="4" s="1" a="1"/>
  <c r="D24" i="4" s="1"/>
  <c r="H24" i="4" s="1"/>
  <c r="F23" i="4"/>
  <c r="G23" i="4"/>
  <c r="E23" i="4"/>
  <c r="D23" i="4" s="1" a="1"/>
  <c r="D23" i="4" s="1"/>
  <c r="H23" i="4" s="1"/>
  <c r="E20" i="4"/>
  <c r="F20" i="4"/>
  <c r="G20" i="4"/>
  <c r="G30" i="4"/>
  <c r="F30" i="4"/>
  <c r="E30" i="4"/>
  <c r="D30" i="4" s="1" a="1"/>
  <c r="D30" i="4" s="1"/>
  <c r="H30" i="4" s="1"/>
  <c r="G49" i="4"/>
  <c r="F49" i="4"/>
  <c r="E49" i="4"/>
  <c r="D49" i="4" s="1" a="1"/>
  <c r="D49" i="4" s="1"/>
  <c r="H49" i="4" s="1"/>
  <c r="G31" i="4"/>
  <c r="F31" i="4"/>
  <c r="E31" i="4"/>
  <c r="D31" i="4" s="1" a="1"/>
  <c r="D31" i="4" s="1"/>
  <c r="H31" i="4" s="1"/>
  <c r="E32" i="4"/>
  <c r="G32" i="4"/>
  <c r="F32" i="4"/>
  <c r="F25" i="4"/>
  <c r="G25" i="4"/>
  <c r="E25" i="4"/>
  <c r="D25" i="4" s="1" a="1"/>
  <c r="D25" i="4" s="1"/>
  <c r="H25" i="4" s="1"/>
  <c r="F27" i="4"/>
  <c r="G27" i="4"/>
  <c r="E27" i="4"/>
  <c r="D20" i="4" l="1" a="1"/>
  <c r="D20" i="4" s="1"/>
  <c r="H20" i="4" s="1"/>
  <c r="D29" i="4" a="1"/>
  <c r="D29" i="4" s="1"/>
  <c r="H29" i="4" s="1"/>
  <c r="D34" i="4" a="1"/>
  <c r="D34" i="4" s="1"/>
  <c r="H34" i="4" s="1"/>
  <c r="D27" i="4" a="1"/>
  <c r="D27" i="4" s="1"/>
  <c r="H27" i="4" s="1"/>
  <c r="D32" i="4" a="1"/>
  <c r="D32" i="4" s="1"/>
  <c r="H32" i="4" s="1"/>
  <c r="D21" i="4" a="1"/>
  <c r="D21" i="4" s="1"/>
  <c r="H21" i="4" s="1"/>
  <c r="D26" i="4" a="1"/>
  <c r="D26" i="4" s="1"/>
  <c r="H26" i="4" s="1"/>
  <c r="D28" i="4" a="1"/>
  <c r="D28" i="4" s="1"/>
  <c r="H28" i="4" s="1"/>
  <c r="D19" i="4" a="1"/>
  <c r="D19" i="4" s="1"/>
  <c r="H19" i="4" s="1"/>
  <c r="BM6" i="2" l="1"/>
  <c r="BM7" i="2" s="1"/>
  <c r="BK6" i="2"/>
  <c r="BK7" i="2" s="1"/>
  <c r="BL7" i="2" s="1"/>
  <c r="AP643" i="2"/>
  <c r="AP642" i="2"/>
  <c r="AP641" i="2"/>
  <c r="AP640" i="2"/>
  <c r="AP639" i="2"/>
  <c r="AP638" i="2"/>
  <c r="AP637" i="2"/>
  <c r="AP636" i="2"/>
  <c r="AP635" i="2"/>
  <c r="AP634" i="2"/>
  <c r="AP633" i="2"/>
  <c r="AP632" i="2"/>
  <c r="AP631" i="2"/>
  <c r="AP630" i="2"/>
  <c r="AP629" i="2"/>
  <c r="AP628" i="2"/>
  <c r="AP627" i="2"/>
  <c r="AP626" i="2"/>
  <c r="AP625" i="2"/>
  <c r="AP624" i="2"/>
  <c r="AP623" i="2"/>
  <c r="AP622" i="2"/>
  <c r="AP621" i="2"/>
  <c r="AP620" i="2"/>
  <c r="AP619" i="2"/>
  <c r="AP618" i="2"/>
  <c r="AP617" i="2"/>
  <c r="AP616" i="2"/>
  <c r="AP615" i="2"/>
  <c r="AP614" i="2"/>
  <c r="AP613" i="2"/>
  <c r="AP612" i="2"/>
  <c r="AP611" i="2"/>
  <c r="AP610" i="2"/>
  <c r="AP609" i="2"/>
  <c r="AP608" i="2"/>
  <c r="AP607" i="2"/>
  <c r="AP606" i="2"/>
  <c r="AP605" i="2"/>
  <c r="AP604" i="2"/>
  <c r="AP603" i="2"/>
  <c r="AP602" i="2"/>
  <c r="AP601" i="2"/>
  <c r="AP600" i="2"/>
  <c r="AP599" i="2"/>
  <c r="AP598" i="2"/>
  <c r="AP597" i="2"/>
  <c r="AP596" i="2"/>
  <c r="AP595" i="2"/>
  <c r="AP594" i="2"/>
  <c r="AP593" i="2"/>
  <c r="AP592" i="2"/>
  <c r="AP591" i="2"/>
  <c r="AP590" i="2"/>
  <c r="AP589" i="2"/>
  <c r="AP588" i="2"/>
  <c r="AP587" i="2"/>
  <c r="AP586" i="2"/>
  <c r="AP585" i="2"/>
  <c r="AP584" i="2"/>
  <c r="AP583" i="2"/>
  <c r="AP582" i="2"/>
  <c r="AP581" i="2"/>
  <c r="AP580" i="2"/>
  <c r="AP579" i="2"/>
  <c r="AP578" i="2"/>
  <c r="AP577" i="2"/>
  <c r="AP576" i="2"/>
  <c r="AP575" i="2"/>
  <c r="AP574" i="2"/>
  <c r="AP573" i="2"/>
  <c r="AP572" i="2"/>
  <c r="AP571" i="2"/>
  <c r="AP570" i="2"/>
  <c r="AP569" i="2"/>
  <c r="AP568" i="2"/>
  <c r="AP567" i="2"/>
  <c r="AP566" i="2"/>
  <c r="AP565" i="2"/>
  <c r="AP564" i="2"/>
  <c r="AP563" i="2"/>
  <c r="AP562" i="2"/>
  <c r="AP561" i="2"/>
  <c r="AP560" i="2"/>
  <c r="AP559" i="2"/>
  <c r="AP558" i="2"/>
  <c r="AP557" i="2"/>
  <c r="AP556" i="2"/>
  <c r="AP555" i="2"/>
  <c r="AP554" i="2"/>
  <c r="AP553" i="2"/>
  <c r="AP552" i="2"/>
  <c r="AP551" i="2"/>
  <c r="AP550" i="2"/>
  <c r="AP549" i="2"/>
  <c r="AP548" i="2"/>
  <c r="AP547" i="2"/>
  <c r="AP546" i="2"/>
  <c r="AP545" i="2"/>
  <c r="AP544" i="2"/>
  <c r="AP543" i="2"/>
  <c r="AP542" i="2"/>
  <c r="AP541" i="2"/>
  <c r="AP540" i="2"/>
  <c r="AP539" i="2"/>
  <c r="AP538" i="2"/>
  <c r="AP537" i="2"/>
  <c r="AP536" i="2"/>
  <c r="AP535" i="2"/>
  <c r="AP534" i="2"/>
  <c r="AP533" i="2"/>
  <c r="AP532" i="2"/>
  <c r="AP531" i="2"/>
  <c r="AP530" i="2"/>
  <c r="AP529" i="2"/>
  <c r="AP528" i="2"/>
  <c r="AP527" i="2"/>
  <c r="AP526" i="2"/>
  <c r="AP525" i="2"/>
  <c r="AP524" i="2"/>
  <c r="AP523" i="2"/>
  <c r="AP522" i="2"/>
  <c r="AP521" i="2"/>
  <c r="AP520" i="2"/>
  <c r="AP519" i="2"/>
  <c r="AP518" i="2"/>
  <c r="AP517" i="2"/>
  <c r="AP516" i="2"/>
  <c r="AP515" i="2"/>
  <c r="AP514" i="2"/>
  <c r="AP513" i="2"/>
  <c r="AP512" i="2"/>
  <c r="AP511" i="2"/>
  <c r="AP510" i="2"/>
  <c r="AP509" i="2"/>
  <c r="AP508" i="2"/>
  <c r="AP507" i="2"/>
  <c r="AP506" i="2"/>
  <c r="AP505" i="2"/>
  <c r="AP504" i="2"/>
  <c r="AP503" i="2"/>
  <c r="AP502" i="2"/>
  <c r="AP501" i="2"/>
  <c r="AP500" i="2"/>
  <c r="AP499" i="2"/>
  <c r="AP498" i="2"/>
  <c r="AP497" i="2"/>
  <c r="AP496" i="2"/>
  <c r="AP495" i="2"/>
  <c r="AP494" i="2"/>
  <c r="AP493" i="2"/>
  <c r="AP492" i="2"/>
  <c r="AP491" i="2"/>
  <c r="AP490" i="2"/>
  <c r="AP489" i="2"/>
  <c r="AP488" i="2"/>
  <c r="AP487" i="2"/>
  <c r="AP486" i="2"/>
  <c r="AP485" i="2"/>
  <c r="AP484" i="2"/>
  <c r="AP483" i="2"/>
  <c r="AP482" i="2"/>
  <c r="AP481" i="2"/>
  <c r="AP480" i="2"/>
  <c r="AP479" i="2"/>
  <c r="AP478" i="2"/>
  <c r="AP477" i="2"/>
  <c r="AP476" i="2"/>
  <c r="AP475"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BD30" i="2"/>
  <c r="AP30" i="2"/>
  <c r="AP29" i="2"/>
  <c r="AP28" i="2"/>
  <c r="AP27" i="2"/>
  <c r="AP26" i="2"/>
  <c r="AP25" i="2"/>
  <c r="AP24" i="2"/>
  <c r="AP23" i="2"/>
  <c r="AP22" i="2"/>
  <c r="AP21" i="2"/>
  <c r="AP20" i="2"/>
  <c r="AP19" i="2"/>
  <c r="AP18" i="2"/>
  <c r="AP17" i="2"/>
  <c r="AP16" i="2"/>
  <c r="AP15" i="2"/>
  <c r="AP14" i="2"/>
  <c r="AP13" i="2"/>
  <c r="AP12" i="2"/>
  <c r="AP11" i="2"/>
  <c r="AP10" i="2"/>
  <c r="AP9" i="2"/>
  <c r="AP8" i="2"/>
  <c r="AP7" i="2"/>
  <c r="AP6" i="2"/>
  <c r="AP5" i="2"/>
  <c r="BC4" i="2"/>
  <c r="AP4" i="2"/>
  <c r="BC3" i="2"/>
  <c r="AP3" i="2"/>
  <c r="AP2" i="2"/>
  <c r="AA30" i="2"/>
  <c r="Z30" i="2"/>
  <c r="Z29" i="2"/>
  <c r="AA29" i="2" s="1"/>
  <c r="Z28" i="2"/>
  <c r="AA28" i="2" s="1"/>
  <c r="AA8" i="2"/>
  <c r="Z8" i="2"/>
  <c r="AA7" i="2"/>
  <c r="Z7" i="2"/>
  <c r="AA6" i="2"/>
  <c r="Z6" i="2"/>
  <c r="AA5" i="2"/>
  <c r="Z5" i="2"/>
  <c r="AA4" i="2"/>
  <c r="Z4" i="2"/>
  <c r="V4" i="2" a="1"/>
  <c r="V4" i="2" s="1"/>
  <c r="U4" i="2" a="1"/>
  <c r="U4" i="2" s="1"/>
  <c r="V3" i="2"/>
  <c r="V5" i="2" s="1"/>
  <c r="U3" i="2"/>
  <c r="U5" i="2" s="1"/>
  <c r="V2" i="2"/>
  <c r="V6" i="2" s="1"/>
  <c r="U2" i="2"/>
  <c r="U6" i="2" s="1"/>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I17" i="2"/>
  <c r="D17" i="2"/>
  <c r="I16" i="2"/>
  <c r="D16" i="2"/>
  <c r="D15" i="2"/>
  <c r="D14" i="2"/>
  <c r="D13" i="2"/>
  <c r="D12" i="2"/>
  <c r="D11" i="2"/>
  <c r="K10" i="2"/>
  <c r="K11" i="2" s="1"/>
  <c r="J10" i="2"/>
  <c r="J11" i="2" s="1"/>
  <c r="H10" i="2"/>
  <c r="H11" i="2" s="1"/>
  <c r="D10" i="2"/>
  <c r="D9" i="2"/>
  <c r="D8" i="2"/>
  <c r="J7" i="2"/>
  <c r="H7" i="2"/>
  <c r="D7" i="2"/>
  <c r="D6" i="2"/>
  <c r="K5" i="2" a="1"/>
  <c r="K5" i="2" s="1"/>
  <c r="K8" i="2" s="1"/>
  <c r="J5" i="2" a="1"/>
  <c r="J5" i="2" s="1"/>
  <c r="J8" i="2" s="1"/>
  <c r="H5" i="2" a="1"/>
  <c r="H5" i="2" s="1"/>
  <c r="H8" i="2" s="1"/>
  <c r="D5" i="2"/>
  <c r="K4" i="2"/>
  <c r="K7" i="2" s="1"/>
  <c r="J4" i="2"/>
  <c r="H4" i="2"/>
  <c r="D4" i="2"/>
  <c r="D3" i="2"/>
  <c r="D2" i="2"/>
  <c r="AR10" i="1"/>
  <c r="AR11" i="1" s="1"/>
  <c r="AS9" i="1"/>
  <c r="AR8" i="1"/>
  <c r="N21" i="1"/>
  <c r="K11" i="1"/>
  <c r="AE583" i="1"/>
  <c r="AD583" i="1"/>
  <c r="AC583" i="1"/>
  <c r="AE582" i="1"/>
  <c r="AD582" i="1"/>
  <c r="AC582" i="1"/>
  <c r="AE581" i="1"/>
  <c r="AD581" i="1"/>
  <c r="AC581" i="1"/>
  <c r="AE580" i="1"/>
  <c r="AD580" i="1"/>
  <c r="AC580" i="1"/>
  <c r="AE579" i="1"/>
  <c r="AD579" i="1"/>
  <c r="AC579" i="1"/>
  <c r="AE578" i="1"/>
  <c r="AD578" i="1"/>
  <c r="AC578" i="1"/>
  <c r="AE577" i="1"/>
  <c r="AD577" i="1"/>
  <c r="AC577" i="1"/>
  <c r="AE576" i="1"/>
  <c r="AD576" i="1"/>
  <c r="AC576" i="1"/>
  <c r="AE575" i="1"/>
  <c r="AD575" i="1"/>
  <c r="AC575" i="1"/>
  <c r="AE574" i="1"/>
  <c r="AD574" i="1"/>
  <c r="AC574" i="1"/>
  <c r="AE573" i="1"/>
  <c r="AD573" i="1"/>
  <c r="AC573" i="1"/>
  <c r="AE572" i="1"/>
  <c r="AD572" i="1"/>
  <c r="AC572" i="1"/>
  <c r="AE571" i="1"/>
  <c r="AD571" i="1"/>
  <c r="AC571" i="1"/>
  <c r="AE570" i="1"/>
  <c r="AD570" i="1"/>
  <c r="AC570" i="1"/>
  <c r="AE569" i="1"/>
  <c r="AD569" i="1"/>
  <c r="AC569" i="1"/>
  <c r="AE568" i="1"/>
  <c r="AD568" i="1"/>
  <c r="AC568" i="1"/>
  <c r="AE567" i="1"/>
  <c r="AD567" i="1"/>
  <c r="AC567" i="1"/>
  <c r="AE566" i="1"/>
  <c r="AD566" i="1"/>
  <c r="AC566" i="1"/>
  <c r="AE565" i="1"/>
  <c r="AD565" i="1"/>
  <c r="AC565" i="1"/>
  <c r="AE564" i="1"/>
  <c r="AD564" i="1"/>
  <c r="AC564" i="1"/>
  <c r="AE563" i="1"/>
  <c r="AD563" i="1"/>
  <c r="AC563" i="1"/>
  <c r="AE562" i="1"/>
  <c r="AD562" i="1"/>
  <c r="AC562" i="1"/>
  <c r="AE561" i="1"/>
  <c r="AD561" i="1"/>
  <c r="AC561" i="1"/>
  <c r="AE560" i="1"/>
  <c r="AD560" i="1"/>
  <c r="AC560" i="1"/>
  <c r="AE559" i="1"/>
  <c r="AD559" i="1"/>
  <c r="AC559" i="1"/>
  <c r="AE558" i="1"/>
  <c r="AD558" i="1"/>
  <c r="AC558" i="1"/>
  <c r="AE557" i="1"/>
  <c r="AD557" i="1"/>
  <c r="AC557" i="1"/>
  <c r="AE556" i="1"/>
  <c r="AD556" i="1"/>
  <c r="AC556" i="1"/>
  <c r="AE555" i="1"/>
  <c r="AD555" i="1"/>
  <c r="AC555" i="1"/>
  <c r="AE554" i="1"/>
  <c r="AD554" i="1"/>
  <c r="AC554" i="1"/>
  <c r="AE553" i="1"/>
  <c r="AD553" i="1"/>
  <c r="AC553" i="1"/>
  <c r="AE552" i="1"/>
  <c r="AD552" i="1"/>
  <c r="AC552" i="1"/>
  <c r="AE551" i="1"/>
  <c r="AD551" i="1"/>
  <c r="AC551" i="1"/>
  <c r="AE550" i="1"/>
  <c r="AD550" i="1"/>
  <c r="AC550" i="1"/>
  <c r="AE549" i="1"/>
  <c r="AD549" i="1"/>
  <c r="AC549" i="1"/>
  <c r="AE548" i="1"/>
  <c r="AD548" i="1"/>
  <c r="AC548" i="1"/>
  <c r="AE547" i="1"/>
  <c r="AD547" i="1"/>
  <c r="AC547" i="1"/>
  <c r="AE546" i="1"/>
  <c r="AD546" i="1"/>
  <c r="AC546" i="1"/>
  <c r="AE545" i="1"/>
  <c r="AD545" i="1"/>
  <c r="AC545" i="1"/>
  <c r="AE544" i="1"/>
  <c r="AD544" i="1"/>
  <c r="AC544" i="1"/>
  <c r="AE543" i="1"/>
  <c r="AD543" i="1"/>
  <c r="AC543" i="1"/>
  <c r="AE542" i="1"/>
  <c r="AD542" i="1"/>
  <c r="AC542" i="1"/>
  <c r="AE541" i="1"/>
  <c r="AD541" i="1"/>
  <c r="AC541" i="1"/>
  <c r="AE540" i="1"/>
  <c r="AD540" i="1"/>
  <c r="AC540" i="1"/>
  <c r="AE539" i="1"/>
  <c r="AD539" i="1"/>
  <c r="AC539" i="1"/>
  <c r="AE538" i="1"/>
  <c r="AD538" i="1"/>
  <c r="AC538" i="1"/>
  <c r="AE537" i="1"/>
  <c r="AD537" i="1"/>
  <c r="AC537" i="1"/>
  <c r="AE536" i="1"/>
  <c r="AD536" i="1"/>
  <c r="AC536" i="1"/>
  <c r="AE535" i="1"/>
  <c r="AD535" i="1"/>
  <c r="AC535" i="1"/>
  <c r="AE534" i="1"/>
  <c r="AD534" i="1"/>
  <c r="AC534" i="1"/>
  <c r="AE533" i="1"/>
  <c r="AD533" i="1"/>
  <c r="AC533" i="1"/>
  <c r="AE532" i="1"/>
  <c r="AD532" i="1"/>
  <c r="AC532" i="1"/>
  <c r="AE531" i="1"/>
  <c r="AD531" i="1"/>
  <c r="AC531" i="1"/>
  <c r="AE530" i="1"/>
  <c r="AD530" i="1"/>
  <c r="AC530" i="1"/>
  <c r="AE529" i="1"/>
  <c r="AD529" i="1"/>
  <c r="AC529" i="1"/>
  <c r="AE528" i="1"/>
  <c r="AD528" i="1"/>
  <c r="AC528" i="1"/>
  <c r="AE527" i="1"/>
  <c r="AD527" i="1"/>
  <c r="AC527" i="1"/>
  <c r="AE526" i="1"/>
  <c r="AD526" i="1"/>
  <c r="AC526" i="1"/>
  <c r="AE525" i="1"/>
  <c r="AD525" i="1"/>
  <c r="AC525" i="1"/>
  <c r="AE524" i="1"/>
  <c r="AD524" i="1"/>
  <c r="AC524" i="1"/>
  <c r="AE523" i="1"/>
  <c r="AD523" i="1"/>
  <c r="AC523" i="1"/>
  <c r="AE522" i="1"/>
  <c r="AD522" i="1"/>
  <c r="AC522" i="1"/>
  <c r="AE521" i="1"/>
  <c r="AD521" i="1"/>
  <c r="AC521" i="1"/>
  <c r="AE520" i="1"/>
  <c r="AD520" i="1"/>
  <c r="AC520" i="1"/>
  <c r="AE519" i="1"/>
  <c r="AD519" i="1"/>
  <c r="AC519" i="1"/>
  <c r="AE518" i="1"/>
  <c r="AD518" i="1"/>
  <c r="AC518" i="1"/>
  <c r="AE517" i="1"/>
  <c r="AD517" i="1"/>
  <c r="AC517" i="1"/>
  <c r="AE516" i="1"/>
  <c r="AD516" i="1"/>
  <c r="AC516" i="1"/>
  <c r="AE515" i="1"/>
  <c r="AD515" i="1"/>
  <c r="AC515" i="1"/>
  <c r="AE514" i="1"/>
  <c r="AD514" i="1"/>
  <c r="AC514" i="1"/>
  <c r="AE513" i="1"/>
  <c r="AD513" i="1"/>
  <c r="AC513" i="1"/>
  <c r="AE512" i="1"/>
  <c r="AD512" i="1"/>
  <c r="AC512" i="1"/>
  <c r="AE511" i="1"/>
  <c r="AD511" i="1"/>
  <c r="AC511" i="1"/>
  <c r="AE510" i="1"/>
  <c r="AD510" i="1"/>
  <c r="AC510" i="1"/>
  <c r="AE509" i="1"/>
  <c r="AD509" i="1"/>
  <c r="AC509" i="1"/>
  <c r="AE508" i="1"/>
  <c r="AD508" i="1"/>
  <c r="AC508" i="1"/>
  <c r="AE507" i="1"/>
  <c r="AD507" i="1"/>
  <c r="AC507" i="1"/>
  <c r="AE506" i="1"/>
  <c r="AD506" i="1"/>
  <c r="AC506" i="1"/>
  <c r="AE505" i="1"/>
  <c r="AD505" i="1"/>
  <c r="AC505" i="1"/>
  <c r="AE504" i="1"/>
  <c r="AD504" i="1"/>
  <c r="AC504" i="1"/>
  <c r="AE503" i="1"/>
  <c r="AD503" i="1"/>
  <c r="AC503" i="1"/>
  <c r="AE502" i="1"/>
  <c r="AD502" i="1"/>
  <c r="AC502" i="1"/>
  <c r="AE501" i="1"/>
  <c r="AD501" i="1"/>
  <c r="AC501" i="1"/>
  <c r="AE500" i="1"/>
  <c r="AD500" i="1"/>
  <c r="AC500" i="1"/>
  <c r="AE499" i="1"/>
  <c r="AD499" i="1"/>
  <c r="AC499" i="1"/>
  <c r="AE498" i="1"/>
  <c r="AD498" i="1"/>
  <c r="AC498" i="1"/>
  <c r="AE497" i="1"/>
  <c r="AD497" i="1"/>
  <c r="AC497" i="1"/>
  <c r="AE496" i="1"/>
  <c r="AD496" i="1"/>
  <c r="AC496" i="1"/>
  <c r="AE495" i="1"/>
  <c r="AD495" i="1"/>
  <c r="AC495" i="1"/>
  <c r="AE494" i="1"/>
  <c r="AD494" i="1"/>
  <c r="AC494" i="1"/>
  <c r="AE493" i="1"/>
  <c r="AD493" i="1"/>
  <c r="AC493" i="1"/>
  <c r="AE492" i="1"/>
  <c r="AD492" i="1"/>
  <c r="AC492" i="1"/>
  <c r="AE491" i="1"/>
  <c r="AD491" i="1"/>
  <c r="AC491" i="1"/>
  <c r="AE490" i="1"/>
  <c r="AD490" i="1"/>
  <c r="AC490" i="1"/>
  <c r="AE489" i="1"/>
  <c r="AD489" i="1"/>
  <c r="AC489" i="1"/>
  <c r="AE488" i="1"/>
  <c r="AD488" i="1"/>
  <c r="AC488" i="1"/>
  <c r="AE487" i="1"/>
  <c r="AD487" i="1"/>
  <c r="AC487" i="1"/>
  <c r="AE486" i="1"/>
  <c r="AD486" i="1"/>
  <c r="AC486" i="1"/>
  <c r="AE485" i="1"/>
  <c r="AD485" i="1"/>
  <c r="AC485" i="1"/>
  <c r="AE484" i="1"/>
  <c r="AD484" i="1"/>
  <c r="AC484" i="1"/>
  <c r="AE483" i="1"/>
  <c r="AD483" i="1"/>
  <c r="AC483" i="1"/>
  <c r="AE482" i="1"/>
  <c r="AD482" i="1"/>
  <c r="AC482" i="1"/>
  <c r="AE481" i="1"/>
  <c r="AD481" i="1"/>
  <c r="AC481" i="1"/>
  <c r="AE480" i="1"/>
  <c r="AD480" i="1"/>
  <c r="AC480" i="1"/>
  <c r="AE479" i="1"/>
  <c r="AD479" i="1"/>
  <c r="AC479" i="1"/>
  <c r="AE478" i="1"/>
  <c r="AD478" i="1"/>
  <c r="AC478" i="1"/>
  <c r="AE477" i="1"/>
  <c r="AD477" i="1"/>
  <c r="AC477" i="1"/>
  <c r="AE476" i="1"/>
  <c r="AD476" i="1"/>
  <c r="AC476" i="1"/>
  <c r="AE475" i="1"/>
  <c r="AD475" i="1"/>
  <c r="AC475" i="1"/>
  <c r="AE474" i="1"/>
  <c r="AD474" i="1"/>
  <c r="AC474" i="1"/>
  <c r="AE473" i="1"/>
  <c r="AD473" i="1"/>
  <c r="AC473" i="1"/>
  <c r="AE472" i="1"/>
  <c r="AD472" i="1"/>
  <c r="AC472" i="1"/>
  <c r="AE471" i="1"/>
  <c r="AD471" i="1"/>
  <c r="AC471" i="1"/>
  <c r="AE470" i="1"/>
  <c r="AD470" i="1"/>
  <c r="AC470" i="1"/>
  <c r="AE469" i="1"/>
  <c r="AD469" i="1"/>
  <c r="AC469" i="1"/>
  <c r="AE468" i="1"/>
  <c r="AD468" i="1"/>
  <c r="AC468" i="1"/>
  <c r="AE467" i="1"/>
  <c r="AD467" i="1"/>
  <c r="AC467" i="1"/>
  <c r="AE466" i="1"/>
  <c r="AD466" i="1"/>
  <c r="AC466" i="1"/>
  <c r="AE465" i="1"/>
  <c r="AD465" i="1"/>
  <c r="AC465" i="1"/>
  <c r="AE464" i="1"/>
  <c r="AD464" i="1"/>
  <c r="AC464" i="1"/>
  <c r="AE463" i="1"/>
  <c r="AD463" i="1"/>
  <c r="AC463" i="1"/>
  <c r="AE462" i="1"/>
  <c r="AD462" i="1"/>
  <c r="AC462" i="1"/>
  <c r="AE461" i="1"/>
  <c r="AD461" i="1"/>
  <c r="AC461" i="1"/>
  <c r="AE460" i="1"/>
  <c r="AD460" i="1"/>
  <c r="AC460" i="1"/>
  <c r="AE459" i="1"/>
  <c r="AD459" i="1"/>
  <c r="AC459" i="1"/>
  <c r="AE458" i="1"/>
  <c r="AD458" i="1"/>
  <c r="AC458" i="1"/>
  <c r="AE457" i="1"/>
  <c r="AD457" i="1"/>
  <c r="AC457" i="1"/>
  <c r="AE456" i="1"/>
  <c r="AD456" i="1"/>
  <c r="AC456" i="1"/>
  <c r="AE455" i="1"/>
  <c r="AD455" i="1"/>
  <c r="AC455" i="1"/>
  <c r="AE454" i="1"/>
  <c r="AD454" i="1"/>
  <c r="AC454" i="1"/>
  <c r="AE453" i="1"/>
  <c r="AD453" i="1"/>
  <c r="AC453" i="1"/>
  <c r="AE452" i="1"/>
  <c r="AD452" i="1"/>
  <c r="AC452" i="1"/>
  <c r="AE451" i="1"/>
  <c r="AD451" i="1"/>
  <c r="AC451" i="1"/>
  <c r="AE450" i="1"/>
  <c r="AD450" i="1"/>
  <c r="AC450" i="1"/>
  <c r="AE449" i="1"/>
  <c r="AD449" i="1"/>
  <c r="AC449" i="1"/>
  <c r="AE448" i="1"/>
  <c r="AD448" i="1"/>
  <c r="AC448" i="1"/>
  <c r="AE447" i="1"/>
  <c r="AD447" i="1"/>
  <c r="AC447" i="1"/>
  <c r="AE446" i="1"/>
  <c r="AD446" i="1"/>
  <c r="AC446" i="1"/>
  <c r="AE445" i="1"/>
  <c r="AD445" i="1"/>
  <c r="AC445" i="1"/>
  <c r="AE444" i="1"/>
  <c r="AD444" i="1"/>
  <c r="AC444" i="1"/>
  <c r="AE443" i="1"/>
  <c r="AD443" i="1"/>
  <c r="AC443" i="1"/>
  <c r="AE442" i="1"/>
  <c r="AD442" i="1"/>
  <c r="AC442" i="1"/>
  <c r="AE441" i="1"/>
  <c r="AD441" i="1"/>
  <c r="AC441" i="1"/>
  <c r="AE440" i="1"/>
  <c r="AD440" i="1"/>
  <c r="AC440" i="1"/>
  <c r="AE439" i="1"/>
  <c r="AD439" i="1"/>
  <c r="AC439" i="1"/>
  <c r="AE438" i="1"/>
  <c r="AD438" i="1"/>
  <c r="AC438" i="1"/>
  <c r="AE437" i="1"/>
  <c r="AD437" i="1"/>
  <c r="AC437" i="1"/>
  <c r="AE436" i="1"/>
  <c r="AD436" i="1"/>
  <c r="AC436" i="1"/>
  <c r="AE435" i="1"/>
  <c r="AD435" i="1"/>
  <c r="AC435" i="1"/>
  <c r="AE434" i="1"/>
  <c r="AD434" i="1"/>
  <c r="AC434" i="1"/>
  <c r="AE433" i="1"/>
  <c r="AD433" i="1"/>
  <c r="AC433" i="1"/>
  <c r="AE432" i="1"/>
  <c r="AD432" i="1"/>
  <c r="AC432" i="1"/>
  <c r="AE431" i="1"/>
  <c r="AD431" i="1"/>
  <c r="AC431" i="1"/>
  <c r="AE430" i="1"/>
  <c r="AD430" i="1"/>
  <c r="AC430" i="1"/>
  <c r="AE429" i="1"/>
  <c r="AD429" i="1"/>
  <c r="AC429" i="1"/>
  <c r="AE428" i="1"/>
  <c r="AD428" i="1"/>
  <c r="AC428" i="1"/>
  <c r="AE427" i="1"/>
  <c r="AD427" i="1"/>
  <c r="AC427" i="1"/>
  <c r="AE426" i="1"/>
  <c r="AD426" i="1"/>
  <c r="AC426" i="1"/>
  <c r="AE425" i="1"/>
  <c r="AD425" i="1"/>
  <c r="AC425" i="1"/>
  <c r="AE424" i="1"/>
  <c r="AD424" i="1"/>
  <c r="AC424" i="1"/>
  <c r="AE423" i="1"/>
  <c r="AD423" i="1"/>
  <c r="AC423" i="1"/>
  <c r="AE422" i="1"/>
  <c r="AD422" i="1"/>
  <c r="AC422" i="1"/>
  <c r="AE421" i="1"/>
  <c r="AD421" i="1"/>
  <c r="AC421" i="1"/>
  <c r="AE420" i="1"/>
  <c r="AD420" i="1"/>
  <c r="AC420" i="1"/>
  <c r="AE419" i="1"/>
  <c r="AD419" i="1"/>
  <c r="AC419" i="1"/>
  <c r="AE418" i="1"/>
  <c r="AD418" i="1"/>
  <c r="AC418" i="1"/>
  <c r="AE417" i="1"/>
  <c r="AD417" i="1"/>
  <c r="AC417" i="1"/>
  <c r="AE416" i="1"/>
  <c r="AD416" i="1"/>
  <c r="AC416" i="1"/>
  <c r="AE415" i="1"/>
  <c r="AD415" i="1"/>
  <c r="AC415" i="1"/>
  <c r="AE414" i="1"/>
  <c r="AD414" i="1"/>
  <c r="AC414" i="1"/>
  <c r="AE413" i="1"/>
  <c r="AD413" i="1"/>
  <c r="AC413" i="1"/>
  <c r="AE412" i="1"/>
  <c r="AD412" i="1"/>
  <c r="AC412" i="1"/>
  <c r="AE411" i="1"/>
  <c r="AD411" i="1"/>
  <c r="AC411" i="1"/>
  <c r="AE410" i="1"/>
  <c r="AD410" i="1"/>
  <c r="AC410" i="1"/>
  <c r="AE409" i="1"/>
  <c r="AD409" i="1"/>
  <c r="AC409" i="1"/>
  <c r="AE408" i="1"/>
  <c r="AD408" i="1"/>
  <c r="AC408" i="1"/>
  <c r="AE407" i="1"/>
  <c r="AD407" i="1"/>
  <c r="AC407" i="1"/>
  <c r="AE406" i="1"/>
  <c r="AD406" i="1"/>
  <c r="AC406" i="1"/>
  <c r="AE405" i="1"/>
  <c r="AD405" i="1"/>
  <c r="AC405" i="1"/>
  <c r="AE404" i="1"/>
  <c r="AD404" i="1"/>
  <c r="AC404" i="1"/>
  <c r="AE403" i="1"/>
  <c r="AD403" i="1"/>
  <c r="AC403" i="1"/>
  <c r="AE402" i="1"/>
  <c r="AD402" i="1"/>
  <c r="AC402" i="1"/>
  <c r="AE401" i="1"/>
  <c r="AD401" i="1"/>
  <c r="AC401" i="1"/>
  <c r="AE400" i="1"/>
  <c r="AD400" i="1"/>
  <c r="AC400" i="1"/>
  <c r="AE399" i="1"/>
  <c r="AD399" i="1"/>
  <c r="AC399" i="1"/>
  <c r="AE398" i="1"/>
  <c r="AD398" i="1"/>
  <c r="AC398" i="1"/>
  <c r="AE397" i="1"/>
  <c r="AD397" i="1"/>
  <c r="AC397" i="1"/>
  <c r="AE396" i="1"/>
  <c r="AD396" i="1"/>
  <c r="AC396" i="1"/>
  <c r="AE395" i="1"/>
  <c r="AD395" i="1"/>
  <c r="AC395" i="1"/>
  <c r="AE394" i="1"/>
  <c r="AD394" i="1"/>
  <c r="AC394" i="1"/>
  <c r="AE393" i="1"/>
  <c r="AD393" i="1"/>
  <c r="AC393" i="1"/>
  <c r="AE392" i="1"/>
  <c r="AD392" i="1"/>
  <c r="AC392" i="1"/>
  <c r="AE391" i="1"/>
  <c r="AD391" i="1"/>
  <c r="AC391" i="1"/>
  <c r="AE390" i="1"/>
  <c r="AD390" i="1"/>
  <c r="AC390" i="1"/>
  <c r="AE389" i="1"/>
  <c r="AD389" i="1"/>
  <c r="AC389" i="1"/>
  <c r="AE388" i="1"/>
  <c r="AD388" i="1"/>
  <c r="AC388" i="1"/>
  <c r="AE387" i="1"/>
  <c r="AD387" i="1"/>
  <c r="AC387" i="1"/>
  <c r="AE386" i="1"/>
  <c r="AD386" i="1"/>
  <c r="AC386" i="1"/>
  <c r="AE385" i="1"/>
  <c r="AD385" i="1"/>
  <c r="AC385" i="1"/>
  <c r="AE384" i="1"/>
  <c r="AD384" i="1"/>
  <c r="AC384" i="1"/>
  <c r="AE383" i="1"/>
  <c r="AD383" i="1"/>
  <c r="AC383" i="1"/>
  <c r="AE382" i="1"/>
  <c r="AD382" i="1"/>
  <c r="AC382" i="1"/>
  <c r="AE381" i="1"/>
  <c r="AD381" i="1"/>
  <c r="AC381" i="1"/>
  <c r="AE380" i="1"/>
  <c r="AD380" i="1"/>
  <c r="AC380" i="1"/>
  <c r="AE379" i="1"/>
  <c r="AD379" i="1"/>
  <c r="AC379" i="1"/>
  <c r="AE378" i="1"/>
  <c r="AD378" i="1"/>
  <c r="AC378" i="1"/>
  <c r="AE377" i="1"/>
  <c r="AD377" i="1"/>
  <c r="AC377" i="1"/>
  <c r="AE376" i="1"/>
  <c r="AD376" i="1"/>
  <c r="AC376" i="1"/>
  <c r="AE375" i="1"/>
  <c r="AD375" i="1"/>
  <c r="AC375" i="1"/>
  <c r="AE374" i="1"/>
  <c r="AD374" i="1"/>
  <c r="AC374" i="1"/>
  <c r="AE373" i="1"/>
  <c r="AD373" i="1"/>
  <c r="AC373" i="1"/>
  <c r="AE372" i="1"/>
  <c r="AD372" i="1"/>
  <c r="AC372" i="1"/>
  <c r="AE371" i="1"/>
  <c r="AD371" i="1"/>
  <c r="AC371" i="1"/>
  <c r="AE370" i="1"/>
  <c r="AD370" i="1"/>
  <c r="AC370" i="1"/>
  <c r="AE369" i="1"/>
  <c r="AD369" i="1"/>
  <c r="AC369" i="1"/>
  <c r="AE368" i="1"/>
  <c r="AD368" i="1"/>
  <c r="AC368" i="1"/>
  <c r="AE367" i="1"/>
  <c r="AD367" i="1"/>
  <c r="AC367" i="1"/>
  <c r="AE366" i="1"/>
  <c r="AD366" i="1"/>
  <c r="AC366" i="1"/>
  <c r="AE365" i="1"/>
  <c r="AD365" i="1"/>
  <c r="AC365" i="1"/>
  <c r="AE364" i="1"/>
  <c r="AD364" i="1"/>
  <c r="AC364" i="1"/>
  <c r="AE363" i="1"/>
  <c r="AD363" i="1"/>
  <c r="AC363" i="1"/>
  <c r="AE362" i="1"/>
  <c r="AD362" i="1"/>
  <c r="AC362" i="1"/>
  <c r="AE361" i="1"/>
  <c r="AD361" i="1"/>
  <c r="AC361" i="1"/>
  <c r="AE360" i="1"/>
  <c r="AD360" i="1"/>
  <c r="AC360" i="1"/>
  <c r="AE359" i="1"/>
  <c r="AD359" i="1"/>
  <c r="AC359" i="1"/>
  <c r="AE358" i="1"/>
  <c r="AD358" i="1"/>
  <c r="AC358" i="1"/>
  <c r="AE357" i="1"/>
  <c r="AD357" i="1"/>
  <c r="AC357" i="1"/>
  <c r="AE356" i="1"/>
  <c r="AD356" i="1"/>
  <c r="AC356" i="1"/>
  <c r="AE355" i="1"/>
  <c r="AD355" i="1"/>
  <c r="AC355" i="1"/>
  <c r="AE354" i="1"/>
  <c r="AD354" i="1"/>
  <c r="AC354" i="1"/>
  <c r="AE353" i="1"/>
  <c r="AD353" i="1"/>
  <c r="AC353" i="1"/>
  <c r="AE352" i="1"/>
  <c r="AD352" i="1"/>
  <c r="AC352" i="1"/>
  <c r="AE351" i="1"/>
  <c r="AD351" i="1"/>
  <c r="AC351" i="1"/>
  <c r="AE350" i="1"/>
  <c r="AD350" i="1"/>
  <c r="AC350" i="1"/>
  <c r="AE349" i="1"/>
  <c r="AD349" i="1"/>
  <c r="AC349" i="1"/>
  <c r="AE348" i="1"/>
  <c r="AD348" i="1"/>
  <c r="AC348" i="1"/>
  <c r="AE347" i="1"/>
  <c r="AD347" i="1"/>
  <c r="AC347" i="1"/>
  <c r="AE346" i="1"/>
  <c r="AD346" i="1"/>
  <c r="AC346" i="1"/>
  <c r="AE345" i="1"/>
  <c r="AD345" i="1"/>
  <c r="AC345" i="1"/>
  <c r="AE344" i="1"/>
  <c r="AD344" i="1"/>
  <c r="AC344" i="1"/>
  <c r="AE343" i="1"/>
  <c r="AD343" i="1"/>
  <c r="AC343" i="1"/>
  <c r="AE342" i="1"/>
  <c r="AD342" i="1"/>
  <c r="AC342" i="1"/>
  <c r="AE341" i="1"/>
  <c r="AD341" i="1"/>
  <c r="AC341" i="1"/>
  <c r="AE340" i="1"/>
  <c r="AD340" i="1"/>
  <c r="AC340" i="1"/>
  <c r="AE339" i="1"/>
  <c r="AD339" i="1"/>
  <c r="AC339" i="1"/>
  <c r="AE338" i="1"/>
  <c r="AD338" i="1"/>
  <c r="AC338" i="1"/>
  <c r="AE337" i="1"/>
  <c r="AD337" i="1"/>
  <c r="AC337" i="1"/>
  <c r="AE336" i="1"/>
  <c r="AD336" i="1"/>
  <c r="AC336" i="1"/>
  <c r="AE335" i="1"/>
  <c r="AD335" i="1"/>
  <c r="AC335" i="1"/>
  <c r="AE334" i="1"/>
  <c r="AD334" i="1"/>
  <c r="AC334" i="1"/>
  <c r="AE333" i="1"/>
  <c r="AD333" i="1"/>
  <c r="AC333" i="1"/>
  <c r="AE332" i="1"/>
  <c r="AD332" i="1"/>
  <c r="AC332" i="1"/>
  <c r="AE331" i="1"/>
  <c r="AD331" i="1"/>
  <c r="AC331" i="1"/>
  <c r="AE330" i="1"/>
  <c r="AD330" i="1"/>
  <c r="AC330" i="1"/>
  <c r="AE329" i="1"/>
  <c r="AD329" i="1"/>
  <c r="AC329" i="1"/>
  <c r="AE328" i="1"/>
  <c r="AD328" i="1"/>
  <c r="AC328" i="1"/>
  <c r="AE327" i="1"/>
  <c r="AD327" i="1"/>
  <c r="AC327" i="1"/>
  <c r="AE326" i="1"/>
  <c r="AD326" i="1"/>
  <c r="AC326" i="1"/>
  <c r="AE325" i="1"/>
  <c r="AD325" i="1"/>
  <c r="AC325" i="1"/>
  <c r="AE324" i="1"/>
  <c r="AD324" i="1"/>
  <c r="AC324" i="1"/>
  <c r="AE323" i="1"/>
  <c r="AD323" i="1"/>
  <c r="AC323" i="1"/>
  <c r="AE322" i="1"/>
  <c r="AD322" i="1"/>
  <c r="AC322" i="1"/>
  <c r="AE321" i="1"/>
  <c r="AD321" i="1"/>
  <c r="AC321" i="1"/>
  <c r="AE320" i="1"/>
  <c r="AD320" i="1"/>
  <c r="AC320" i="1"/>
  <c r="AE319" i="1"/>
  <c r="AD319" i="1"/>
  <c r="AC319" i="1"/>
  <c r="AE318" i="1"/>
  <c r="AD318" i="1"/>
  <c r="AC318" i="1"/>
  <c r="AE317" i="1"/>
  <c r="AD317" i="1"/>
  <c r="AC317" i="1"/>
  <c r="AE316" i="1"/>
  <c r="AD316" i="1"/>
  <c r="AC316" i="1"/>
  <c r="AE315" i="1"/>
  <c r="AD315" i="1"/>
  <c r="AC315" i="1"/>
  <c r="AE314" i="1"/>
  <c r="AD314" i="1"/>
  <c r="AC314" i="1"/>
  <c r="AE313" i="1"/>
  <c r="AD313" i="1"/>
  <c r="AC313" i="1"/>
  <c r="AE312" i="1"/>
  <c r="AD312" i="1"/>
  <c r="AC312" i="1"/>
  <c r="AE311" i="1"/>
  <c r="AD311" i="1"/>
  <c r="AC311" i="1"/>
  <c r="AE310" i="1"/>
  <c r="AD310" i="1"/>
  <c r="AC310" i="1"/>
  <c r="AE309" i="1"/>
  <c r="AD309" i="1"/>
  <c r="AC309" i="1"/>
  <c r="AE308" i="1"/>
  <c r="AD308" i="1"/>
  <c r="AC308" i="1"/>
  <c r="AE307" i="1"/>
  <c r="AD307" i="1"/>
  <c r="AC307" i="1"/>
  <c r="AE306" i="1"/>
  <c r="AD306" i="1"/>
  <c r="AC306" i="1"/>
  <c r="AE305" i="1"/>
  <c r="AD305" i="1"/>
  <c r="AC305" i="1"/>
  <c r="AE304" i="1"/>
  <c r="AD304" i="1"/>
  <c r="AC304" i="1"/>
  <c r="AE303" i="1"/>
  <c r="AD303" i="1"/>
  <c r="AC303" i="1"/>
  <c r="AE302" i="1"/>
  <c r="AD302" i="1"/>
  <c r="AC302" i="1"/>
  <c r="AE301" i="1"/>
  <c r="AD301" i="1"/>
  <c r="AC301" i="1"/>
  <c r="AE300" i="1"/>
  <c r="AD300" i="1"/>
  <c r="AC300" i="1"/>
  <c r="AE299" i="1"/>
  <c r="AD299" i="1"/>
  <c r="AC299" i="1"/>
  <c r="AE298" i="1"/>
  <c r="AD298" i="1"/>
  <c r="AC298" i="1"/>
  <c r="AE297" i="1"/>
  <c r="AD297" i="1"/>
  <c r="AC297" i="1"/>
  <c r="AE296" i="1"/>
  <c r="AD296" i="1"/>
  <c r="AC296" i="1"/>
  <c r="AE295" i="1"/>
  <c r="AD295" i="1"/>
  <c r="AC295" i="1"/>
  <c r="AE294" i="1"/>
  <c r="AD294" i="1"/>
  <c r="AC294" i="1"/>
  <c r="AE293" i="1"/>
  <c r="AD293" i="1"/>
  <c r="AC293" i="1"/>
  <c r="AE292" i="1"/>
  <c r="AD292" i="1"/>
  <c r="AC292" i="1"/>
  <c r="AE291" i="1"/>
  <c r="AD291" i="1"/>
  <c r="AC291" i="1"/>
  <c r="AE290" i="1"/>
  <c r="AD290" i="1"/>
  <c r="AC290" i="1"/>
  <c r="AE289" i="1"/>
  <c r="AD289" i="1"/>
  <c r="AC289" i="1"/>
  <c r="AE288" i="1"/>
  <c r="AD288" i="1"/>
  <c r="AC288" i="1"/>
  <c r="AE287" i="1"/>
  <c r="AD287" i="1"/>
  <c r="AC287" i="1"/>
  <c r="AE286" i="1"/>
  <c r="AD286" i="1"/>
  <c r="AC286" i="1"/>
  <c r="AE285" i="1"/>
  <c r="AD285" i="1"/>
  <c r="AC285" i="1"/>
  <c r="AE284" i="1"/>
  <c r="AD284" i="1"/>
  <c r="AC284" i="1"/>
  <c r="AE283" i="1"/>
  <c r="AD283" i="1"/>
  <c r="AC283" i="1"/>
  <c r="AE282" i="1"/>
  <c r="AD282" i="1"/>
  <c r="AC282" i="1"/>
  <c r="AE281" i="1"/>
  <c r="AD281" i="1"/>
  <c r="AC281" i="1"/>
  <c r="AE280" i="1"/>
  <c r="AD280" i="1"/>
  <c r="AC280" i="1"/>
  <c r="AE279" i="1"/>
  <c r="AD279" i="1"/>
  <c r="AC279" i="1"/>
  <c r="AE278" i="1"/>
  <c r="AD278" i="1"/>
  <c r="AC278" i="1"/>
  <c r="AE277" i="1"/>
  <c r="AD277" i="1"/>
  <c r="AC277" i="1"/>
  <c r="AE276" i="1"/>
  <c r="AD276" i="1"/>
  <c r="AC276" i="1"/>
  <c r="AE275" i="1"/>
  <c r="AD275" i="1"/>
  <c r="AC275" i="1"/>
  <c r="AE274" i="1"/>
  <c r="AD274" i="1"/>
  <c r="AC274" i="1"/>
  <c r="AE273" i="1"/>
  <c r="AD273" i="1"/>
  <c r="AC273" i="1"/>
  <c r="AE272" i="1"/>
  <c r="AD272" i="1"/>
  <c r="AC272" i="1"/>
  <c r="AE271" i="1"/>
  <c r="AD271" i="1"/>
  <c r="AC271" i="1"/>
  <c r="AE270" i="1"/>
  <c r="AD270" i="1"/>
  <c r="AC270" i="1"/>
  <c r="AE269" i="1"/>
  <c r="AD269" i="1"/>
  <c r="AC269" i="1"/>
  <c r="AE268" i="1"/>
  <c r="AD268" i="1"/>
  <c r="AC268" i="1"/>
  <c r="AE267" i="1"/>
  <c r="AD267" i="1"/>
  <c r="AC267" i="1"/>
  <c r="AE266" i="1"/>
  <c r="AD266" i="1"/>
  <c r="AC266" i="1"/>
  <c r="AE265" i="1"/>
  <c r="AD265" i="1"/>
  <c r="AC265" i="1"/>
  <c r="AE264" i="1"/>
  <c r="AD264" i="1"/>
  <c r="AC264" i="1"/>
  <c r="AE263" i="1"/>
  <c r="AD263" i="1"/>
  <c r="AC263" i="1"/>
  <c r="AE262" i="1"/>
  <c r="AD262" i="1"/>
  <c r="AC262" i="1"/>
  <c r="AE261" i="1"/>
  <c r="AD261" i="1"/>
  <c r="AC261" i="1"/>
  <c r="AE260" i="1"/>
  <c r="AD260" i="1"/>
  <c r="AC260" i="1"/>
  <c r="AE259" i="1"/>
  <c r="AD259" i="1"/>
  <c r="AC259" i="1"/>
  <c r="AE258" i="1"/>
  <c r="AD258" i="1"/>
  <c r="AC258" i="1"/>
  <c r="AE257" i="1"/>
  <c r="AD257" i="1"/>
  <c r="AC257" i="1"/>
  <c r="AE256" i="1"/>
  <c r="AD256" i="1"/>
  <c r="AC256" i="1"/>
  <c r="AE255" i="1"/>
  <c r="AD255" i="1"/>
  <c r="AC255" i="1"/>
  <c r="AE254" i="1"/>
  <c r="AD254" i="1"/>
  <c r="AC254" i="1"/>
  <c r="AE253" i="1"/>
  <c r="AD253" i="1"/>
  <c r="AC253" i="1"/>
  <c r="AE252" i="1"/>
  <c r="AD252" i="1"/>
  <c r="AC252" i="1"/>
  <c r="AE251" i="1"/>
  <c r="AD251" i="1"/>
  <c r="AC251" i="1"/>
  <c r="AE250" i="1"/>
  <c r="AD250" i="1"/>
  <c r="AC250" i="1"/>
  <c r="AE249" i="1"/>
  <c r="AD249" i="1"/>
  <c r="AC249" i="1"/>
  <c r="AE248" i="1"/>
  <c r="AD248" i="1"/>
  <c r="AC248" i="1"/>
  <c r="AE247" i="1"/>
  <c r="AD247" i="1"/>
  <c r="AC247" i="1"/>
  <c r="AE246" i="1"/>
  <c r="AD246" i="1"/>
  <c r="AC246" i="1"/>
  <c r="AE245" i="1"/>
  <c r="AD245" i="1"/>
  <c r="AC245" i="1"/>
  <c r="AE244" i="1"/>
  <c r="AD244" i="1"/>
  <c r="AC244" i="1"/>
  <c r="AE243" i="1"/>
  <c r="AD243" i="1"/>
  <c r="AC243" i="1"/>
  <c r="AE242" i="1"/>
  <c r="AD242" i="1"/>
  <c r="AC242" i="1"/>
  <c r="AE241" i="1"/>
  <c r="AD241" i="1"/>
  <c r="AC241" i="1"/>
  <c r="AE240" i="1"/>
  <c r="AD240" i="1"/>
  <c r="AC240" i="1"/>
  <c r="AE239" i="1"/>
  <c r="AD239" i="1"/>
  <c r="AC239" i="1"/>
  <c r="AE238" i="1"/>
  <c r="AD238" i="1"/>
  <c r="AC238" i="1"/>
  <c r="AE237" i="1"/>
  <c r="AD237" i="1"/>
  <c r="AC237" i="1"/>
  <c r="AE236" i="1"/>
  <c r="AD236" i="1"/>
  <c r="AC236" i="1"/>
  <c r="AE235" i="1"/>
  <c r="AD235" i="1"/>
  <c r="AC235" i="1"/>
  <c r="AE234" i="1"/>
  <c r="AD234" i="1"/>
  <c r="AC234" i="1"/>
  <c r="AE233" i="1"/>
  <c r="AD233" i="1"/>
  <c r="AC233" i="1"/>
  <c r="AE232" i="1"/>
  <c r="AD232" i="1"/>
  <c r="AC232" i="1"/>
  <c r="AE231" i="1"/>
  <c r="AD231" i="1"/>
  <c r="AC231" i="1"/>
  <c r="AE230" i="1"/>
  <c r="AD230" i="1"/>
  <c r="AC230" i="1"/>
  <c r="AE229" i="1"/>
  <c r="AD229" i="1"/>
  <c r="AC229" i="1"/>
  <c r="AE228" i="1"/>
  <c r="AD228" i="1"/>
  <c r="AC228" i="1"/>
  <c r="AE227" i="1"/>
  <c r="AD227" i="1"/>
  <c r="AC227" i="1"/>
  <c r="AE226" i="1"/>
  <c r="AD226" i="1"/>
  <c r="AC226" i="1"/>
  <c r="AE225" i="1"/>
  <c r="AD225" i="1"/>
  <c r="AC225" i="1"/>
  <c r="AE224" i="1"/>
  <c r="AD224" i="1"/>
  <c r="AC224" i="1"/>
  <c r="AE223" i="1"/>
  <c r="AD223" i="1"/>
  <c r="AC223" i="1"/>
  <c r="AE222" i="1"/>
  <c r="AD222" i="1"/>
  <c r="AC222" i="1"/>
  <c r="AE221" i="1"/>
  <c r="AD221" i="1"/>
  <c r="AC221" i="1"/>
  <c r="AE220" i="1"/>
  <c r="AH220" i="1" s="1"/>
  <c r="AD220" i="1"/>
  <c r="AG220" i="1" s="1"/>
  <c r="AC220" i="1"/>
  <c r="AF220" i="1" s="1"/>
  <c r="AE219" i="1"/>
  <c r="AD219" i="1"/>
  <c r="AC219" i="1"/>
  <c r="AE218" i="1"/>
  <c r="AD218" i="1"/>
  <c r="AC218" i="1"/>
  <c r="AE217" i="1"/>
  <c r="AD217" i="1"/>
  <c r="AC217" i="1"/>
  <c r="AE216" i="1"/>
  <c r="AD216" i="1"/>
  <c r="AC216" i="1"/>
  <c r="AE215" i="1"/>
  <c r="AD215" i="1"/>
  <c r="AC215" i="1"/>
  <c r="AE214" i="1"/>
  <c r="AD214" i="1"/>
  <c r="AC214" i="1"/>
  <c r="AE213" i="1"/>
  <c r="AD213" i="1"/>
  <c r="AC213" i="1"/>
  <c r="AE212" i="1"/>
  <c r="AD212" i="1"/>
  <c r="AC212" i="1"/>
  <c r="AE211" i="1"/>
  <c r="AD211" i="1"/>
  <c r="AC211" i="1"/>
  <c r="AE210" i="1"/>
  <c r="AD210" i="1"/>
  <c r="AC210" i="1"/>
  <c r="AE209" i="1"/>
  <c r="AD209" i="1"/>
  <c r="AC209" i="1"/>
  <c r="AE208" i="1"/>
  <c r="AD208" i="1"/>
  <c r="AC208" i="1"/>
  <c r="AE207" i="1"/>
  <c r="AD207" i="1"/>
  <c r="AC207" i="1"/>
  <c r="AE206" i="1"/>
  <c r="AD206" i="1"/>
  <c r="AC206" i="1"/>
  <c r="AE205" i="1"/>
  <c r="AD205" i="1"/>
  <c r="AC205" i="1"/>
  <c r="AE204" i="1"/>
  <c r="AD204" i="1"/>
  <c r="AC204" i="1"/>
  <c r="AE203" i="1"/>
  <c r="AD203" i="1"/>
  <c r="AC203" i="1"/>
  <c r="AE202" i="1"/>
  <c r="AD202" i="1"/>
  <c r="AC202" i="1"/>
  <c r="AE201" i="1"/>
  <c r="AD201" i="1"/>
  <c r="AC201" i="1"/>
  <c r="AE200" i="1"/>
  <c r="AD200" i="1"/>
  <c r="AC200" i="1"/>
  <c r="AE199" i="1"/>
  <c r="AD199" i="1"/>
  <c r="AC199" i="1"/>
  <c r="AE198" i="1"/>
  <c r="AD198" i="1"/>
  <c r="AC198" i="1"/>
  <c r="AE197" i="1"/>
  <c r="AD197" i="1"/>
  <c r="AC197" i="1"/>
  <c r="AE196" i="1"/>
  <c r="AD196" i="1"/>
  <c r="AC196" i="1"/>
  <c r="AE195" i="1"/>
  <c r="AD195" i="1"/>
  <c r="AC195" i="1"/>
  <c r="AE194" i="1"/>
  <c r="AD194" i="1"/>
  <c r="AC194" i="1"/>
  <c r="AE193" i="1"/>
  <c r="AD193" i="1"/>
  <c r="AC193" i="1"/>
  <c r="AE192" i="1"/>
  <c r="AD192" i="1"/>
  <c r="AC192" i="1"/>
  <c r="AE191" i="1"/>
  <c r="AD191" i="1"/>
  <c r="AC191" i="1"/>
  <c r="AE190" i="1"/>
  <c r="AD190" i="1"/>
  <c r="AC190" i="1"/>
  <c r="AE189" i="1"/>
  <c r="AD189" i="1"/>
  <c r="AC189" i="1"/>
  <c r="AE188" i="1"/>
  <c r="AD188" i="1"/>
  <c r="AC188" i="1"/>
  <c r="AE187" i="1"/>
  <c r="AD187" i="1"/>
  <c r="AC187" i="1"/>
  <c r="AE186" i="1"/>
  <c r="AD186" i="1"/>
  <c r="AC186" i="1"/>
  <c r="AE185" i="1"/>
  <c r="AD185" i="1"/>
  <c r="AC185" i="1"/>
  <c r="AE184" i="1"/>
  <c r="AD184" i="1"/>
  <c r="AC184" i="1"/>
  <c r="AE183" i="1"/>
  <c r="AD183" i="1"/>
  <c r="AC183" i="1"/>
  <c r="AE182" i="1"/>
  <c r="AD182" i="1"/>
  <c r="AC182" i="1"/>
  <c r="AE181" i="1"/>
  <c r="AD181" i="1"/>
  <c r="AC181" i="1"/>
  <c r="AE180" i="1"/>
  <c r="AD180" i="1"/>
  <c r="AC180" i="1"/>
  <c r="AE179" i="1"/>
  <c r="AD179" i="1"/>
  <c r="AC179" i="1"/>
  <c r="AE178" i="1"/>
  <c r="AD178" i="1"/>
  <c r="AC178" i="1"/>
  <c r="AE177" i="1"/>
  <c r="AD177" i="1"/>
  <c r="AC177" i="1"/>
  <c r="AE176" i="1"/>
  <c r="AD176" i="1"/>
  <c r="AC176" i="1"/>
  <c r="AE175" i="1"/>
  <c r="AD175" i="1"/>
  <c r="AC175" i="1"/>
  <c r="AE174" i="1"/>
  <c r="AD174" i="1"/>
  <c r="AC174" i="1"/>
  <c r="AE173" i="1"/>
  <c r="AD173" i="1"/>
  <c r="AC173" i="1"/>
  <c r="AE172" i="1"/>
  <c r="AD172" i="1"/>
  <c r="AC172" i="1"/>
  <c r="AE171" i="1"/>
  <c r="AD171" i="1"/>
  <c r="AC171" i="1"/>
  <c r="AE170" i="1"/>
  <c r="AD170" i="1"/>
  <c r="AC170" i="1"/>
  <c r="AE169" i="1"/>
  <c r="AD169" i="1"/>
  <c r="AC169" i="1"/>
  <c r="AE168" i="1"/>
  <c r="AD168" i="1"/>
  <c r="AC168" i="1"/>
  <c r="AE167" i="1"/>
  <c r="AD167" i="1"/>
  <c r="AC167" i="1"/>
  <c r="AE166" i="1"/>
  <c r="AD166" i="1"/>
  <c r="AC166" i="1"/>
  <c r="AE165" i="1"/>
  <c r="AD165" i="1"/>
  <c r="AC165" i="1"/>
  <c r="AE164" i="1"/>
  <c r="AD164" i="1"/>
  <c r="AC164" i="1"/>
  <c r="AE163" i="1"/>
  <c r="AD163" i="1"/>
  <c r="AC163" i="1"/>
  <c r="AE162" i="1"/>
  <c r="AD162" i="1"/>
  <c r="AC162" i="1"/>
  <c r="AE161" i="1"/>
  <c r="AD161" i="1"/>
  <c r="AC161" i="1"/>
  <c r="AE160" i="1"/>
  <c r="AD160" i="1"/>
  <c r="AC160" i="1"/>
  <c r="AE159" i="1"/>
  <c r="AD159" i="1"/>
  <c r="AC159" i="1"/>
  <c r="AE158" i="1"/>
  <c r="AD158" i="1"/>
  <c r="AC158" i="1"/>
  <c r="AE157" i="1"/>
  <c r="AD157" i="1"/>
  <c r="AC157" i="1"/>
  <c r="AE156" i="1"/>
  <c r="AD156" i="1"/>
  <c r="AC156" i="1"/>
  <c r="AE155" i="1"/>
  <c r="AD155" i="1"/>
  <c r="AC155" i="1"/>
  <c r="AE154" i="1"/>
  <c r="AD154" i="1"/>
  <c r="AC154" i="1"/>
  <c r="AE153" i="1"/>
  <c r="AD153" i="1"/>
  <c r="AC153" i="1"/>
  <c r="AE152" i="1"/>
  <c r="AD152" i="1"/>
  <c r="AC152" i="1"/>
  <c r="AE151" i="1"/>
  <c r="AD151" i="1"/>
  <c r="AC151" i="1"/>
  <c r="AE150" i="1"/>
  <c r="AD150" i="1"/>
  <c r="AC150" i="1"/>
  <c r="AE149" i="1"/>
  <c r="AD149" i="1"/>
  <c r="AC149" i="1"/>
  <c r="AE148" i="1"/>
  <c r="AD148" i="1"/>
  <c r="AC148" i="1"/>
  <c r="AE147" i="1"/>
  <c r="AD147" i="1"/>
  <c r="AC147" i="1"/>
  <c r="AE146" i="1"/>
  <c r="AD146" i="1"/>
  <c r="AC146" i="1"/>
  <c r="AE145" i="1"/>
  <c r="AD145" i="1"/>
  <c r="AC145" i="1"/>
  <c r="AE144" i="1"/>
  <c r="AD144" i="1"/>
  <c r="AC144" i="1"/>
  <c r="AE143" i="1"/>
  <c r="AD143" i="1"/>
  <c r="AC143" i="1"/>
  <c r="AE142" i="1"/>
  <c r="AD142" i="1"/>
  <c r="AC142" i="1"/>
  <c r="AE141" i="1"/>
  <c r="AD141" i="1"/>
  <c r="AC141" i="1"/>
  <c r="AE140" i="1"/>
  <c r="AD140" i="1"/>
  <c r="AC140" i="1"/>
  <c r="AE139" i="1"/>
  <c r="AD139" i="1"/>
  <c r="AC139" i="1"/>
  <c r="AE138" i="1"/>
  <c r="AD138" i="1"/>
  <c r="AC138" i="1"/>
  <c r="AE137" i="1"/>
  <c r="AD137" i="1"/>
  <c r="AC137" i="1"/>
  <c r="AE136" i="1"/>
  <c r="AD136" i="1"/>
  <c r="AC136" i="1"/>
  <c r="AE135" i="1"/>
  <c r="AD135" i="1"/>
  <c r="AC135" i="1"/>
  <c r="AE134" i="1"/>
  <c r="AD134" i="1"/>
  <c r="AC134" i="1"/>
  <c r="AE133" i="1"/>
  <c r="AD133" i="1"/>
  <c r="AC133" i="1"/>
  <c r="AE132" i="1"/>
  <c r="AD132" i="1"/>
  <c r="AC132" i="1"/>
  <c r="AE131" i="1"/>
  <c r="AD131" i="1"/>
  <c r="AC131" i="1"/>
  <c r="AE130" i="1"/>
  <c r="AD130" i="1"/>
  <c r="AC130" i="1"/>
  <c r="AE129" i="1"/>
  <c r="AD129" i="1"/>
  <c r="AC129" i="1"/>
  <c r="AE128" i="1"/>
  <c r="AD128" i="1"/>
  <c r="AC128" i="1"/>
  <c r="AE127" i="1"/>
  <c r="AD127" i="1"/>
  <c r="AC127" i="1"/>
  <c r="AE126" i="1"/>
  <c r="AD126" i="1"/>
  <c r="AC126" i="1"/>
  <c r="AE125" i="1"/>
  <c r="AD125" i="1"/>
  <c r="AC125" i="1"/>
  <c r="AE124" i="1"/>
  <c r="AD124" i="1"/>
  <c r="AC124" i="1"/>
  <c r="AE123" i="1"/>
  <c r="AD123" i="1"/>
  <c r="AC123" i="1"/>
  <c r="AE122" i="1"/>
  <c r="AD122" i="1"/>
  <c r="AC122" i="1"/>
  <c r="AE121" i="1"/>
  <c r="AD121" i="1"/>
  <c r="AC121" i="1"/>
  <c r="AE120" i="1"/>
  <c r="AD120" i="1"/>
  <c r="AC120" i="1"/>
  <c r="AE119" i="1"/>
  <c r="AD119" i="1"/>
  <c r="AC119" i="1"/>
  <c r="AE118" i="1"/>
  <c r="AD118" i="1"/>
  <c r="AC118" i="1"/>
  <c r="AE117" i="1"/>
  <c r="AD117" i="1"/>
  <c r="AC117" i="1"/>
  <c r="AE116" i="1"/>
  <c r="AD116" i="1"/>
  <c r="AC116" i="1"/>
  <c r="AE115" i="1"/>
  <c r="AD115" i="1"/>
  <c r="AC115" i="1"/>
  <c r="AE114" i="1"/>
  <c r="AD114" i="1"/>
  <c r="AC114" i="1"/>
  <c r="AE113" i="1"/>
  <c r="AD113" i="1"/>
  <c r="AC113" i="1"/>
  <c r="AE112" i="1"/>
  <c r="AD112" i="1"/>
  <c r="AC112" i="1"/>
  <c r="AE111" i="1"/>
  <c r="AD111" i="1"/>
  <c r="AC111" i="1"/>
  <c r="AE110" i="1"/>
  <c r="AD110" i="1"/>
  <c r="AC110" i="1"/>
  <c r="AE109" i="1"/>
  <c r="AD109" i="1"/>
  <c r="AC109" i="1"/>
  <c r="AE108" i="1"/>
  <c r="AD108" i="1"/>
  <c r="AC108" i="1"/>
  <c r="AE107" i="1"/>
  <c r="AD107" i="1"/>
  <c r="AC107" i="1"/>
  <c r="AE106" i="1"/>
  <c r="AD106" i="1"/>
  <c r="AC106" i="1"/>
  <c r="AE105" i="1"/>
  <c r="AD105" i="1"/>
  <c r="AC105" i="1"/>
  <c r="AE104" i="1"/>
  <c r="AD104" i="1"/>
  <c r="AC104" i="1"/>
  <c r="AE103" i="1"/>
  <c r="AD103" i="1"/>
  <c r="AC103" i="1"/>
  <c r="AE102" i="1"/>
  <c r="AD102" i="1"/>
  <c r="AC102" i="1"/>
  <c r="AE101" i="1"/>
  <c r="AD101" i="1"/>
  <c r="AC101" i="1"/>
  <c r="AE100" i="1"/>
  <c r="AD100" i="1"/>
  <c r="AC100" i="1"/>
  <c r="AE99" i="1"/>
  <c r="AD99" i="1"/>
  <c r="AC99" i="1"/>
  <c r="AE98" i="1"/>
  <c r="AD98" i="1"/>
  <c r="AC98" i="1"/>
  <c r="AE97" i="1"/>
  <c r="AD97" i="1"/>
  <c r="AC97" i="1"/>
  <c r="AE96" i="1"/>
  <c r="AD96" i="1"/>
  <c r="AC96" i="1"/>
  <c r="AE95" i="1"/>
  <c r="AD95" i="1"/>
  <c r="AC95" i="1"/>
  <c r="AE94" i="1"/>
  <c r="AD94" i="1"/>
  <c r="AC94" i="1"/>
  <c r="AE93" i="1"/>
  <c r="AD93" i="1"/>
  <c r="AC93" i="1"/>
  <c r="AE92" i="1"/>
  <c r="AD92" i="1"/>
  <c r="AC92" i="1"/>
  <c r="AE91" i="1"/>
  <c r="AD91" i="1"/>
  <c r="AC91" i="1"/>
  <c r="AE90" i="1"/>
  <c r="AD90" i="1"/>
  <c r="AC90" i="1"/>
  <c r="AE89" i="1"/>
  <c r="AD89" i="1"/>
  <c r="AC89" i="1"/>
  <c r="AE88" i="1"/>
  <c r="AD88" i="1"/>
  <c r="AC88" i="1"/>
  <c r="AE87" i="1"/>
  <c r="AD87" i="1"/>
  <c r="AC87" i="1"/>
  <c r="AE86" i="1"/>
  <c r="AD86" i="1"/>
  <c r="AC86" i="1"/>
  <c r="AE85" i="1"/>
  <c r="AD85" i="1"/>
  <c r="AC85" i="1"/>
  <c r="AE84" i="1"/>
  <c r="AD84" i="1"/>
  <c r="AC84" i="1"/>
  <c r="AE83" i="1"/>
  <c r="AD83" i="1"/>
  <c r="AC83" i="1"/>
  <c r="AE82" i="1"/>
  <c r="AD82" i="1"/>
  <c r="AC82" i="1"/>
  <c r="AE81" i="1"/>
  <c r="AD81" i="1"/>
  <c r="AC81" i="1"/>
  <c r="AE80" i="1"/>
  <c r="AD80" i="1"/>
  <c r="AC80" i="1"/>
  <c r="AE79" i="1"/>
  <c r="AD79" i="1"/>
  <c r="AC79" i="1"/>
  <c r="AE78" i="1"/>
  <c r="AD78" i="1"/>
  <c r="AC78" i="1"/>
  <c r="AE77" i="1"/>
  <c r="AD77" i="1"/>
  <c r="AC77" i="1"/>
  <c r="AE76" i="1"/>
  <c r="AD76" i="1"/>
  <c r="AC76" i="1"/>
  <c r="AE75" i="1"/>
  <c r="AD75" i="1"/>
  <c r="AC75" i="1"/>
  <c r="AE74" i="1"/>
  <c r="AD74" i="1"/>
  <c r="AC74" i="1"/>
  <c r="AE73" i="1"/>
  <c r="AD73" i="1"/>
  <c r="AC73" i="1"/>
  <c r="AE72" i="1"/>
  <c r="AD72" i="1"/>
  <c r="AC72" i="1"/>
  <c r="AE71" i="1"/>
  <c r="AD71" i="1"/>
  <c r="AC71" i="1"/>
  <c r="AE70" i="1"/>
  <c r="AD70" i="1"/>
  <c r="AC70" i="1"/>
  <c r="AE69" i="1"/>
  <c r="AD69" i="1"/>
  <c r="AC69" i="1"/>
  <c r="AE68" i="1"/>
  <c r="AD68" i="1"/>
  <c r="AC68" i="1"/>
  <c r="AE67" i="1"/>
  <c r="AD67" i="1"/>
  <c r="AC67" i="1"/>
  <c r="AE66" i="1"/>
  <c r="AD66" i="1"/>
  <c r="AC66" i="1"/>
  <c r="AE65" i="1"/>
  <c r="AD65" i="1"/>
  <c r="AC65" i="1"/>
  <c r="AE64" i="1"/>
  <c r="AD64" i="1"/>
  <c r="AC64" i="1"/>
  <c r="AE63" i="1"/>
  <c r="AD63" i="1"/>
  <c r="AC63" i="1"/>
  <c r="AE62" i="1"/>
  <c r="AD62" i="1"/>
  <c r="AC62" i="1"/>
  <c r="AE61" i="1"/>
  <c r="AD61" i="1"/>
  <c r="AC61" i="1"/>
  <c r="AE60" i="1"/>
  <c r="AD60" i="1"/>
  <c r="AC60" i="1"/>
  <c r="AE59" i="1"/>
  <c r="AD59" i="1"/>
  <c r="AC59" i="1"/>
  <c r="AE58" i="1"/>
  <c r="AD58" i="1"/>
  <c r="AC58" i="1"/>
  <c r="AE57" i="1"/>
  <c r="AD57" i="1"/>
  <c r="AC57" i="1"/>
  <c r="AE56" i="1"/>
  <c r="AD56" i="1"/>
  <c r="AC56" i="1"/>
  <c r="AE55" i="1"/>
  <c r="AD55" i="1"/>
  <c r="AC55" i="1"/>
  <c r="AE54" i="1"/>
  <c r="AD54" i="1"/>
  <c r="AC54" i="1"/>
  <c r="AE53" i="1"/>
  <c r="AD53" i="1"/>
  <c r="AC53" i="1"/>
  <c r="AE52" i="1"/>
  <c r="AD52" i="1"/>
  <c r="AC52" i="1"/>
  <c r="AE51" i="1"/>
  <c r="AD51" i="1"/>
  <c r="AC51" i="1"/>
  <c r="AE50" i="1"/>
  <c r="AD50" i="1"/>
  <c r="AC50" i="1"/>
  <c r="AE49" i="1"/>
  <c r="AD49" i="1"/>
  <c r="AC49" i="1"/>
  <c r="AE48" i="1"/>
  <c r="AD48" i="1"/>
  <c r="AC48" i="1"/>
  <c r="AE47" i="1"/>
  <c r="AD47" i="1"/>
  <c r="AC47" i="1"/>
  <c r="AE46" i="1"/>
  <c r="AD46" i="1"/>
  <c r="AC46" i="1"/>
  <c r="AE45" i="1"/>
  <c r="AD45" i="1"/>
  <c r="AC45" i="1"/>
  <c r="AE44" i="1"/>
  <c r="AD44" i="1"/>
  <c r="AC44" i="1"/>
  <c r="AE43" i="1"/>
  <c r="AD43" i="1"/>
  <c r="AC43" i="1"/>
  <c r="AE42" i="1"/>
  <c r="AD42" i="1"/>
  <c r="AC42" i="1"/>
  <c r="AE41" i="1"/>
  <c r="AD41" i="1"/>
  <c r="AC41" i="1"/>
  <c r="AE40" i="1"/>
  <c r="AD40" i="1"/>
  <c r="AC40" i="1"/>
  <c r="AE39" i="1"/>
  <c r="AD39" i="1"/>
  <c r="AC39" i="1"/>
  <c r="AE38" i="1"/>
  <c r="AD38" i="1"/>
  <c r="AC38" i="1"/>
  <c r="AE37" i="1"/>
  <c r="AD37" i="1"/>
  <c r="AC37" i="1"/>
  <c r="AE36" i="1"/>
  <c r="AD36" i="1"/>
  <c r="AC36" i="1"/>
  <c r="AE35" i="1"/>
  <c r="AD35" i="1"/>
  <c r="AC35" i="1"/>
  <c r="AE34" i="1"/>
  <c r="AD34" i="1"/>
  <c r="AC34" i="1"/>
  <c r="AE33" i="1"/>
  <c r="AD33" i="1"/>
  <c r="AC33" i="1"/>
  <c r="AE32" i="1"/>
  <c r="AD32" i="1"/>
  <c r="AC32" i="1"/>
  <c r="AE31" i="1"/>
  <c r="AD31" i="1"/>
  <c r="AC31" i="1"/>
  <c r="AE30" i="1"/>
  <c r="AD30" i="1"/>
  <c r="AC30" i="1"/>
  <c r="AE29" i="1"/>
  <c r="AD29" i="1"/>
  <c r="AC29" i="1"/>
  <c r="AE28" i="1"/>
  <c r="AD28" i="1"/>
  <c r="AC28" i="1"/>
  <c r="AE27" i="1"/>
  <c r="AD27" i="1"/>
  <c r="AC27" i="1"/>
  <c r="AE26" i="1"/>
  <c r="AD26" i="1"/>
  <c r="AC26" i="1"/>
  <c r="AE25" i="1"/>
  <c r="AD25" i="1"/>
  <c r="AC25" i="1"/>
  <c r="AE24" i="1"/>
  <c r="AD24" i="1"/>
  <c r="AC24" i="1"/>
  <c r="AE23" i="1"/>
  <c r="AD23" i="1"/>
  <c r="AC23" i="1"/>
  <c r="AE22" i="1"/>
  <c r="AD22" i="1"/>
  <c r="AC22" i="1"/>
  <c r="AE21" i="1"/>
  <c r="AD21" i="1"/>
  <c r="AC21" i="1"/>
  <c r="AE20" i="1"/>
  <c r="AD20" i="1"/>
  <c r="AC20" i="1"/>
  <c r="AE19" i="1"/>
  <c r="AD19" i="1"/>
  <c r="AC19" i="1"/>
  <c r="AE18" i="1"/>
  <c r="AD18" i="1"/>
  <c r="AC18" i="1"/>
  <c r="AE17" i="1"/>
  <c r="AD17" i="1"/>
  <c r="AC17" i="1"/>
  <c r="AE16" i="1"/>
  <c r="AD16" i="1"/>
  <c r="AC16" i="1"/>
  <c r="AE15" i="1"/>
  <c r="AD15" i="1"/>
  <c r="AC15" i="1"/>
  <c r="AE14" i="1"/>
  <c r="AD14" i="1"/>
  <c r="AC14" i="1"/>
  <c r="AE13" i="1"/>
  <c r="AD13" i="1"/>
  <c r="AC13" i="1"/>
  <c r="AE12" i="1"/>
  <c r="AD12" i="1"/>
  <c r="AC12" i="1"/>
  <c r="AE11" i="1"/>
  <c r="AD11" i="1"/>
  <c r="AC11" i="1"/>
  <c r="AE10" i="1"/>
  <c r="AD10" i="1"/>
  <c r="AC10" i="1"/>
  <c r="AE9" i="1"/>
  <c r="AD9" i="1"/>
  <c r="AC9" i="1"/>
  <c r="AE8" i="1"/>
  <c r="AD8" i="1"/>
  <c r="AC8" i="1"/>
  <c r="AE7" i="1"/>
  <c r="AD7" i="1"/>
  <c r="AC7" i="1"/>
  <c r="AE6" i="1"/>
  <c r="AD6" i="1"/>
  <c r="AC6" i="1"/>
  <c r="AE5" i="1"/>
  <c r="AD5" i="1"/>
  <c r="AC5" i="1"/>
  <c r="AE4" i="1"/>
  <c r="AD4" i="1"/>
  <c r="AC4" i="1"/>
  <c r="AE3" i="1"/>
  <c r="AD3" i="1"/>
  <c r="AC3" i="1"/>
  <c r="Y1" i="1"/>
  <c r="C15" i="1"/>
  <c r="D15" i="1" s="1"/>
  <c r="C14" i="1"/>
  <c r="D14" i="1" s="1"/>
  <c r="C13" i="1"/>
  <c r="D13" i="1" s="1"/>
  <c r="C12" i="1"/>
  <c r="D12" i="1" s="1"/>
  <c r="C11" i="1"/>
  <c r="D11" i="1" s="1"/>
  <c r="C10" i="1"/>
  <c r="D10" i="1" s="1"/>
  <c r="C9" i="1"/>
  <c r="D9" i="1" s="1"/>
  <c r="C8" i="1"/>
  <c r="D8" i="1" s="1"/>
  <c r="C7" i="1"/>
  <c r="D7" i="1" s="1"/>
  <c r="G6" i="1"/>
  <c r="C6" i="1"/>
  <c r="D6" i="1" s="1"/>
  <c r="AT9" i="1" l="1"/>
  <c r="AG221" i="1"/>
  <c r="AG222" i="1" s="1"/>
  <c r="AG223" i="1" s="1"/>
  <c r="AG224" i="1" s="1"/>
  <c r="AG225" i="1" s="1"/>
  <c r="AG226" i="1" s="1"/>
  <c r="AG227" i="1" s="1"/>
  <c r="AG228" i="1" s="1"/>
  <c r="AG229" i="1" s="1"/>
  <c r="AG230" i="1" s="1"/>
  <c r="AG231" i="1" s="1"/>
  <c r="AG232" i="1" s="1"/>
  <c r="AG233" i="1" s="1"/>
  <c r="AG234" i="1" s="1"/>
  <c r="AG235" i="1" s="1"/>
  <c r="AG236" i="1" s="1"/>
  <c r="AG237" i="1" s="1"/>
  <c r="AG238" i="1" s="1"/>
  <c r="AG239" i="1" s="1"/>
  <c r="AG240" i="1" s="1"/>
  <c r="AG241" i="1" s="1"/>
  <c r="AG242" i="1" s="1"/>
  <c r="AG243" i="1" s="1"/>
  <c r="AG244" i="1" s="1"/>
  <c r="AG245" i="1" s="1"/>
  <c r="AG246" i="1" s="1"/>
  <c r="AG247" i="1" s="1"/>
  <c r="AG248" i="1" s="1"/>
  <c r="AG249" i="1" s="1"/>
  <c r="AG250" i="1" s="1"/>
  <c r="AG251" i="1" s="1"/>
  <c r="AG252" i="1" s="1"/>
  <c r="AG253" i="1" s="1"/>
  <c r="AG254" i="1" s="1"/>
  <c r="AG255" i="1" s="1"/>
  <c r="AG256" i="1" s="1"/>
  <c r="AG257" i="1" s="1"/>
  <c r="AG258" i="1" s="1"/>
  <c r="AG259" i="1" s="1"/>
  <c r="AG260" i="1" s="1"/>
  <c r="AG261" i="1" s="1"/>
  <c r="AG262" i="1" s="1"/>
  <c r="AG263" i="1" s="1"/>
  <c r="AG264" i="1" s="1"/>
  <c r="AG265" i="1" s="1"/>
  <c r="AG266" i="1" s="1"/>
  <c r="AG267" i="1" s="1"/>
  <c r="AG268" i="1" s="1"/>
  <c r="AG269" i="1" s="1"/>
  <c r="AG270" i="1" s="1"/>
  <c r="AG271" i="1" s="1"/>
  <c r="AG272" i="1" s="1"/>
  <c r="AG273" i="1" s="1"/>
  <c r="AG274" i="1" s="1"/>
  <c r="AG275" i="1" s="1"/>
  <c r="AG276" i="1" s="1"/>
  <c r="AG277" i="1" s="1"/>
  <c r="AG278" i="1" s="1"/>
  <c r="AG279" i="1" s="1"/>
  <c r="AG280" i="1" s="1"/>
  <c r="AG281" i="1" s="1"/>
  <c r="AG282" i="1" s="1"/>
  <c r="AG283" i="1" s="1"/>
  <c r="AG284" i="1" s="1"/>
  <c r="AG285" i="1" s="1"/>
  <c r="AG286" i="1" s="1"/>
  <c r="AG287" i="1" s="1"/>
  <c r="AG288" i="1" s="1"/>
  <c r="AG289" i="1" s="1"/>
  <c r="AG290" i="1" s="1"/>
  <c r="AG291" i="1" s="1"/>
  <c r="AG292" i="1" s="1"/>
  <c r="AG293" i="1" s="1"/>
  <c r="AG294" i="1" s="1"/>
  <c r="AG295" i="1" s="1"/>
  <c r="AG296" i="1" s="1"/>
  <c r="AG297" i="1" s="1"/>
  <c r="AG298" i="1" s="1"/>
  <c r="AG299" i="1" s="1"/>
  <c r="AG300" i="1" s="1"/>
  <c r="AG301" i="1" s="1"/>
  <c r="AG302" i="1" s="1"/>
  <c r="AG303" i="1" s="1"/>
  <c r="AG304" i="1" s="1"/>
  <c r="AG305" i="1" s="1"/>
  <c r="AG306" i="1" s="1"/>
  <c r="AG307" i="1" s="1"/>
  <c r="AG308" i="1" s="1"/>
  <c r="AG309" i="1" s="1"/>
  <c r="AG310" i="1" s="1"/>
  <c r="AG311" i="1" s="1"/>
  <c r="AG312" i="1" s="1"/>
  <c r="AG313" i="1" s="1"/>
  <c r="AG314" i="1" s="1"/>
  <c r="AG315" i="1" s="1"/>
  <c r="AG316" i="1" s="1"/>
  <c r="AG317" i="1" s="1"/>
  <c r="AG318" i="1" s="1"/>
  <c r="AG319" i="1" s="1"/>
  <c r="AG320" i="1" s="1"/>
  <c r="AG321" i="1" s="1"/>
  <c r="AG322" i="1" s="1"/>
  <c r="AG323" i="1" s="1"/>
  <c r="AG324" i="1" s="1"/>
  <c r="AG325" i="1" s="1"/>
  <c r="AG326" i="1" s="1"/>
  <c r="AG327" i="1" s="1"/>
  <c r="AG328" i="1" s="1"/>
  <c r="AG329" i="1" s="1"/>
  <c r="AG330" i="1" s="1"/>
  <c r="AG331" i="1" s="1"/>
  <c r="AG332" i="1" s="1"/>
  <c r="AG333" i="1" s="1"/>
  <c r="AG334" i="1" s="1"/>
  <c r="AG335" i="1" s="1"/>
  <c r="AG336" i="1" s="1"/>
  <c r="AG337" i="1" s="1"/>
  <c r="AG338" i="1" s="1"/>
  <c r="AG339" i="1" s="1"/>
  <c r="AG340" i="1" s="1"/>
  <c r="AG341" i="1" s="1"/>
  <c r="AG342" i="1" s="1"/>
  <c r="AG343" i="1" s="1"/>
  <c r="AG344" i="1" s="1"/>
  <c r="AG345" i="1" s="1"/>
  <c r="AG346" i="1" s="1"/>
  <c r="AG347" i="1" s="1"/>
  <c r="AG348" i="1" s="1"/>
  <c r="AG349" i="1" s="1"/>
  <c r="AG350" i="1" s="1"/>
  <c r="AG351" i="1" s="1"/>
  <c r="AG352" i="1" s="1"/>
  <c r="AG353" i="1" s="1"/>
  <c r="AG354" i="1" s="1"/>
  <c r="AG355" i="1" s="1"/>
  <c r="AG356" i="1" s="1"/>
  <c r="AG357" i="1" s="1"/>
  <c r="AG358" i="1" s="1"/>
  <c r="AG359" i="1" s="1"/>
  <c r="AG360" i="1" s="1"/>
  <c r="AG361" i="1" s="1"/>
  <c r="AG362" i="1" s="1"/>
  <c r="AG363" i="1" s="1"/>
  <c r="AG364" i="1" s="1"/>
  <c r="AG365" i="1" s="1"/>
  <c r="AG366" i="1" s="1"/>
  <c r="AG367" i="1" s="1"/>
  <c r="AG368" i="1" s="1"/>
  <c r="AG369" i="1" s="1"/>
  <c r="AG370" i="1" s="1"/>
  <c r="AG371" i="1" s="1"/>
  <c r="AG372" i="1" s="1"/>
  <c r="AG373" i="1" s="1"/>
  <c r="AG374" i="1" s="1"/>
  <c r="AG375" i="1" s="1"/>
  <c r="AG376" i="1" s="1"/>
  <c r="AG377" i="1" s="1"/>
  <c r="AG378" i="1" s="1"/>
  <c r="AG379" i="1" s="1"/>
  <c r="AG380" i="1" s="1"/>
  <c r="AG381" i="1" s="1"/>
  <c r="AG382" i="1" s="1"/>
  <c r="AG383" i="1" s="1"/>
  <c r="AG384" i="1" s="1"/>
  <c r="AG385" i="1" s="1"/>
  <c r="AG386" i="1" s="1"/>
  <c r="AG387" i="1" s="1"/>
  <c r="AG388" i="1" s="1"/>
  <c r="AG389" i="1" s="1"/>
  <c r="AG390" i="1" s="1"/>
  <c r="AG391" i="1" s="1"/>
  <c r="AG392" i="1" s="1"/>
  <c r="AG393" i="1" s="1"/>
  <c r="AG394" i="1" s="1"/>
  <c r="AG395" i="1" s="1"/>
  <c r="AG396" i="1" s="1"/>
  <c r="AG397" i="1" s="1"/>
  <c r="AG398" i="1" s="1"/>
  <c r="AG399" i="1" s="1"/>
  <c r="AG400" i="1" s="1"/>
  <c r="AG401" i="1" s="1"/>
  <c r="AG402" i="1" s="1"/>
  <c r="AG403" i="1" s="1"/>
  <c r="AG404" i="1" s="1"/>
  <c r="AG405" i="1" s="1"/>
  <c r="AG406" i="1" s="1"/>
  <c r="AG407" i="1" s="1"/>
  <c r="AG408" i="1" s="1"/>
  <c r="AG409" i="1" s="1"/>
  <c r="AG410" i="1" s="1"/>
  <c r="AG411" i="1" s="1"/>
  <c r="AG412" i="1" s="1"/>
  <c r="AG413" i="1" s="1"/>
  <c r="AG414" i="1" s="1"/>
  <c r="AG415" i="1" s="1"/>
  <c r="AG416" i="1" s="1"/>
  <c r="AG417" i="1" s="1"/>
  <c r="AG418" i="1" s="1"/>
  <c r="AG419" i="1" s="1"/>
  <c r="AG420" i="1" s="1"/>
  <c r="AG421" i="1" s="1"/>
  <c r="AG422" i="1" s="1"/>
  <c r="AG423" i="1" s="1"/>
  <c r="AG424" i="1" s="1"/>
  <c r="AG425" i="1" s="1"/>
  <c r="AG426" i="1" s="1"/>
  <c r="AG427" i="1" s="1"/>
  <c r="AG428" i="1" s="1"/>
  <c r="AG429" i="1" s="1"/>
  <c r="AG430" i="1" s="1"/>
  <c r="AG431" i="1" s="1"/>
  <c r="AG432" i="1" s="1"/>
  <c r="AG433" i="1" s="1"/>
  <c r="AG434" i="1" s="1"/>
  <c r="AG435" i="1" s="1"/>
  <c r="AG436" i="1" s="1"/>
  <c r="AG437" i="1" s="1"/>
  <c r="AG438" i="1" s="1"/>
  <c r="AG439" i="1" s="1"/>
  <c r="AG440" i="1" s="1"/>
  <c r="AG441" i="1" s="1"/>
  <c r="AG442" i="1" s="1"/>
  <c r="AG443" i="1" s="1"/>
  <c r="AG444" i="1" s="1"/>
  <c r="AG445" i="1" s="1"/>
  <c r="AG446" i="1" s="1"/>
  <c r="AG447" i="1" s="1"/>
  <c r="AG448" i="1" s="1"/>
  <c r="AG449" i="1" s="1"/>
  <c r="AG450" i="1" s="1"/>
  <c r="AG451" i="1" s="1"/>
  <c r="AG452" i="1" s="1"/>
  <c r="AG453" i="1" s="1"/>
  <c r="AG454" i="1" s="1"/>
  <c r="AG455" i="1" s="1"/>
  <c r="AG456" i="1" s="1"/>
  <c r="AG457" i="1" s="1"/>
  <c r="AG458" i="1" s="1"/>
  <c r="AG459" i="1" s="1"/>
  <c r="AG460" i="1" s="1"/>
  <c r="AG461" i="1" s="1"/>
  <c r="AG462" i="1" s="1"/>
  <c r="AG463" i="1" s="1"/>
  <c r="AG464" i="1" s="1"/>
  <c r="AG465" i="1" s="1"/>
  <c r="AG466" i="1" s="1"/>
  <c r="AG467" i="1" s="1"/>
  <c r="AG468" i="1" s="1"/>
  <c r="AG469" i="1" s="1"/>
  <c r="AG470" i="1" s="1"/>
  <c r="AG471" i="1" s="1"/>
  <c r="AG472" i="1" s="1"/>
  <c r="AG473" i="1" s="1"/>
  <c r="AG474" i="1" s="1"/>
  <c r="AG475" i="1" s="1"/>
  <c r="AG476" i="1" s="1"/>
  <c r="AG477" i="1" s="1"/>
  <c r="AG478" i="1" s="1"/>
  <c r="AG479" i="1" s="1"/>
  <c r="AG480" i="1" s="1"/>
  <c r="AG481" i="1" s="1"/>
  <c r="AG482" i="1" s="1"/>
  <c r="AG483" i="1" s="1"/>
  <c r="AG484" i="1" s="1"/>
  <c r="AG485" i="1" s="1"/>
  <c r="AG486" i="1" s="1"/>
  <c r="AG487" i="1" s="1"/>
  <c r="AG488" i="1" s="1"/>
  <c r="AG489" i="1" s="1"/>
  <c r="AG490" i="1" s="1"/>
  <c r="AG491" i="1" s="1"/>
  <c r="AG492" i="1" s="1"/>
  <c r="AG493" i="1" s="1"/>
  <c r="AG494" i="1" s="1"/>
  <c r="AG495" i="1" s="1"/>
  <c r="AG496" i="1" s="1"/>
  <c r="AG497" i="1" s="1"/>
  <c r="AG498" i="1" s="1"/>
  <c r="AG499" i="1" s="1"/>
  <c r="AG500" i="1" s="1"/>
  <c r="AG501" i="1" s="1"/>
  <c r="AG502" i="1" s="1"/>
  <c r="AG503" i="1" s="1"/>
  <c r="AG504" i="1" s="1"/>
  <c r="AG505" i="1" s="1"/>
  <c r="AG506" i="1" s="1"/>
  <c r="AG507" i="1" s="1"/>
  <c r="AG508" i="1" s="1"/>
  <c r="AG509" i="1" s="1"/>
  <c r="AG510" i="1" s="1"/>
  <c r="AG511" i="1" s="1"/>
  <c r="AG512" i="1" s="1"/>
  <c r="AG513" i="1" s="1"/>
  <c r="AG514" i="1" s="1"/>
  <c r="AG515" i="1" s="1"/>
  <c r="AG516" i="1" s="1"/>
  <c r="AG517" i="1" s="1"/>
  <c r="AG518" i="1" s="1"/>
  <c r="AG519" i="1" s="1"/>
  <c r="AG520" i="1" s="1"/>
  <c r="AG521" i="1" s="1"/>
  <c r="AG522" i="1" s="1"/>
  <c r="AG523" i="1" s="1"/>
  <c r="AG524" i="1" s="1"/>
  <c r="AG525" i="1" s="1"/>
  <c r="AG526" i="1" s="1"/>
  <c r="AG527" i="1" s="1"/>
  <c r="AG528" i="1" s="1"/>
  <c r="AG529" i="1" s="1"/>
  <c r="AG530" i="1" s="1"/>
  <c r="AG531" i="1" s="1"/>
  <c r="AG532" i="1" s="1"/>
  <c r="AG533" i="1" s="1"/>
  <c r="AG534" i="1" s="1"/>
  <c r="AG535" i="1" s="1"/>
  <c r="AG536" i="1" s="1"/>
  <c r="AG537" i="1" s="1"/>
  <c r="AG538" i="1" s="1"/>
  <c r="AG539" i="1" s="1"/>
  <c r="AG540" i="1" s="1"/>
  <c r="AG541" i="1" s="1"/>
  <c r="AG542" i="1" s="1"/>
  <c r="AG543" i="1" s="1"/>
  <c r="AG544" i="1" s="1"/>
  <c r="AG545" i="1" s="1"/>
  <c r="AG546" i="1" s="1"/>
  <c r="AG547" i="1" s="1"/>
  <c r="AG548" i="1" s="1"/>
  <c r="AG549" i="1" s="1"/>
  <c r="AG550" i="1" s="1"/>
  <c r="AG551" i="1" s="1"/>
  <c r="AG552" i="1" s="1"/>
  <c r="AG553" i="1" s="1"/>
  <c r="AG554" i="1" s="1"/>
  <c r="AG555" i="1" s="1"/>
  <c r="AG556" i="1" s="1"/>
  <c r="AG557" i="1" s="1"/>
  <c r="AG558" i="1" s="1"/>
  <c r="AG559" i="1" s="1"/>
  <c r="AG560" i="1" s="1"/>
  <c r="AG561" i="1" s="1"/>
  <c r="AG562" i="1" s="1"/>
  <c r="AG563" i="1" s="1"/>
  <c r="AG564" i="1" s="1"/>
  <c r="AG565" i="1" s="1"/>
  <c r="AG566" i="1" s="1"/>
  <c r="AG567" i="1" s="1"/>
  <c r="AG568" i="1" s="1"/>
  <c r="AG569" i="1" s="1"/>
  <c r="AG570" i="1" s="1"/>
  <c r="AG571" i="1" s="1"/>
  <c r="AG572" i="1" s="1"/>
  <c r="AG573" i="1" s="1"/>
  <c r="AG574" i="1" s="1"/>
  <c r="AG575" i="1" s="1"/>
  <c r="AG576" i="1" s="1"/>
  <c r="AG577" i="1" s="1"/>
  <c r="AG578" i="1" s="1"/>
  <c r="AG579" i="1" s="1"/>
  <c r="AG580" i="1" s="1"/>
  <c r="AG581" i="1" s="1"/>
  <c r="AG582" i="1" s="1"/>
  <c r="AG583" i="1" s="1"/>
  <c r="AH221" i="1"/>
  <c r="AH222" i="1" s="1"/>
  <c r="AH223" i="1" s="1"/>
  <c r="AH224" i="1" s="1"/>
  <c r="AH225" i="1" s="1"/>
  <c r="AH226" i="1" s="1"/>
  <c r="AH227" i="1" s="1"/>
  <c r="AH228" i="1" s="1"/>
  <c r="AH229" i="1" s="1"/>
  <c r="AH230" i="1" s="1"/>
  <c r="AH231" i="1" s="1"/>
  <c r="AH232" i="1" s="1"/>
  <c r="AH233" i="1" s="1"/>
  <c r="AH234" i="1" s="1"/>
  <c r="AH235" i="1" s="1"/>
  <c r="AH236" i="1" s="1"/>
  <c r="AH237" i="1" s="1"/>
  <c r="AH238" i="1" s="1"/>
  <c r="AH239" i="1" s="1"/>
  <c r="AH240" i="1" s="1"/>
  <c r="AH241" i="1" s="1"/>
  <c r="AH242" i="1" s="1"/>
  <c r="AH243" i="1" s="1"/>
  <c r="AH244" i="1" s="1"/>
  <c r="AH245" i="1" s="1"/>
  <c r="AH246" i="1" s="1"/>
  <c r="AH247" i="1" s="1"/>
  <c r="AH248" i="1" s="1"/>
  <c r="AH249" i="1" s="1"/>
  <c r="AH250" i="1" s="1"/>
  <c r="AH251" i="1" s="1"/>
  <c r="AH252" i="1" s="1"/>
  <c r="AH253" i="1" s="1"/>
  <c r="AH254" i="1" s="1"/>
  <c r="AH255" i="1" s="1"/>
  <c r="AH256" i="1" s="1"/>
  <c r="AH257" i="1" s="1"/>
  <c r="AH258" i="1" s="1"/>
  <c r="AH259" i="1" s="1"/>
  <c r="AH260" i="1" s="1"/>
  <c r="AH261" i="1" s="1"/>
  <c r="AH262" i="1" s="1"/>
  <c r="AH263" i="1" s="1"/>
  <c r="AH264" i="1" s="1"/>
  <c r="AH265" i="1" s="1"/>
  <c r="AH266" i="1" s="1"/>
  <c r="AH267" i="1" s="1"/>
  <c r="AH268" i="1" s="1"/>
  <c r="AH269" i="1" s="1"/>
  <c r="AH270" i="1" s="1"/>
  <c r="AH271" i="1" s="1"/>
  <c r="AH272" i="1" s="1"/>
  <c r="AH273" i="1" s="1"/>
  <c r="AH274" i="1" s="1"/>
  <c r="AH275" i="1" s="1"/>
  <c r="AH276" i="1" s="1"/>
  <c r="AH277" i="1" s="1"/>
  <c r="AH278" i="1" s="1"/>
  <c r="AH279" i="1" s="1"/>
  <c r="AH280" i="1" s="1"/>
  <c r="AH281" i="1" s="1"/>
  <c r="AH282" i="1" s="1"/>
  <c r="AH283" i="1" s="1"/>
  <c r="AH284" i="1" s="1"/>
  <c r="AH285" i="1" s="1"/>
  <c r="AH286" i="1" s="1"/>
  <c r="AH287" i="1" s="1"/>
  <c r="AH288" i="1" s="1"/>
  <c r="AH289" i="1" s="1"/>
  <c r="AH290" i="1" s="1"/>
  <c r="AH291" i="1" s="1"/>
  <c r="AH292" i="1" s="1"/>
  <c r="AH293" i="1" s="1"/>
  <c r="AH294" i="1" s="1"/>
  <c r="AH295" i="1" s="1"/>
  <c r="AH296" i="1" s="1"/>
  <c r="AH297" i="1" s="1"/>
  <c r="AH298" i="1" s="1"/>
  <c r="AH299" i="1" s="1"/>
  <c r="AH300" i="1" s="1"/>
  <c r="AH301" i="1" s="1"/>
  <c r="AH302" i="1" s="1"/>
  <c r="AH303" i="1" s="1"/>
  <c r="AH304" i="1" s="1"/>
  <c r="AH305" i="1" s="1"/>
  <c r="AH306" i="1" s="1"/>
  <c r="AH307" i="1" s="1"/>
  <c r="AH308" i="1" s="1"/>
  <c r="AH309" i="1" s="1"/>
  <c r="AH310" i="1" s="1"/>
  <c r="AH311" i="1" s="1"/>
  <c r="AH312" i="1" s="1"/>
  <c r="AH313" i="1" s="1"/>
  <c r="AH314" i="1" s="1"/>
  <c r="AH315" i="1" s="1"/>
  <c r="AH316" i="1" s="1"/>
  <c r="AH317" i="1" s="1"/>
  <c r="AH318" i="1" s="1"/>
  <c r="AH319" i="1" s="1"/>
  <c r="AH320" i="1" s="1"/>
  <c r="AH321" i="1" s="1"/>
  <c r="AH322" i="1" s="1"/>
  <c r="AH323" i="1" s="1"/>
  <c r="AH324" i="1" s="1"/>
  <c r="AH325" i="1" s="1"/>
  <c r="AH326" i="1" s="1"/>
  <c r="AH327" i="1" s="1"/>
  <c r="AH328" i="1" s="1"/>
  <c r="AH329" i="1" s="1"/>
  <c r="AH330" i="1" s="1"/>
  <c r="AH331" i="1" s="1"/>
  <c r="AH332" i="1" s="1"/>
  <c r="AH333" i="1" s="1"/>
  <c r="AH334" i="1" s="1"/>
  <c r="AH335" i="1" s="1"/>
  <c r="AH336" i="1" s="1"/>
  <c r="AH337" i="1" s="1"/>
  <c r="AH338" i="1" s="1"/>
  <c r="AH339" i="1" s="1"/>
  <c r="AH340" i="1" s="1"/>
  <c r="AH341" i="1" s="1"/>
  <c r="AH342" i="1" s="1"/>
  <c r="AH343" i="1" s="1"/>
  <c r="AH344" i="1" s="1"/>
  <c r="AH345" i="1" s="1"/>
  <c r="AH346" i="1" s="1"/>
  <c r="AH347" i="1" s="1"/>
  <c r="AH348" i="1" s="1"/>
  <c r="AH349" i="1" s="1"/>
  <c r="AH350" i="1" s="1"/>
  <c r="AH351" i="1" s="1"/>
  <c r="AH352" i="1" s="1"/>
  <c r="AH353" i="1" s="1"/>
  <c r="AH354" i="1" s="1"/>
  <c r="AH355" i="1" s="1"/>
  <c r="AH356" i="1" s="1"/>
  <c r="AH357" i="1" s="1"/>
  <c r="AH358" i="1" s="1"/>
  <c r="AH359" i="1" s="1"/>
  <c r="AH360" i="1" s="1"/>
  <c r="AH361" i="1" s="1"/>
  <c r="AH362" i="1" s="1"/>
  <c r="AH363" i="1" s="1"/>
  <c r="AH364" i="1" s="1"/>
  <c r="AH365" i="1" s="1"/>
  <c r="AH366" i="1" s="1"/>
  <c r="AH367" i="1" s="1"/>
  <c r="AH368" i="1" s="1"/>
  <c r="AH369" i="1" s="1"/>
  <c r="AH370" i="1" s="1"/>
  <c r="AH371" i="1" s="1"/>
  <c r="AH372" i="1" s="1"/>
  <c r="AH373" i="1" s="1"/>
  <c r="AH374" i="1" s="1"/>
  <c r="AH375" i="1" s="1"/>
  <c r="AH376" i="1" s="1"/>
  <c r="AH377" i="1" s="1"/>
  <c r="AH378" i="1" s="1"/>
  <c r="AH379" i="1" s="1"/>
  <c r="AH380" i="1" s="1"/>
  <c r="AH381" i="1" s="1"/>
  <c r="AH382" i="1" s="1"/>
  <c r="AH383" i="1" s="1"/>
  <c r="AH384" i="1" s="1"/>
  <c r="AH385" i="1" s="1"/>
  <c r="AH386" i="1" s="1"/>
  <c r="AH387" i="1" s="1"/>
  <c r="AH388" i="1" s="1"/>
  <c r="AH389" i="1" s="1"/>
  <c r="AH390" i="1" s="1"/>
  <c r="AH391" i="1" s="1"/>
  <c r="AH392" i="1" s="1"/>
  <c r="AH393" i="1" s="1"/>
  <c r="AH394" i="1" s="1"/>
  <c r="AH395" i="1" s="1"/>
  <c r="AH396" i="1" s="1"/>
  <c r="AH397" i="1" s="1"/>
  <c r="AH398" i="1" s="1"/>
  <c r="AH399" i="1" s="1"/>
  <c r="AH400" i="1" s="1"/>
  <c r="AH401" i="1" s="1"/>
  <c r="AH402" i="1" s="1"/>
  <c r="AH403" i="1" s="1"/>
  <c r="AH404" i="1" s="1"/>
  <c r="AH405" i="1" s="1"/>
  <c r="AH406" i="1" s="1"/>
  <c r="AH407" i="1" s="1"/>
  <c r="AH408" i="1" s="1"/>
  <c r="AH409" i="1" s="1"/>
  <c r="AH410" i="1" s="1"/>
  <c r="AH411" i="1" s="1"/>
  <c r="AH412" i="1" s="1"/>
  <c r="AH413" i="1" s="1"/>
  <c r="AH414" i="1" s="1"/>
  <c r="AH415" i="1" s="1"/>
  <c r="AH416" i="1" s="1"/>
  <c r="AH417" i="1" s="1"/>
  <c r="AH418" i="1" s="1"/>
  <c r="AH419" i="1" s="1"/>
  <c r="AH420" i="1" s="1"/>
  <c r="AH421" i="1" s="1"/>
  <c r="AH422" i="1" s="1"/>
  <c r="AH423" i="1" s="1"/>
  <c r="AH424" i="1" s="1"/>
  <c r="AH425" i="1" s="1"/>
  <c r="AH426" i="1" s="1"/>
  <c r="AH427" i="1" s="1"/>
  <c r="AH428" i="1" s="1"/>
  <c r="AH429" i="1" s="1"/>
  <c r="AH430" i="1" s="1"/>
  <c r="AH431" i="1" s="1"/>
  <c r="AH432" i="1" s="1"/>
  <c r="AH433" i="1" s="1"/>
  <c r="AH434" i="1" s="1"/>
  <c r="AH435" i="1" s="1"/>
  <c r="AH436" i="1" s="1"/>
  <c r="AH437" i="1" s="1"/>
  <c r="AH438" i="1" s="1"/>
  <c r="AH439" i="1" s="1"/>
  <c r="AH440" i="1" s="1"/>
  <c r="AH441" i="1" s="1"/>
  <c r="AH442" i="1" s="1"/>
  <c r="AH443" i="1" s="1"/>
  <c r="AH444" i="1" s="1"/>
  <c r="AH445" i="1" s="1"/>
  <c r="AH446" i="1" s="1"/>
  <c r="AH447" i="1" s="1"/>
  <c r="AH448" i="1" s="1"/>
  <c r="AH449" i="1" s="1"/>
  <c r="AH450" i="1" s="1"/>
  <c r="AH451" i="1" s="1"/>
  <c r="AH452" i="1" s="1"/>
  <c r="AH453" i="1" s="1"/>
  <c r="AH454" i="1" s="1"/>
  <c r="AH455" i="1" s="1"/>
  <c r="AH456" i="1" s="1"/>
  <c r="AH457" i="1" s="1"/>
  <c r="AH458" i="1" s="1"/>
  <c r="AH459" i="1" s="1"/>
  <c r="AH460" i="1" s="1"/>
  <c r="AH461" i="1" s="1"/>
  <c r="AH462" i="1" s="1"/>
  <c r="AH463" i="1" s="1"/>
  <c r="AH464" i="1" s="1"/>
  <c r="AH465" i="1" s="1"/>
  <c r="AH466" i="1" s="1"/>
  <c r="AH467" i="1" s="1"/>
  <c r="AH468" i="1" s="1"/>
  <c r="AH469" i="1" s="1"/>
  <c r="AH470" i="1" s="1"/>
  <c r="AH471" i="1" s="1"/>
  <c r="AH472" i="1" s="1"/>
  <c r="AH473" i="1" s="1"/>
  <c r="AH474" i="1" s="1"/>
  <c r="AH475" i="1" s="1"/>
  <c r="AH476" i="1" s="1"/>
  <c r="AH477" i="1" s="1"/>
  <c r="AH478" i="1" s="1"/>
  <c r="AH479" i="1" s="1"/>
  <c r="AH480" i="1" s="1"/>
  <c r="AH481" i="1" s="1"/>
  <c r="AH482" i="1" s="1"/>
  <c r="AH483" i="1" s="1"/>
  <c r="AH484" i="1" s="1"/>
  <c r="AH485" i="1" s="1"/>
  <c r="AH486" i="1" s="1"/>
  <c r="AH487" i="1" s="1"/>
  <c r="AH488" i="1" s="1"/>
  <c r="AH489" i="1" s="1"/>
  <c r="AH490" i="1" s="1"/>
  <c r="AH491" i="1" s="1"/>
  <c r="AH492" i="1" s="1"/>
  <c r="AH493" i="1" s="1"/>
  <c r="AH494" i="1" s="1"/>
  <c r="AH495" i="1" s="1"/>
  <c r="AH496" i="1" s="1"/>
  <c r="AH497" i="1" s="1"/>
  <c r="AH498" i="1" s="1"/>
  <c r="AH499" i="1" s="1"/>
  <c r="AH500" i="1" s="1"/>
  <c r="AH501" i="1" s="1"/>
  <c r="AH502" i="1" s="1"/>
  <c r="AH503" i="1" s="1"/>
  <c r="AH504" i="1" s="1"/>
  <c r="AH505" i="1" s="1"/>
  <c r="AH506" i="1" s="1"/>
  <c r="AH507" i="1" s="1"/>
  <c r="AH508" i="1" s="1"/>
  <c r="AH509" i="1" s="1"/>
  <c r="AH510" i="1" s="1"/>
  <c r="AH511" i="1" s="1"/>
  <c r="AH512" i="1" s="1"/>
  <c r="AH513" i="1" s="1"/>
  <c r="AH514" i="1" s="1"/>
  <c r="AH515" i="1" s="1"/>
  <c r="AH516" i="1" s="1"/>
  <c r="AH517" i="1" s="1"/>
  <c r="AH518" i="1" s="1"/>
  <c r="AH519" i="1" s="1"/>
  <c r="AH520" i="1" s="1"/>
  <c r="AH521" i="1" s="1"/>
  <c r="AH522" i="1" s="1"/>
  <c r="AH523" i="1" s="1"/>
  <c r="AH524" i="1" s="1"/>
  <c r="AH525" i="1" s="1"/>
  <c r="AH526" i="1" s="1"/>
  <c r="AH527" i="1" s="1"/>
  <c r="AH528" i="1" s="1"/>
  <c r="AH529" i="1" s="1"/>
  <c r="AH530" i="1" s="1"/>
  <c r="AH531" i="1" s="1"/>
  <c r="AH532" i="1" s="1"/>
  <c r="AH533" i="1" s="1"/>
  <c r="AH534" i="1" s="1"/>
  <c r="AH535" i="1" s="1"/>
  <c r="AH536" i="1" s="1"/>
  <c r="AH537" i="1" s="1"/>
  <c r="AH538" i="1" s="1"/>
  <c r="AH539" i="1" s="1"/>
  <c r="AH540" i="1" s="1"/>
  <c r="AH541" i="1" s="1"/>
  <c r="AH542" i="1" s="1"/>
  <c r="AH543" i="1" s="1"/>
  <c r="AH544" i="1" s="1"/>
  <c r="AH545" i="1" s="1"/>
  <c r="AH546" i="1" s="1"/>
  <c r="AH547" i="1" s="1"/>
  <c r="AH548" i="1" s="1"/>
  <c r="AH549" i="1" s="1"/>
  <c r="AH550" i="1" s="1"/>
  <c r="AH551" i="1" s="1"/>
  <c r="AH552" i="1" s="1"/>
  <c r="AH553" i="1" s="1"/>
  <c r="AH554" i="1" s="1"/>
  <c r="AH555" i="1" s="1"/>
  <c r="AH556" i="1" s="1"/>
  <c r="AH557" i="1" s="1"/>
  <c r="AH558" i="1" s="1"/>
  <c r="AH559" i="1" s="1"/>
  <c r="AH560" i="1" s="1"/>
  <c r="AH561" i="1" s="1"/>
  <c r="AH562" i="1" s="1"/>
  <c r="AH563" i="1" s="1"/>
  <c r="AH564" i="1" s="1"/>
  <c r="AH565" i="1" s="1"/>
  <c r="AH566" i="1" s="1"/>
  <c r="AH567" i="1" s="1"/>
  <c r="AH568" i="1" s="1"/>
  <c r="AH569" i="1" s="1"/>
  <c r="AH570" i="1" s="1"/>
  <c r="AH571" i="1" s="1"/>
  <c r="AH572" i="1" s="1"/>
  <c r="AH573" i="1" s="1"/>
  <c r="AH574" i="1" s="1"/>
  <c r="AH575" i="1" s="1"/>
  <c r="AH576" i="1" s="1"/>
  <c r="AH577" i="1" s="1"/>
  <c r="AH578" i="1" s="1"/>
  <c r="AH579" i="1" s="1"/>
  <c r="AH580" i="1" s="1"/>
  <c r="AH581" i="1" s="1"/>
  <c r="AH582" i="1" s="1"/>
  <c r="AH583" i="1" s="1"/>
  <c r="AR9" i="1"/>
  <c r="AT11" i="1"/>
  <c r="AF221" i="1"/>
  <c r="AF222" i="1" s="1"/>
  <c r="BL6" i="2"/>
  <c r="U8" i="2"/>
  <c r="V8" i="2"/>
  <c r="U9" i="2"/>
  <c r="V9" i="2"/>
  <c r="I5" i="2" a="1"/>
  <c r="I5" i="2" s="1"/>
  <c r="I8" i="2" s="1"/>
  <c r="I10" i="2"/>
  <c r="I11" i="2" s="1"/>
  <c r="I4" i="2"/>
  <c r="I7" i="2" s="1"/>
  <c r="AF223" i="1"/>
  <c r="AF224" i="1" s="1"/>
  <c r="AF225" i="1" s="1"/>
  <c r="AF226" i="1" s="1"/>
  <c r="AF227" i="1" s="1"/>
  <c r="AF228" i="1" s="1"/>
  <c r="AF229" i="1" s="1"/>
  <c r="AF230" i="1" s="1"/>
  <c r="AF231" i="1" s="1"/>
  <c r="AF232" i="1" s="1"/>
  <c r="AF233" i="1" s="1"/>
  <c r="AF234" i="1" s="1"/>
  <c r="AF235" i="1" s="1"/>
  <c r="AF236" i="1" s="1"/>
  <c r="AF237" i="1" s="1"/>
  <c r="AF238" i="1" s="1"/>
  <c r="AF239" i="1" s="1"/>
  <c r="AF240" i="1" s="1"/>
  <c r="AF241" i="1" s="1"/>
  <c r="AF242" i="1" s="1"/>
  <c r="AF243" i="1" s="1"/>
  <c r="AF244" i="1" s="1"/>
  <c r="AF245" i="1" s="1"/>
  <c r="AF246" i="1" s="1"/>
  <c r="AF247" i="1" s="1"/>
  <c r="AF248" i="1" s="1"/>
  <c r="AF249" i="1" s="1"/>
  <c r="AF250" i="1" s="1"/>
  <c r="AF251" i="1" s="1"/>
  <c r="AF252" i="1" s="1"/>
  <c r="AF253" i="1" s="1"/>
  <c r="AF254" i="1" s="1"/>
  <c r="AF255" i="1" s="1"/>
  <c r="AF256" i="1" s="1"/>
  <c r="AF257" i="1" s="1"/>
  <c r="AF258" i="1" s="1"/>
  <c r="AF259" i="1" s="1"/>
  <c r="AF260" i="1" s="1"/>
  <c r="AF261" i="1" s="1"/>
  <c r="AF262" i="1" s="1"/>
  <c r="AF263" i="1" s="1"/>
  <c r="AF264" i="1" s="1"/>
  <c r="AF265" i="1" s="1"/>
  <c r="AF266" i="1" s="1"/>
  <c r="AF267" i="1" s="1"/>
  <c r="AF268" i="1" s="1"/>
  <c r="AF269" i="1" s="1"/>
  <c r="AF270" i="1" s="1"/>
  <c r="AF271" i="1" s="1"/>
  <c r="AF272" i="1" s="1"/>
  <c r="AF273" i="1" s="1"/>
  <c r="AF274" i="1" s="1"/>
  <c r="AF275" i="1" s="1"/>
  <c r="AF276" i="1" s="1"/>
  <c r="AF277" i="1" s="1"/>
  <c r="AF278" i="1" s="1"/>
  <c r="AF279" i="1" s="1"/>
  <c r="AF280" i="1" s="1"/>
  <c r="AF281" i="1" s="1"/>
  <c r="AF282" i="1" s="1"/>
  <c r="AF283" i="1" s="1"/>
  <c r="AF284" i="1" s="1"/>
  <c r="AF285" i="1" s="1"/>
  <c r="AF286" i="1" s="1"/>
  <c r="AF287" i="1" s="1"/>
  <c r="AF288" i="1" s="1"/>
  <c r="AF289" i="1" s="1"/>
  <c r="AF290" i="1" s="1"/>
  <c r="AF291" i="1" s="1"/>
  <c r="AF292" i="1" s="1"/>
  <c r="AF293" i="1" s="1"/>
  <c r="AF294" i="1" s="1"/>
  <c r="AF295" i="1" s="1"/>
  <c r="AF296" i="1" s="1"/>
  <c r="AF297" i="1" s="1"/>
  <c r="AF298" i="1" s="1"/>
  <c r="AF299" i="1" s="1"/>
  <c r="AF300" i="1" s="1"/>
  <c r="AF301" i="1" s="1"/>
  <c r="AF302" i="1" s="1"/>
  <c r="AF303" i="1" s="1"/>
  <c r="AF304" i="1" s="1"/>
  <c r="AF305" i="1" s="1"/>
  <c r="AF306" i="1" s="1"/>
  <c r="AF307" i="1" s="1"/>
  <c r="AF308" i="1" s="1"/>
  <c r="AF309" i="1" s="1"/>
  <c r="AF310" i="1" s="1"/>
  <c r="AF311" i="1" s="1"/>
  <c r="AF312" i="1" s="1"/>
  <c r="AF313" i="1" s="1"/>
  <c r="AF314" i="1" s="1"/>
  <c r="AF315" i="1" s="1"/>
  <c r="AF316" i="1" s="1"/>
  <c r="AF317" i="1" s="1"/>
  <c r="AF318" i="1" s="1"/>
  <c r="AF319" i="1" s="1"/>
  <c r="AF320" i="1" s="1"/>
  <c r="AF321" i="1" s="1"/>
  <c r="AF322" i="1" s="1"/>
  <c r="AF323" i="1" s="1"/>
  <c r="AF324" i="1" s="1"/>
  <c r="AF325" i="1" s="1"/>
  <c r="AF326" i="1" s="1"/>
  <c r="AF327" i="1" s="1"/>
  <c r="AF328" i="1" s="1"/>
  <c r="AF329" i="1" s="1"/>
  <c r="AF330" i="1" s="1"/>
  <c r="AF331" i="1" s="1"/>
  <c r="AF332" i="1" s="1"/>
  <c r="AF333" i="1" s="1"/>
  <c r="AF334" i="1" s="1"/>
  <c r="AF335" i="1" s="1"/>
  <c r="AF336" i="1" s="1"/>
  <c r="AF337" i="1" s="1"/>
  <c r="AF338" i="1" s="1"/>
  <c r="AF339" i="1" s="1"/>
  <c r="AF340" i="1" s="1"/>
  <c r="AF341" i="1" s="1"/>
  <c r="AF342" i="1" s="1"/>
  <c r="AF343" i="1" s="1"/>
  <c r="AF344" i="1" s="1"/>
  <c r="AF345" i="1" s="1"/>
  <c r="AF346" i="1" s="1"/>
  <c r="AF347" i="1" s="1"/>
  <c r="AF348" i="1" s="1"/>
  <c r="AF349" i="1" s="1"/>
  <c r="AF350" i="1" s="1"/>
  <c r="AF351" i="1" s="1"/>
  <c r="AF352" i="1" s="1"/>
  <c r="AF353" i="1" s="1"/>
  <c r="AF354" i="1" s="1"/>
  <c r="AF355" i="1" s="1"/>
  <c r="AF356" i="1" s="1"/>
  <c r="AF357" i="1" s="1"/>
  <c r="AF358" i="1" s="1"/>
  <c r="AF359" i="1" s="1"/>
  <c r="AF360" i="1" s="1"/>
  <c r="AF361" i="1" s="1"/>
  <c r="AF362" i="1" s="1"/>
  <c r="AF363" i="1" s="1"/>
  <c r="AF364" i="1" s="1"/>
  <c r="AF365" i="1" s="1"/>
  <c r="AF366" i="1" s="1"/>
  <c r="AF367" i="1" s="1"/>
  <c r="AF368" i="1" s="1"/>
  <c r="AF369" i="1" s="1"/>
  <c r="AF370" i="1" s="1"/>
  <c r="AF371" i="1" s="1"/>
  <c r="AF372" i="1" s="1"/>
  <c r="AF373" i="1" s="1"/>
  <c r="AF374" i="1" s="1"/>
  <c r="AF375" i="1" s="1"/>
  <c r="AF376" i="1" s="1"/>
  <c r="AF377" i="1" s="1"/>
  <c r="AF378" i="1" s="1"/>
  <c r="AF379" i="1" s="1"/>
  <c r="AF380" i="1" s="1"/>
  <c r="AF381" i="1" s="1"/>
  <c r="AF382" i="1" s="1"/>
  <c r="AF383" i="1" s="1"/>
  <c r="AF384" i="1" s="1"/>
  <c r="AF385" i="1" s="1"/>
  <c r="AF386" i="1" s="1"/>
  <c r="AF387" i="1" s="1"/>
  <c r="AF388" i="1" s="1"/>
  <c r="AF389" i="1" s="1"/>
  <c r="AF390" i="1" s="1"/>
  <c r="AF391" i="1" s="1"/>
  <c r="AF392" i="1" s="1"/>
  <c r="AF393" i="1" s="1"/>
  <c r="AF394" i="1" s="1"/>
  <c r="AF395" i="1" s="1"/>
  <c r="AF396" i="1" s="1"/>
  <c r="AF397" i="1" s="1"/>
  <c r="AF398" i="1" s="1"/>
  <c r="AF399" i="1" s="1"/>
  <c r="AF400" i="1" s="1"/>
  <c r="AF401" i="1" s="1"/>
  <c r="AF402" i="1" s="1"/>
  <c r="AF403" i="1" s="1"/>
  <c r="AF404" i="1" s="1"/>
  <c r="AF405" i="1" s="1"/>
  <c r="AF406" i="1" s="1"/>
  <c r="AF407" i="1" s="1"/>
  <c r="AF408" i="1" s="1"/>
  <c r="AF409" i="1" s="1"/>
  <c r="AF410" i="1" s="1"/>
  <c r="AF411" i="1" s="1"/>
  <c r="AF412" i="1" s="1"/>
  <c r="AF413" i="1" s="1"/>
  <c r="AF414" i="1" s="1"/>
  <c r="AF415" i="1" s="1"/>
  <c r="AF416" i="1" s="1"/>
  <c r="AF417" i="1" s="1"/>
  <c r="AF418" i="1" s="1"/>
  <c r="AF419" i="1" s="1"/>
  <c r="AF420" i="1" s="1"/>
  <c r="AF421" i="1" s="1"/>
  <c r="AF422" i="1" s="1"/>
  <c r="AF423" i="1" s="1"/>
  <c r="AF424" i="1" s="1"/>
  <c r="AF425" i="1" s="1"/>
  <c r="AF426" i="1" s="1"/>
  <c r="AF427" i="1" s="1"/>
  <c r="AF428" i="1" s="1"/>
  <c r="AF429" i="1" s="1"/>
  <c r="AF430" i="1" s="1"/>
  <c r="AF431" i="1" s="1"/>
  <c r="AF432" i="1" s="1"/>
  <c r="AF433" i="1" s="1"/>
  <c r="AF434" i="1" s="1"/>
  <c r="AF435" i="1" s="1"/>
  <c r="AF436" i="1" s="1"/>
  <c r="AF437" i="1" s="1"/>
  <c r="AF438" i="1" s="1"/>
  <c r="AF439" i="1" s="1"/>
  <c r="AF440" i="1" s="1"/>
  <c r="AF441" i="1" s="1"/>
  <c r="AF442" i="1" s="1"/>
  <c r="AF443" i="1" s="1"/>
  <c r="AF444" i="1" s="1"/>
  <c r="AF445" i="1" s="1"/>
  <c r="AF446" i="1" s="1"/>
  <c r="AF447" i="1" s="1"/>
  <c r="AF448" i="1" s="1"/>
  <c r="AF449" i="1" s="1"/>
  <c r="AF450" i="1" s="1"/>
  <c r="AF451" i="1" s="1"/>
  <c r="AF452" i="1" s="1"/>
  <c r="AF453" i="1" s="1"/>
  <c r="AF454" i="1" s="1"/>
  <c r="AF455" i="1" s="1"/>
  <c r="AF456" i="1" s="1"/>
  <c r="AF457" i="1" s="1"/>
  <c r="AF458" i="1" s="1"/>
  <c r="AF459" i="1" s="1"/>
  <c r="AF460" i="1" s="1"/>
  <c r="AF461" i="1" s="1"/>
  <c r="AF462" i="1" s="1"/>
  <c r="AF463" i="1" s="1"/>
  <c r="AF464" i="1" s="1"/>
  <c r="AF465" i="1" s="1"/>
  <c r="AF466" i="1" s="1"/>
  <c r="AF467" i="1" s="1"/>
  <c r="AF468" i="1" s="1"/>
  <c r="AF469" i="1" s="1"/>
  <c r="AF470" i="1" s="1"/>
  <c r="AF471" i="1" s="1"/>
  <c r="AF472" i="1" s="1"/>
  <c r="AF473" i="1" s="1"/>
  <c r="AF474" i="1" s="1"/>
  <c r="AF475" i="1" s="1"/>
  <c r="AF476" i="1" s="1"/>
  <c r="AF477" i="1" s="1"/>
  <c r="AF478" i="1" s="1"/>
  <c r="AF479" i="1" s="1"/>
  <c r="AF480" i="1" s="1"/>
  <c r="AF481" i="1" s="1"/>
  <c r="AF482" i="1" s="1"/>
  <c r="AF483" i="1" s="1"/>
  <c r="AF484" i="1" s="1"/>
  <c r="AF485" i="1" s="1"/>
  <c r="AF486" i="1" s="1"/>
  <c r="AF487" i="1" s="1"/>
  <c r="AF488" i="1" s="1"/>
  <c r="AF489" i="1" s="1"/>
  <c r="AF490" i="1" s="1"/>
  <c r="AF491" i="1" s="1"/>
  <c r="AF492" i="1" s="1"/>
  <c r="AF493" i="1" s="1"/>
  <c r="AF494" i="1" s="1"/>
  <c r="AF495" i="1" s="1"/>
  <c r="AF496" i="1" s="1"/>
  <c r="AF497" i="1" s="1"/>
  <c r="AF498" i="1" s="1"/>
  <c r="AF499" i="1" s="1"/>
  <c r="AF500" i="1" s="1"/>
  <c r="AF501" i="1" s="1"/>
  <c r="AF502" i="1" s="1"/>
  <c r="AF503" i="1" s="1"/>
  <c r="AF504" i="1" s="1"/>
  <c r="AF505" i="1" s="1"/>
  <c r="AF506" i="1" s="1"/>
  <c r="AF507" i="1" s="1"/>
  <c r="AF508" i="1" s="1"/>
  <c r="AF509" i="1" s="1"/>
  <c r="AF510" i="1" s="1"/>
  <c r="AF511" i="1" s="1"/>
  <c r="AF512" i="1" s="1"/>
  <c r="AF513" i="1" s="1"/>
  <c r="AF514" i="1" s="1"/>
  <c r="AF515" i="1" s="1"/>
  <c r="AF516" i="1" s="1"/>
  <c r="AF517" i="1" s="1"/>
  <c r="AF518" i="1" s="1"/>
  <c r="AF519" i="1" s="1"/>
  <c r="AF520" i="1" s="1"/>
  <c r="AF521" i="1" s="1"/>
  <c r="AF522" i="1" s="1"/>
  <c r="AF523" i="1" s="1"/>
  <c r="AF524" i="1" s="1"/>
  <c r="AF525" i="1" s="1"/>
  <c r="AF526" i="1" s="1"/>
  <c r="AF527" i="1" s="1"/>
  <c r="AF528" i="1" s="1"/>
  <c r="AF529" i="1" s="1"/>
  <c r="AF530" i="1" s="1"/>
  <c r="AF531" i="1" s="1"/>
  <c r="AF532" i="1" s="1"/>
  <c r="AF533" i="1" s="1"/>
  <c r="AF534" i="1" s="1"/>
  <c r="AF535" i="1" s="1"/>
  <c r="AF536" i="1" s="1"/>
  <c r="AF537" i="1" s="1"/>
  <c r="AF538" i="1" s="1"/>
  <c r="AF539" i="1" s="1"/>
  <c r="AF540" i="1" s="1"/>
  <c r="AF541" i="1" s="1"/>
  <c r="AF542" i="1" s="1"/>
  <c r="AF543" i="1" s="1"/>
  <c r="AF544" i="1" s="1"/>
  <c r="AF545" i="1" s="1"/>
  <c r="AF546" i="1" s="1"/>
  <c r="AF547" i="1" s="1"/>
  <c r="AF548" i="1" s="1"/>
  <c r="AF549" i="1" s="1"/>
  <c r="AF550" i="1" s="1"/>
  <c r="AF551" i="1" s="1"/>
  <c r="AF552" i="1" s="1"/>
  <c r="AF553" i="1" s="1"/>
  <c r="AF554" i="1" s="1"/>
  <c r="AF555" i="1" s="1"/>
  <c r="AF556" i="1" s="1"/>
  <c r="AF557" i="1" s="1"/>
  <c r="AF558" i="1" s="1"/>
  <c r="AF559" i="1" s="1"/>
  <c r="AF560" i="1" s="1"/>
  <c r="AF561" i="1" s="1"/>
  <c r="AF562" i="1" s="1"/>
  <c r="AF563" i="1" s="1"/>
  <c r="AF564" i="1" s="1"/>
  <c r="AF565" i="1" s="1"/>
  <c r="AF566" i="1" s="1"/>
  <c r="AF567" i="1" s="1"/>
  <c r="AF568" i="1" s="1"/>
  <c r="AF569" i="1" s="1"/>
  <c r="AF570" i="1" s="1"/>
  <c r="AF571" i="1" s="1"/>
  <c r="AF572" i="1" s="1"/>
  <c r="AF573" i="1" s="1"/>
  <c r="AF574" i="1" s="1"/>
  <c r="AF575" i="1" s="1"/>
  <c r="AF576" i="1" s="1"/>
  <c r="AF577" i="1" s="1"/>
  <c r="AF578" i="1" s="1"/>
  <c r="AF579" i="1" s="1"/>
  <c r="AF580" i="1" s="1"/>
  <c r="AF581" i="1" s="1"/>
  <c r="AF582" i="1" s="1"/>
  <c r="AF583" i="1" s="1"/>
  <c r="C16" i="1"/>
  <c r="C17" i="1" s="1"/>
  <c r="H6" i="1"/>
  <c r="G7" i="1" l="1"/>
  <c r="G8" i="1" s="1"/>
  <c r="M16" i="1" s="1"/>
  <c r="D16" i="1"/>
  <c r="C18" i="1"/>
  <c r="D17" i="1"/>
  <c r="O16" i="1" l="1"/>
  <c r="Q20" i="1"/>
  <c r="S21" i="1" s="1"/>
  <c r="S23" i="1" s="1"/>
  <c r="S26" i="1" s="1"/>
  <c r="D18" i="1"/>
  <c r="C19" i="1"/>
  <c r="C20" i="1" l="1"/>
  <c r="D19" i="1"/>
  <c r="C21" i="1" l="1"/>
  <c r="D20" i="1"/>
  <c r="C22" i="1" l="1"/>
  <c r="D21" i="1"/>
  <c r="C23" i="1" l="1"/>
  <c r="D22" i="1"/>
  <c r="D23" i="1" l="1"/>
  <c r="C24" i="1"/>
  <c r="D24" i="1" l="1"/>
  <c r="C25" i="1"/>
  <c r="C26" i="1" l="1"/>
  <c r="D25" i="1"/>
  <c r="D26" i="1" l="1"/>
  <c r="C27" i="1"/>
  <c r="C28" i="1" l="1"/>
  <c r="D27" i="1"/>
  <c r="C29" i="1" l="1"/>
  <c r="D28" i="1"/>
  <c r="C30" i="1" l="1"/>
  <c r="D29" i="1"/>
  <c r="C31" i="1" l="1"/>
  <c r="D30" i="1"/>
  <c r="D31" i="1" l="1"/>
  <c r="C32" i="1"/>
  <c r="C33" i="1" l="1"/>
  <c r="D32" i="1"/>
  <c r="D33" i="1" l="1"/>
  <c r="C34" i="1"/>
  <c r="C35" i="1" l="1"/>
  <c r="D34" i="1"/>
  <c r="C36" i="1" l="1"/>
  <c r="D35" i="1"/>
  <c r="C37" i="1" l="1"/>
  <c r="D36" i="1"/>
  <c r="C38" i="1" l="1"/>
  <c r="D37" i="1"/>
  <c r="C39" i="1" l="1"/>
  <c r="D38" i="1"/>
  <c r="D39" i="1" l="1"/>
  <c r="C40" i="1"/>
  <c r="C41" i="1" l="1"/>
  <c r="D40" i="1"/>
  <c r="D41" i="1" l="1"/>
  <c r="C42" i="1"/>
  <c r="C43" i="1" l="1"/>
  <c r="D42" i="1"/>
  <c r="C44" i="1" l="1"/>
  <c r="D43" i="1"/>
  <c r="C45" i="1" l="1"/>
  <c r="D44" i="1"/>
  <c r="C46" i="1" l="1"/>
  <c r="D45" i="1"/>
  <c r="C47" i="1" l="1"/>
  <c r="D46" i="1"/>
  <c r="D47" i="1" l="1"/>
  <c r="C48" i="1"/>
  <c r="C49" i="1" l="1"/>
  <c r="D48" i="1"/>
  <c r="C50" i="1" l="1"/>
  <c r="D49" i="1"/>
  <c r="C51" i="1" l="1"/>
  <c r="D50" i="1"/>
  <c r="D51" i="1" l="1"/>
  <c r="C52" i="1"/>
  <c r="C53" i="1" l="1"/>
  <c r="D52" i="1"/>
  <c r="C54" i="1" l="1"/>
  <c r="D53" i="1"/>
  <c r="C55" i="1" l="1"/>
  <c r="D54" i="1"/>
  <c r="D55" i="1" l="1"/>
  <c r="C56" i="1"/>
  <c r="C57" i="1" l="1"/>
  <c r="D56" i="1"/>
  <c r="C58" i="1" l="1"/>
  <c r="D57" i="1"/>
  <c r="C59" i="1" l="1"/>
  <c r="D58" i="1"/>
  <c r="C60" i="1" l="1"/>
  <c r="D59" i="1"/>
  <c r="C61" i="1" l="1"/>
  <c r="D60" i="1"/>
  <c r="C62" i="1" l="1"/>
  <c r="D61" i="1"/>
  <c r="C63" i="1" l="1"/>
  <c r="D62" i="1"/>
  <c r="D63" i="1" l="1"/>
  <c r="C64" i="1"/>
  <c r="C65" i="1" l="1"/>
  <c r="D64" i="1"/>
  <c r="D65" i="1" l="1"/>
  <c r="C66" i="1"/>
  <c r="C67" i="1" l="1"/>
  <c r="D66" i="1"/>
  <c r="C68" i="1" l="1"/>
  <c r="D67" i="1"/>
  <c r="C69" i="1" l="1"/>
  <c r="D68" i="1"/>
  <c r="C70" i="1" l="1"/>
  <c r="D69" i="1"/>
  <c r="C71" i="1" l="1"/>
  <c r="D70" i="1"/>
  <c r="D71" i="1" l="1"/>
  <c r="C72" i="1"/>
  <c r="C73" i="1" l="1"/>
  <c r="D72" i="1"/>
  <c r="C74" i="1" l="1"/>
  <c r="D73" i="1"/>
  <c r="C75" i="1" l="1"/>
  <c r="D74" i="1"/>
  <c r="C76" i="1" l="1"/>
  <c r="D75" i="1"/>
  <c r="C77" i="1" l="1"/>
  <c r="D76" i="1"/>
  <c r="C78" i="1" l="1"/>
  <c r="D77" i="1"/>
  <c r="C79" i="1" l="1"/>
  <c r="D78" i="1"/>
  <c r="D79" i="1" l="1"/>
  <c r="C80" i="1"/>
  <c r="C81" i="1" l="1"/>
  <c r="D80" i="1"/>
  <c r="C82" i="1" l="1"/>
  <c r="D81" i="1"/>
  <c r="C83" i="1" l="1"/>
  <c r="D82" i="1"/>
  <c r="C84" i="1" l="1"/>
  <c r="D83" i="1"/>
  <c r="C85" i="1" l="1"/>
  <c r="D84" i="1"/>
  <c r="C86" i="1" l="1"/>
  <c r="D85" i="1"/>
  <c r="C87" i="1" l="1"/>
  <c r="D86" i="1"/>
  <c r="D87" i="1" l="1"/>
  <c r="C88" i="1"/>
  <c r="C89" i="1" l="1"/>
  <c r="D88" i="1"/>
  <c r="C90" i="1" l="1"/>
  <c r="D89" i="1"/>
  <c r="D90" i="1" l="1"/>
  <c r="C91" i="1"/>
  <c r="C92" i="1" l="1"/>
  <c r="D91" i="1"/>
  <c r="C93" i="1" l="1"/>
  <c r="D92" i="1"/>
  <c r="C94" i="1" l="1"/>
  <c r="D93" i="1"/>
  <c r="C95" i="1" l="1"/>
  <c r="D94" i="1"/>
  <c r="D95" i="1" l="1"/>
  <c r="C96" i="1"/>
  <c r="D96" i="1" l="1"/>
  <c r="C97" i="1"/>
  <c r="C98" i="1" l="1"/>
  <c r="D97" i="1"/>
  <c r="D98" i="1" l="1"/>
  <c r="C99" i="1"/>
  <c r="C100" i="1" l="1"/>
  <c r="D99" i="1"/>
  <c r="C101" i="1" l="1"/>
  <c r="D100" i="1"/>
  <c r="C102" i="1" l="1"/>
  <c r="D101" i="1"/>
  <c r="C103" i="1" l="1"/>
  <c r="D102" i="1"/>
  <c r="D103" i="1" l="1"/>
  <c r="C104" i="1"/>
  <c r="D104" i="1" l="1"/>
  <c r="C105" i="1"/>
  <c r="D105" i="1" l="1"/>
  <c r="C106" i="1"/>
  <c r="C107" i="1" l="1"/>
  <c r="D106" i="1"/>
  <c r="C108" i="1" l="1"/>
  <c r="D107" i="1"/>
  <c r="C109" i="1" l="1"/>
  <c r="D108" i="1"/>
  <c r="C110" i="1" l="1"/>
  <c r="D109" i="1"/>
  <c r="C111" i="1" l="1"/>
  <c r="D110" i="1"/>
  <c r="D111" i="1" l="1"/>
  <c r="C112" i="1"/>
  <c r="C113" i="1" l="1"/>
  <c r="D112" i="1"/>
  <c r="C114" i="1" l="1"/>
  <c r="D113" i="1"/>
  <c r="C115" i="1" l="1"/>
  <c r="D114" i="1"/>
  <c r="C116" i="1" l="1"/>
  <c r="D115" i="1"/>
  <c r="C117" i="1" l="1"/>
  <c r="D116" i="1"/>
  <c r="C118" i="1" l="1"/>
  <c r="D117" i="1"/>
  <c r="C119" i="1" l="1"/>
  <c r="D118" i="1"/>
  <c r="D119" i="1" l="1"/>
  <c r="C120" i="1"/>
  <c r="C121" i="1" l="1"/>
  <c r="D120" i="1"/>
  <c r="C122" i="1" l="1"/>
  <c r="D121" i="1"/>
  <c r="C123" i="1" l="1"/>
  <c r="D122" i="1"/>
  <c r="D123" i="1" l="1"/>
  <c r="C124" i="1"/>
  <c r="C125" i="1" l="1"/>
  <c r="D124" i="1"/>
  <c r="C126" i="1" l="1"/>
  <c r="D125" i="1"/>
  <c r="C127" i="1" l="1"/>
  <c r="D126" i="1"/>
  <c r="D127" i="1" l="1"/>
  <c r="C128" i="1"/>
  <c r="C129" i="1" l="1"/>
  <c r="D128" i="1"/>
  <c r="D129" i="1" l="1"/>
  <c r="C130" i="1"/>
  <c r="D130" i="1" l="1"/>
  <c r="C131" i="1"/>
  <c r="C132" i="1" l="1"/>
  <c r="D131" i="1"/>
  <c r="C133" i="1" l="1"/>
  <c r="D132" i="1"/>
  <c r="C134" i="1" l="1"/>
  <c r="D133" i="1"/>
  <c r="C135" i="1" l="1"/>
  <c r="D134" i="1"/>
  <c r="D135" i="1" l="1"/>
  <c r="C136" i="1"/>
  <c r="D136" i="1" l="1"/>
  <c r="C137" i="1"/>
  <c r="C138" i="1" l="1"/>
  <c r="D137" i="1"/>
  <c r="D138" i="1" l="1"/>
  <c r="C139" i="1"/>
  <c r="D139" i="1" l="1"/>
  <c r="C140" i="1"/>
  <c r="C141" i="1" l="1"/>
  <c r="D140" i="1"/>
  <c r="C142" i="1" l="1"/>
  <c r="D141" i="1"/>
  <c r="C143" i="1" l="1"/>
  <c r="D142" i="1"/>
  <c r="D143" i="1" l="1"/>
  <c r="C144" i="1"/>
  <c r="C145" i="1" l="1"/>
  <c r="D144" i="1"/>
  <c r="C146" i="1" l="1"/>
  <c r="D145" i="1"/>
  <c r="C147" i="1" l="1"/>
  <c r="D146" i="1"/>
  <c r="C148" i="1" l="1"/>
  <c r="D147" i="1"/>
  <c r="C149" i="1" l="1"/>
  <c r="D148" i="1"/>
  <c r="C150" i="1" l="1"/>
  <c r="D149" i="1"/>
  <c r="C151" i="1" l="1"/>
  <c r="D150" i="1"/>
  <c r="D151" i="1" l="1"/>
  <c r="C152" i="1"/>
  <c r="C153" i="1" l="1"/>
  <c r="D152" i="1"/>
  <c r="C154" i="1" l="1"/>
  <c r="D153" i="1"/>
  <c r="D154" i="1" l="1"/>
  <c r="C155" i="1"/>
  <c r="D155" i="1" l="1"/>
  <c r="C156" i="1"/>
  <c r="C157" i="1" l="1"/>
  <c r="D156" i="1"/>
  <c r="C158" i="1" l="1"/>
  <c r="D157" i="1"/>
  <c r="C159" i="1" l="1"/>
  <c r="D158" i="1"/>
  <c r="D159" i="1" l="1"/>
  <c r="C160" i="1"/>
  <c r="D160" i="1" l="1"/>
  <c r="C161" i="1"/>
  <c r="D161" i="1" l="1"/>
  <c r="C162" i="1"/>
  <c r="C163" i="1" l="1"/>
  <c r="D162" i="1"/>
  <c r="C164" i="1" l="1"/>
  <c r="D163" i="1"/>
  <c r="C165" i="1" l="1"/>
  <c r="D164" i="1"/>
  <c r="C166" i="1" l="1"/>
  <c r="D165" i="1"/>
  <c r="C167" i="1" l="1"/>
  <c r="D166" i="1"/>
  <c r="D167" i="1" l="1"/>
  <c r="C168" i="1"/>
  <c r="D168" i="1" l="1"/>
  <c r="C169" i="1"/>
  <c r="D169" i="1" l="1"/>
  <c r="C170" i="1"/>
  <c r="C171" i="1" l="1"/>
  <c r="D170" i="1"/>
  <c r="C172" i="1" l="1"/>
  <c r="D171" i="1"/>
  <c r="C173" i="1" l="1"/>
  <c r="D172" i="1"/>
  <c r="C174" i="1" l="1"/>
  <c r="D173" i="1"/>
  <c r="C175" i="1" l="1"/>
  <c r="D174" i="1"/>
  <c r="D175" i="1" l="1"/>
  <c r="C176" i="1"/>
  <c r="C177" i="1" l="1"/>
  <c r="D176" i="1"/>
  <c r="C178" i="1" l="1"/>
  <c r="D177" i="1"/>
  <c r="D178" i="1" l="1"/>
  <c r="C179" i="1"/>
  <c r="C180" i="1" l="1"/>
  <c r="D179" i="1"/>
  <c r="C181" i="1" l="1"/>
  <c r="D180" i="1"/>
  <c r="C182" i="1" l="1"/>
  <c r="D181" i="1"/>
  <c r="C183" i="1" l="1"/>
  <c r="D182" i="1"/>
  <c r="D183" i="1" l="1"/>
  <c r="C184" i="1"/>
  <c r="C185" i="1" l="1"/>
  <c r="D184" i="1"/>
  <c r="C186" i="1" l="1"/>
  <c r="D185" i="1"/>
  <c r="C187" i="1" l="1"/>
  <c r="D186" i="1"/>
  <c r="D187" i="1" l="1"/>
  <c r="C188" i="1"/>
  <c r="C189" i="1" l="1"/>
  <c r="D188" i="1"/>
  <c r="C190" i="1" l="1"/>
  <c r="D189" i="1"/>
  <c r="C191" i="1" l="1"/>
  <c r="D190" i="1"/>
  <c r="D191" i="1" l="1"/>
  <c r="C192" i="1"/>
  <c r="C193" i="1" l="1"/>
  <c r="D192" i="1"/>
  <c r="D193" i="1" l="1"/>
  <c r="C194" i="1"/>
  <c r="C195" i="1" l="1"/>
  <c r="D194" i="1"/>
  <c r="C196" i="1" l="1"/>
  <c r="D195" i="1"/>
  <c r="C197" i="1" l="1"/>
  <c r="D196" i="1"/>
  <c r="C198" i="1" l="1"/>
  <c r="D197" i="1"/>
  <c r="C199" i="1" l="1"/>
  <c r="D198" i="1"/>
  <c r="D199" i="1" l="1"/>
  <c r="C200" i="1"/>
  <c r="D200" i="1" l="1"/>
  <c r="C201" i="1"/>
  <c r="C202" i="1" l="1"/>
  <c r="D201" i="1"/>
  <c r="C203" i="1" l="1"/>
  <c r="D202" i="1"/>
  <c r="D203" i="1" l="1"/>
  <c r="C204" i="1"/>
  <c r="C205" i="1" l="1"/>
  <c r="D204" i="1"/>
  <c r="C206" i="1" l="1"/>
  <c r="D205" i="1"/>
  <c r="C207" i="1" l="1"/>
  <c r="D206" i="1"/>
  <c r="D207" i="1" l="1"/>
  <c r="C208" i="1"/>
  <c r="D208" i="1" l="1"/>
  <c r="C209" i="1"/>
  <c r="C210" i="1" l="1"/>
  <c r="D209" i="1"/>
  <c r="D210" i="1" l="1"/>
  <c r="C211" i="1"/>
  <c r="C212" i="1" l="1"/>
  <c r="D211" i="1"/>
  <c r="C213" i="1" l="1"/>
  <c r="D212" i="1"/>
  <c r="C214" i="1" l="1"/>
  <c r="D213" i="1"/>
  <c r="C215" i="1" l="1"/>
  <c r="D214" i="1"/>
  <c r="D215" i="1" l="1"/>
  <c r="C216" i="1"/>
  <c r="C217" i="1" l="1"/>
  <c r="D216" i="1"/>
  <c r="C218" i="1" l="1"/>
  <c r="D217" i="1"/>
  <c r="D218" i="1" l="1"/>
  <c r="C219" i="1"/>
  <c r="D219" i="1" l="1"/>
  <c r="C220" i="1"/>
  <c r="C221" i="1" l="1"/>
  <c r="D220" i="1"/>
  <c r="C222" i="1" l="1"/>
  <c r="D221" i="1"/>
  <c r="C223" i="1" l="1"/>
  <c r="D222" i="1"/>
  <c r="D223" i="1" l="1"/>
  <c r="C224" i="1"/>
  <c r="D224" i="1" l="1"/>
  <c r="C225" i="1"/>
  <c r="C226" i="1" l="1"/>
  <c r="D225" i="1"/>
  <c r="C227" i="1" l="1"/>
  <c r="D226" i="1"/>
  <c r="C228" i="1" l="1"/>
  <c r="D227" i="1"/>
  <c r="C229" i="1" l="1"/>
  <c r="D228" i="1"/>
  <c r="C230" i="1" l="1"/>
  <c r="D229" i="1"/>
  <c r="C231" i="1" l="1"/>
  <c r="D230" i="1"/>
  <c r="D231" i="1" l="1"/>
  <c r="C232" i="1"/>
  <c r="D232" i="1" l="1"/>
  <c r="C233" i="1"/>
  <c r="D233" i="1" l="1"/>
  <c r="C234" i="1"/>
  <c r="C235" i="1" l="1"/>
  <c r="D234" i="1"/>
  <c r="D235" i="1" l="1"/>
  <c r="C236" i="1"/>
  <c r="C237" i="1" l="1"/>
  <c r="D236" i="1"/>
  <c r="C238" i="1" l="1"/>
  <c r="D237" i="1"/>
  <c r="C239" i="1" l="1"/>
  <c r="D238" i="1"/>
  <c r="D239" i="1" l="1"/>
  <c r="C240" i="1"/>
  <c r="D240" i="1" l="1"/>
  <c r="C241" i="1"/>
  <c r="C242" i="1" l="1"/>
  <c r="D241" i="1"/>
  <c r="C243" i="1" l="1"/>
  <c r="D242" i="1"/>
  <c r="C244" i="1" l="1"/>
  <c r="D243" i="1"/>
  <c r="C245" i="1" l="1"/>
  <c r="D244" i="1"/>
  <c r="C246" i="1" l="1"/>
  <c r="D245" i="1"/>
  <c r="C247" i="1" l="1"/>
  <c r="D246" i="1"/>
  <c r="D247" i="1" l="1"/>
  <c r="C248" i="1"/>
  <c r="C249" i="1" l="1"/>
  <c r="D248" i="1"/>
  <c r="C250" i="1" l="1"/>
  <c r="D249" i="1"/>
  <c r="D250" i="1" l="1"/>
  <c r="C251" i="1"/>
  <c r="C252" i="1" l="1"/>
  <c r="D251" i="1"/>
  <c r="C253" i="1" l="1"/>
  <c r="D252" i="1"/>
  <c r="C254" i="1" l="1"/>
  <c r="D253" i="1"/>
  <c r="C255" i="1" l="1"/>
  <c r="D254" i="1"/>
  <c r="D255" i="1" l="1"/>
  <c r="C256" i="1"/>
  <c r="D256" i="1" l="1"/>
  <c r="C257" i="1"/>
  <c r="D257" i="1" l="1"/>
  <c r="C258" i="1"/>
  <c r="D258" i="1" l="1"/>
  <c r="C259" i="1"/>
  <c r="C260" i="1" l="1"/>
  <c r="D259" i="1"/>
  <c r="C261" i="1" l="1"/>
  <c r="D260" i="1"/>
  <c r="C262" i="1" l="1"/>
  <c r="D261" i="1"/>
  <c r="C263" i="1" l="1"/>
  <c r="D262" i="1"/>
  <c r="D263" i="1" l="1"/>
  <c r="C264" i="1"/>
  <c r="C265" i="1" l="1"/>
  <c r="D264" i="1"/>
  <c r="C266" i="1" l="1"/>
  <c r="D265" i="1"/>
  <c r="C267" i="1" l="1"/>
  <c r="D266" i="1"/>
  <c r="D267" i="1" l="1"/>
  <c r="C268" i="1"/>
  <c r="C269" i="1" l="1"/>
  <c r="D268" i="1"/>
  <c r="C270" i="1" l="1"/>
  <c r="D269" i="1"/>
  <c r="C271" i="1" l="1"/>
  <c r="D270" i="1"/>
  <c r="D271" i="1" l="1"/>
  <c r="C272" i="1"/>
  <c r="D272" i="1" l="1"/>
  <c r="C273" i="1"/>
  <c r="C274" i="1" l="1"/>
  <c r="D273" i="1"/>
  <c r="C275" i="1" l="1"/>
  <c r="D274" i="1"/>
  <c r="D275" i="1" l="1"/>
  <c r="C276" i="1"/>
  <c r="C277" i="1" l="1"/>
  <c r="D276" i="1"/>
  <c r="C278" i="1" l="1"/>
  <c r="D277" i="1"/>
  <c r="C279" i="1" l="1"/>
  <c r="D278" i="1"/>
  <c r="D279" i="1" l="1"/>
  <c r="C280" i="1"/>
  <c r="C281" i="1" l="1"/>
  <c r="D280" i="1"/>
  <c r="C282" i="1" l="1"/>
  <c r="D281" i="1"/>
  <c r="D282" i="1" l="1"/>
  <c r="C283" i="1"/>
  <c r="D283" i="1" l="1"/>
  <c r="C284" i="1"/>
  <c r="C285" i="1" l="1"/>
  <c r="D284" i="1"/>
  <c r="C286" i="1" l="1"/>
  <c r="D285" i="1"/>
  <c r="C287" i="1" l="1"/>
  <c r="D286" i="1"/>
  <c r="D287" i="1" l="1"/>
  <c r="C288" i="1"/>
  <c r="C289" i="1" l="1"/>
  <c r="D288" i="1"/>
  <c r="C290" i="1" l="1"/>
  <c r="D289" i="1"/>
  <c r="D290" i="1" l="1"/>
  <c r="C291" i="1"/>
  <c r="C292" i="1" l="1"/>
  <c r="D291" i="1"/>
  <c r="C293" i="1" l="1"/>
  <c r="D292" i="1"/>
  <c r="C294" i="1" l="1"/>
  <c r="D293" i="1"/>
  <c r="C295" i="1" l="1"/>
  <c r="D294" i="1"/>
  <c r="D295" i="1" l="1"/>
  <c r="C296" i="1"/>
  <c r="C297" i="1" l="1"/>
  <c r="D296" i="1"/>
  <c r="D297" i="1" l="1"/>
  <c r="C298" i="1"/>
  <c r="C299" i="1" l="1"/>
  <c r="D298" i="1"/>
  <c r="C300" i="1" l="1"/>
  <c r="D299" i="1"/>
  <c r="D300" i="1" l="1"/>
  <c r="C301" i="1"/>
  <c r="C302" i="1" l="1"/>
  <c r="D301" i="1"/>
  <c r="C303" i="1" l="1"/>
  <c r="D302" i="1"/>
  <c r="D303" i="1" l="1"/>
  <c r="C304" i="1"/>
  <c r="C305" i="1" l="1"/>
  <c r="D304" i="1"/>
  <c r="C306" i="1" l="1"/>
  <c r="D305" i="1"/>
  <c r="C307" i="1" l="1"/>
  <c r="D306" i="1"/>
  <c r="C308" i="1" l="1"/>
  <c r="D307" i="1"/>
  <c r="C309" i="1" l="1"/>
  <c r="D308" i="1"/>
  <c r="C310" i="1" l="1"/>
  <c r="D309" i="1"/>
  <c r="C311" i="1" l="1"/>
  <c r="D310" i="1"/>
  <c r="D311" i="1" l="1"/>
  <c r="C312" i="1"/>
  <c r="C313" i="1" l="1"/>
  <c r="D312" i="1"/>
  <c r="D313" i="1" l="1"/>
  <c r="C314" i="1"/>
  <c r="C315" i="1" l="1"/>
  <c r="D314" i="1"/>
  <c r="C316" i="1" l="1"/>
  <c r="D315" i="1"/>
  <c r="D316" i="1" l="1"/>
  <c r="C317" i="1"/>
  <c r="C318" i="1" l="1"/>
  <c r="D317" i="1"/>
  <c r="C319" i="1" l="1"/>
  <c r="D318" i="1"/>
  <c r="D319" i="1" l="1"/>
  <c r="C320" i="1"/>
  <c r="C321" i="1" l="1"/>
  <c r="D320" i="1"/>
  <c r="C322" i="1" l="1"/>
  <c r="D321" i="1"/>
  <c r="C323" i="1" l="1"/>
  <c r="D322" i="1"/>
  <c r="D323" i="1" l="1"/>
  <c r="C324" i="1"/>
  <c r="C325" i="1" l="1"/>
  <c r="D324" i="1"/>
  <c r="C326" i="1" l="1"/>
  <c r="D325" i="1"/>
  <c r="C327" i="1" l="1"/>
  <c r="D326" i="1"/>
  <c r="D327" i="1" l="1"/>
  <c r="C328" i="1"/>
  <c r="D328" i="1" l="1"/>
  <c r="C329" i="1"/>
  <c r="C330" i="1" l="1"/>
  <c r="D329" i="1"/>
  <c r="C331" i="1" l="1"/>
  <c r="D330" i="1"/>
  <c r="C332" i="1" l="1"/>
  <c r="D331" i="1"/>
  <c r="C333" i="1" l="1"/>
  <c r="D332" i="1"/>
  <c r="C334" i="1" l="1"/>
  <c r="D333" i="1"/>
  <c r="C335" i="1" l="1"/>
  <c r="D334" i="1"/>
  <c r="D335" i="1" l="1"/>
  <c r="C336" i="1"/>
  <c r="D336" i="1" l="1"/>
  <c r="C337" i="1"/>
  <c r="C338" i="1" l="1"/>
  <c r="D337" i="1"/>
  <c r="C339" i="1" l="1"/>
  <c r="D338" i="1"/>
  <c r="D339" i="1" l="1"/>
  <c r="C340" i="1"/>
  <c r="C341" i="1" l="1"/>
  <c r="D340" i="1"/>
  <c r="C342" i="1" l="1"/>
  <c r="D341" i="1"/>
  <c r="C343" i="1" l="1"/>
  <c r="D342" i="1"/>
  <c r="D343" i="1" l="1"/>
  <c r="C344" i="1"/>
  <c r="D344" i="1" l="1"/>
  <c r="C345" i="1"/>
  <c r="C346" i="1" l="1"/>
  <c r="D345" i="1"/>
  <c r="C347" i="1" l="1"/>
  <c r="D346" i="1"/>
  <c r="C348" i="1" l="1"/>
  <c r="D347" i="1"/>
  <c r="D348" i="1" l="1"/>
  <c r="C349" i="1"/>
  <c r="C350" i="1" l="1"/>
  <c r="D349" i="1"/>
  <c r="C351" i="1" l="1"/>
  <c r="D350" i="1"/>
  <c r="D351" i="1" l="1"/>
  <c r="C352" i="1"/>
  <c r="C353" i="1" l="1"/>
  <c r="D352" i="1"/>
  <c r="C354" i="1" l="1"/>
  <c r="D353" i="1"/>
  <c r="D354" i="1" l="1"/>
  <c r="C355" i="1"/>
  <c r="C356" i="1" l="1"/>
  <c r="D355" i="1"/>
  <c r="D356" i="1" l="1"/>
  <c r="C357" i="1"/>
  <c r="C358" i="1" l="1"/>
  <c r="D357" i="1"/>
  <c r="C359" i="1" l="1"/>
  <c r="D358" i="1"/>
  <c r="D359" i="1" l="1"/>
  <c r="C360" i="1"/>
  <c r="C361" i="1" l="1"/>
  <c r="D360" i="1"/>
  <c r="C362" i="1" l="1"/>
  <c r="D361" i="1"/>
  <c r="D362" i="1" l="1"/>
  <c r="C363" i="1"/>
  <c r="D363" i="1" l="1"/>
  <c r="C364" i="1"/>
  <c r="C365" i="1" l="1"/>
  <c r="D364" i="1"/>
  <c r="C366" i="1" l="1"/>
  <c r="D365" i="1"/>
  <c r="C367" i="1" l="1"/>
  <c r="D366" i="1"/>
  <c r="D367" i="1" l="1"/>
  <c r="C368" i="1"/>
  <c r="C369" i="1" l="1"/>
  <c r="D368" i="1"/>
  <c r="D369" i="1" l="1"/>
  <c r="C370" i="1"/>
  <c r="D370" i="1" l="1"/>
  <c r="C371" i="1"/>
  <c r="C372" i="1" l="1"/>
  <c r="D371" i="1"/>
  <c r="C373" i="1" l="1"/>
  <c r="D372" i="1"/>
  <c r="C374" i="1" l="1"/>
  <c r="D373" i="1"/>
  <c r="C375" i="1" l="1"/>
  <c r="D374" i="1"/>
  <c r="D375" i="1" l="1"/>
  <c r="C376" i="1"/>
  <c r="C377" i="1" l="1"/>
  <c r="D376" i="1"/>
  <c r="C378" i="1" l="1"/>
  <c r="D377" i="1"/>
  <c r="D378" i="1" l="1"/>
  <c r="C379" i="1"/>
  <c r="C380" i="1" l="1"/>
  <c r="D379" i="1"/>
  <c r="D380" i="1" l="1"/>
  <c r="C381" i="1"/>
  <c r="C382" i="1" l="1"/>
  <c r="D381" i="1"/>
  <c r="C383" i="1" l="1"/>
  <c r="D382" i="1"/>
  <c r="D383" i="1" l="1"/>
  <c r="C384" i="1"/>
  <c r="D384" i="1" l="1"/>
  <c r="C385" i="1"/>
  <c r="C386" i="1" l="1"/>
  <c r="D385" i="1"/>
  <c r="C387" i="1" l="1"/>
  <c r="D386" i="1"/>
  <c r="C388" i="1" l="1"/>
  <c r="D387" i="1"/>
  <c r="D388" i="1" l="1"/>
  <c r="C389" i="1"/>
  <c r="C390" i="1" l="1"/>
  <c r="D389" i="1"/>
  <c r="C391" i="1" l="1"/>
  <c r="D390" i="1"/>
  <c r="D391" i="1" l="1"/>
  <c r="C392" i="1"/>
  <c r="C393" i="1" l="1"/>
  <c r="D392" i="1"/>
  <c r="C394" i="1" l="1"/>
  <c r="D393" i="1"/>
  <c r="D394" i="1" l="1"/>
  <c r="C395" i="1"/>
  <c r="C396" i="1" l="1"/>
  <c r="D395" i="1"/>
  <c r="D396" i="1" l="1"/>
  <c r="C397" i="1"/>
  <c r="C398" i="1" l="1"/>
  <c r="D397" i="1"/>
  <c r="C399" i="1" l="1"/>
  <c r="D399" i="1" s="1"/>
  <c r="D398" i="1"/>
  <c r="B7" i="12"/>
  <c r="K3" i="12" s="1"/>
  <c r="H7" i="1" l="1"/>
  <c r="H8" i="1" s="1"/>
  <c r="L6" i="12"/>
  <c r="L7" i="12"/>
  <c r="L8"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Martijn Boons</author>
  </authors>
  <commentList>
    <comment ref="Y1" authorId="0" shapeId="0" xr:uid="{26556EDB-E169-4F29-92F7-70C7C5FD2E2A}">
      <text>
        <r>
          <rPr>
            <b/>
            <sz val="9"/>
            <color indexed="81"/>
            <rFont val="Tahoma"/>
            <family val="2"/>
          </rPr>
          <t>=DSGRID("S&amp;PCOMP,FTSE100,DAXINDX","RI","31/12/1969","","M","RowHeader=true;ColHeader=true;DispSeriesDescription=false;YearlyTSFormat=false;QuarterlyTSFormat=false","")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<sst xmlns="http://schemas.openxmlformats.org/spreadsheetml/2006/main" count="1973" uniqueCount="622">
  <si>
    <t>D1</t>
  </si>
  <si>
    <t>g1</t>
  </si>
  <si>
    <t>g2</t>
  </si>
  <si>
    <t>First 10 years:</t>
  </si>
  <si>
    <t>Growing annuity</t>
  </si>
  <si>
    <t>After year 10</t>
  </si>
  <si>
    <t>Growing perpetuity</t>
  </si>
  <si>
    <t>Total</t>
  </si>
  <si>
    <t>S&amp;P 500 COMPOSITE - TOT RETURN IND</t>
  </si>
  <si>
    <t>FTSE 100 - TOT RETURN IND</t>
  </si>
  <si>
    <t>DAX 30 PERFORMANCE - TOT RETURN IND</t>
  </si>
  <si>
    <t>NA</t>
  </si>
  <si>
    <t>SP500</t>
  </si>
  <si>
    <t>FTSE100</t>
  </si>
  <si>
    <t>DAX30</t>
  </si>
  <si>
    <t>A</t>
  </si>
  <si>
    <t xml:space="preserve">You expect a stock to pay a dividend of 5$ over the next year and that dividend is expected to grow at a rate of 6% in the 9 years after. After that, the growth is expected to slow down and hit 1% per year. Given a discount rate of 10%, what must be the price of the stock? </t>
  </si>
  <si>
    <t>B</t>
  </si>
  <si>
    <t xml:space="preserve">If traded at 70, you should buy the stock, because you think it is worth more 75.24. The NPV would be </t>
  </si>
  <si>
    <t>This NPV is not a risk-free profit because the valuation is based on your expectations and (i) your expectations may be wrong (that is what the market price says) and (ii) the expectations may change over time.</t>
  </si>
  <si>
    <t>C</t>
  </si>
  <si>
    <t>Price in one year</t>
  </si>
  <si>
    <t>Just before the first dividend</t>
  </si>
  <si>
    <t>Return</t>
  </si>
  <si>
    <t>D</t>
  </si>
  <si>
    <t>Margin balance today</t>
  </si>
  <si>
    <t>Margin balance in one year</t>
  </si>
  <si>
    <t>Stock</t>
  </si>
  <si>
    <t>Loan</t>
  </si>
  <si>
    <t>Equity</t>
  </si>
  <si>
    <t>You have levered up the return by a factor:</t>
  </si>
  <si>
    <t>Check</t>
  </si>
  <si>
    <t>Alfa</t>
  </si>
  <si>
    <t>g</t>
  </si>
  <si>
    <t>r</t>
  </si>
  <si>
    <t>Price</t>
  </si>
  <si>
    <t>Price (D1 to D10)</t>
  </si>
  <si>
    <t>Price (D11 --&gt;)</t>
  </si>
  <si>
    <t>D11</t>
  </si>
  <si>
    <t>Stock-RF</t>
  </si>
  <si>
    <t>RF</t>
  </si>
  <si>
    <t>Stocks</t>
  </si>
  <si>
    <t>10-year Gov Bonds</t>
  </si>
  <si>
    <t>Inflation</t>
  </si>
  <si>
    <t>NaN</t>
  </si>
  <si>
    <t>Monthly</t>
  </si>
  <si>
    <t>Arithmetic</t>
  </si>
  <si>
    <t>Geometric</t>
  </si>
  <si>
    <t>Annualized</t>
  </si>
  <si>
    <t>Stdev</t>
  </si>
  <si>
    <t>Stdev Ann</t>
  </si>
  <si>
    <t>Due to autocorrelation of returns, these SQRT(12) annualized statistics are very far off from what is calculated directly using annual returns.</t>
  </si>
  <si>
    <t xml:space="preserve">30 year </t>
  </si>
  <si>
    <t>Stocks_real</t>
  </si>
  <si>
    <t>PERMNO</t>
  </si>
  <si>
    <t>Names Date</t>
  </si>
  <si>
    <t>Ticker Symbol</t>
  </si>
  <si>
    <t>Value-Weighted Return-incl. dividends</t>
  </si>
  <si>
    <t>Return on the S&amp;P 500 Index</t>
  </si>
  <si>
    <t>Tesla</t>
  </si>
  <si>
    <t>S&amp;P500</t>
  </si>
  <si>
    <t/>
  </si>
  <si>
    <t>Arithmetic average</t>
  </si>
  <si>
    <t>TSLA</t>
  </si>
  <si>
    <t>Standard deviation</t>
  </si>
  <si>
    <t>z-score</t>
  </si>
  <si>
    <t>Probability</t>
  </si>
  <si>
    <t>Geometric average</t>
  </si>
  <si>
    <t>1/2*Variance</t>
  </si>
  <si>
    <t>Geometric average (approximation)</t>
  </si>
  <si>
    <t>Average</t>
  </si>
  <si>
    <t>Given the following prices of zero coupon bonds issued by the US treasury, what are the maturity specific interest rates?</t>
  </si>
  <si>
    <t>n in years</t>
  </si>
  <si>
    <t>Hold to maturity return</t>
  </si>
  <si>
    <t xml:space="preserve">r_n </t>
  </si>
  <si>
    <t>MKT-RF</t>
  </si>
  <si>
    <t>MKT</t>
  </si>
  <si>
    <t>DP</t>
  </si>
  <si>
    <t>MKTt:t+120</t>
  </si>
  <si>
    <t>Full sample</t>
  </si>
  <si>
    <t>SUMMARY OUTPUT</t>
  </si>
  <si>
    <t>Market returns</t>
  </si>
  <si>
    <t>skewness</t>
  </si>
  <si>
    <t>Regression Statistics</t>
  </si>
  <si>
    <t>kurtosis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</si>
  <si>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</si>
  <si>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</si>
  <si>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</si>
  <si>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</si>
  <si>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</si>
  <si>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</si>
  <si>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</si>
  <si>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</si>
  <si>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</si>
  <si>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</si>
  <si>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</si>
  <si>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</si>
  <si>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</si>
  <si>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</si>
  <si>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</si>
  <si>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</si>
  <si>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</si>
  <si>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</si>
  <si>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</si>
  <si>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</si>
  <si>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</si>
  <si>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Coefficient estimates</t>
  </si>
  <si>
    <t>t_Intercept</t>
  </si>
  <si>
    <t>t_DP</t>
  </si>
  <si>
    <t>R2</t>
  </si>
  <si>
    <t>1st Half</t>
  </si>
  <si>
    <t>2nd Half</t>
  </si>
  <si>
    <t>Corr(Dyt,MKTt:t+120)</t>
  </si>
  <si>
    <t>Uniform return distribution</t>
  </si>
  <si>
    <t>Uniform</t>
  </si>
  <si>
    <t>Low</t>
  </si>
  <si>
    <t>High</t>
  </si>
  <si>
    <t>Construct a random sample</t>
  </si>
  <si>
    <t>Exact (%)</t>
  </si>
  <si>
    <t>Exact ($)</t>
  </si>
  <si>
    <t>Empirical (%)</t>
  </si>
  <si>
    <t>=-20%+50%*RAND()</t>
  </si>
  <si>
    <t>95% VAR</t>
  </si>
  <si>
    <t>Find 5th percentile return</t>
  </si>
  <si>
    <t>ES(95%)</t>
  </si>
  <si>
    <t>Average of all returns &lt; 5th percentile</t>
  </si>
  <si>
    <t>E(Rp)</t>
  </si>
  <si>
    <t>Rf</t>
  </si>
  <si>
    <t>sigma_p</t>
  </si>
  <si>
    <t>Sharpe</t>
  </si>
  <si>
    <t>Q1</t>
  </si>
  <si>
    <t>12% = 7% + Sharpe * sigma_c</t>
  </si>
  <si>
    <t>sigma_c =</t>
  </si>
  <si>
    <t>Q2</t>
  </si>
  <si>
    <t>12% = y * 22%</t>
  </si>
  <si>
    <t>y</t>
  </si>
  <si>
    <t>Q3</t>
  </si>
  <si>
    <t>E</t>
  </si>
  <si>
    <t>Expected return</t>
  </si>
  <si>
    <t>Correlation</t>
  </si>
  <si>
    <t>Cov</t>
  </si>
  <si>
    <t>Weights</t>
  </si>
  <si>
    <t>Corr=1</t>
  </si>
  <si>
    <t>Corr=-1</t>
  </si>
  <si>
    <t>Corr=0</t>
  </si>
  <si>
    <t>Corr=0.3</t>
  </si>
  <si>
    <t>E(rp)</t>
  </si>
  <si>
    <t>Min VAR for corr=-1</t>
  </si>
  <si>
    <t>Min VAR for corr=0.30 using Solver</t>
  </si>
  <si>
    <t>Min VAR for corr=0.30</t>
  </si>
  <si>
    <t>Tangency portfolio</t>
  </si>
  <si>
    <t>Check wD formula:</t>
  </si>
  <si>
    <t xml:space="preserve">Optimal weights </t>
  </si>
  <si>
    <t>Tangency</t>
  </si>
  <si>
    <t>Debt</t>
  </si>
  <si>
    <t>Risk-free</t>
  </si>
  <si>
    <t>Part 0</t>
  </si>
  <si>
    <t>Variance Covariance matrix</t>
  </si>
  <si>
    <t>Scalars</t>
  </si>
  <si>
    <t>h</t>
  </si>
  <si>
    <t>Ω</t>
  </si>
  <si>
    <t>i</t>
  </si>
  <si>
    <t xml:space="preserve">Corr C with D </t>
  </si>
  <si>
    <t>Corr C with E</t>
  </si>
  <si>
    <t>Part I</t>
  </si>
  <si>
    <t>Using Solver</t>
  </si>
  <si>
    <t>Minimize variance, st E(R)=10% and sum of weights in D, E and C is equal to one.</t>
  </si>
  <si>
    <t>Using g+h*u(desired)</t>
  </si>
  <si>
    <t>Part II</t>
  </si>
  <si>
    <t>Max Sharpe Solver</t>
  </si>
  <si>
    <t>Part III</t>
  </si>
  <si>
    <t>GMV</t>
  </si>
  <si>
    <t>Part IV</t>
  </si>
  <si>
    <t>Note, some portfolios on the efficient frontier contain short positions. Solver easily finds optimal portfolios without short positions, ticking "Make unconstrained variables non-negative")</t>
  </si>
  <si>
    <t>with</t>
  </si>
  <si>
    <t>without</t>
  </si>
  <si>
    <t>w</t>
  </si>
  <si>
    <t>var P</t>
  </si>
  <si>
    <t>w'</t>
  </si>
  <si>
    <t>dVarP'</t>
  </si>
  <si>
    <t>Cov(D,P)</t>
  </si>
  <si>
    <t>2Cov(D,P)</t>
  </si>
  <si>
    <t>Berkshire Hathaway</t>
  </si>
  <si>
    <t>Market</t>
  </si>
  <si>
    <t>date</t>
  </si>
  <si>
    <t>RET</t>
  </si>
  <si>
    <t>vwretd</t>
  </si>
  <si>
    <t>R-RF</t>
  </si>
  <si>
    <t>RM-RF</t>
  </si>
  <si>
    <t>Beta</t>
  </si>
  <si>
    <t>Close to the 5 year monthly beta of 0.87 in Yahoo (slightly different sample period, S&amp;P500 instead of all stocks)</t>
  </si>
  <si>
    <t>Decompose the variance of Berkshire Hathaway into</t>
  </si>
  <si>
    <t>Systematic risk</t>
  </si>
  <si>
    <t>Idiosyncratic risk</t>
  </si>
  <si>
    <t>X Variable 1</t>
  </si>
  <si>
    <t>Alpha</t>
  </si>
  <si>
    <t>Over the last five years, BH has underperformed the CAPM bu 36 bps per year, which is a small amount and insignificant!</t>
  </si>
  <si>
    <t>Other</t>
  </si>
  <si>
    <t>Avg. Exc. Ret.</t>
  </si>
  <si>
    <t>Average excess return</t>
  </si>
  <si>
    <t>Betas</t>
  </si>
  <si>
    <t>St.Dev.</t>
  </si>
  <si>
    <t>Food</t>
  </si>
  <si>
    <t>Mines</t>
  </si>
  <si>
    <t>CAPM beta</t>
  </si>
  <si>
    <t>Oil</t>
  </si>
  <si>
    <t>CAPM alpha</t>
  </si>
  <si>
    <t>Clothes</t>
  </si>
  <si>
    <t>Durables</t>
  </si>
  <si>
    <t>Chemicals</t>
  </si>
  <si>
    <t>Consumer</t>
  </si>
  <si>
    <t>Construction</t>
  </si>
  <si>
    <t>Test using LINEST</t>
  </si>
  <si>
    <t>Steel</t>
  </si>
  <si>
    <t>Fabricated Products</t>
  </si>
  <si>
    <t>Machinery</t>
  </si>
  <si>
    <t>Excess returns of 17 industry portfolios</t>
  </si>
  <si>
    <t>Cars</t>
  </si>
  <si>
    <t>Transportation</t>
  </si>
  <si>
    <t>Utilities</t>
  </si>
  <si>
    <t>Retail</t>
  </si>
  <si>
    <t>Finance</t>
  </si>
  <si>
    <t>CAPM implied return</t>
  </si>
  <si>
    <t>t_alpha</t>
  </si>
  <si>
    <t>t_beta</t>
  </si>
  <si>
    <t>Lambda_0</t>
  </si>
  <si>
    <t>Lambda_M</t>
  </si>
  <si>
    <t>Size</t>
  </si>
  <si>
    <t>Book to Market</t>
  </si>
  <si>
    <t>Momentum</t>
  </si>
  <si>
    <t>SMB</t>
  </si>
  <si>
    <t>HML</t>
  </si>
  <si>
    <t>MOM</t>
  </si>
  <si>
    <t>Small</t>
  </si>
  <si>
    <t>Mid</t>
  </si>
  <si>
    <t>Big</t>
  </si>
  <si>
    <t>Small-Big</t>
  </si>
  <si>
    <t>High-Low</t>
  </si>
  <si>
    <t>Losers</t>
  </si>
  <si>
    <t>Winners</t>
  </si>
  <si>
    <t>Winners-Losers</t>
  </si>
  <si>
    <t>CAPM</t>
  </si>
  <si>
    <t>mean</t>
  </si>
  <si>
    <t>Market beta</t>
  </si>
  <si>
    <t>Predicted</t>
  </si>
  <si>
    <t>Size (CAPM)</t>
  </si>
  <si>
    <t>Size (FF3M)</t>
  </si>
  <si>
    <t>BM (CAPM)</t>
  </si>
  <si>
    <t>BM (FF3M)</t>
  </si>
  <si>
    <t>stdev</t>
  </si>
  <si>
    <t>alpha</t>
  </si>
  <si>
    <t>beta</t>
  </si>
  <si>
    <t>t</t>
  </si>
  <si>
    <t>FF3M</t>
  </si>
  <si>
    <t>betamkt</t>
  </si>
  <si>
    <t>betasmb</t>
  </si>
  <si>
    <t>bhml</t>
  </si>
  <si>
    <t>X Variable 2</t>
  </si>
  <si>
    <t>FFCM</t>
  </si>
  <si>
    <t>X Variable 3</t>
  </si>
  <si>
    <t>Lambda_MKT</t>
  </si>
  <si>
    <t>SMB beta</t>
  </si>
  <si>
    <t>HML beta</t>
  </si>
  <si>
    <t>bmom</t>
  </si>
  <si>
    <t>E.g.,</t>
  </si>
  <si>
    <t>Lambda_SMB</t>
  </si>
  <si>
    <t>Lambda_HML</t>
  </si>
  <si>
    <t>WML</t>
  </si>
  <si>
    <t>Avg. Ret.</t>
  </si>
  <si>
    <t>CAPM Bm</t>
  </si>
  <si>
    <t>FF3M Bm</t>
  </si>
  <si>
    <t>FF3M Bsmb</t>
  </si>
  <si>
    <t>FF3M Bhml</t>
  </si>
  <si>
    <t>FFCM Bm</t>
  </si>
  <si>
    <t>FFCM Bsmb</t>
  </si>
  <si>
    <t>FFCM Bhml</t>
  </si>
  <si>
    <t>FFCM Bwml</t>
  </si>
  <si>
    <t>E(R_CAPM)</t>
  </si>
  <si>
    <t>E(R_FF3M)</t>
  </si>
  <si>
    <t>E(R_FFCM)</t>
  </si>
  <si>
    <t>FFCM alpha</t>
  </si>
  <si>
    <t>Factors</t>
  </si>
  <si>
    <t>Industries</t>
  </si>
  <si>
    <t>Factor model based</t>
  </si>
  <si>
    <t>Unconstrained tangency portfolio</t>
  </si>
  <si>
    <t>Average excess returns</t>
  </si>
  <si>
    <t>M</t>
  </si>
  <si>
    <t>Variance-covariance matrix</t>
  </si>
  <si>
    <t>Sum</t>
  </si>
  <si>
    <t>Sum(abs)</t>
  </si>
  <si>
    <t>FFCM betas</t>
  </si>
  <si>
    <t>See H68</t>
  </si>
  <si>
    <t>Variance of the residuals on diagonal matrix</t>
  </si>
  <si>
    <t>See J66</t>
  </si>
  <si>
    <t>Variance covariance matrix of the factors</t>
  </si>
  <si>
    <t>See C66</t>
  </si>
  <si>
    <t>aux</t>
  </si>
  <si>
    <t>Check:</t>
  </si>
  <si>
    <t>Foods</t>
  </si>
  <si>
    <t>Residuals</t>
  </si>
  <si>
    <t>MIX</t>
  </si>
  <si>
    <t>5050MIX</t>
  </si>
  <si>
    <t>Stock #</t>
  </si>
  <si>
    <t>St. Dev.</t>
  </si>
  <si>
    <t>Exp. Exc. Ret.</t>
  </si>
  <si>
    <t>Market Beta</t>
  </si>
  <si>
    <t>Skewness</t>
  </si>
  <si>
    <t>Market-value weight</t>
  </si>
  <si>
    <t>Kurtosis</t>
  </si>
  <si>
    <t>Value rank</t>
  </si>
  <si>
    <t>Momentum rank</t>
  </si>
  <si>
    <t>Tilt</t>
  </si>
  <si>
    <t>CTP</t>
  </si>
  <si>
    <t>Yield to maturity of a bond</t>
  </si>
  <si>
    <t>Return contributions</t>
  </si>
  <si>
    <t>Market price</t>
  </si>
  <si>
    <t>Today</t>
  </si>
  <si>
    <t>YTM</t>
  </si>
  <si>
    <t>In one year</t>
  </si>
  <si>
    <t>Coupon</t>
  </si>
  <si>
    <t>IRR</t>
  </si>
  <si>
    <t>Convexity vs Duration</t>
  </si>
  <si>
    <t>Calculate duration</t>
  </si>
  <si>
    <t>today</t>
  </si>
  <si>
    <t>Duration contribution</t>
  </si>
  <si>
    <t>Convexity contribution</t>
  </si>
  <si>
    <t>P</t>
  </si>
  <si>
    <t>Duration</t>
  </si>
  <si>
    <t>Convexity</t>
  </si>
  <si>
    <t>Modified duration</t>
  </si>
  <si>
    <t>Approximated % change</t>
  </si>
  <si>
    <t>Approximated new price</t>
  </si>
  <si>
    <t>Actual new price</t>
  </si>
  <si>
    <t>Abs(Difference)</t>
  </si>
  <si>
    <t>First order</t>
  </si>
  <si>
    <t>to 4%</t>
  </si>
  <si>
    <t>to 6%</t>
  </si>
  <si>
    <t>Second order</t>
  </si>
  <si>
    <t>Actual</t>
  </si>
  <si>
    <t>Duration+Convexity</t>
  </si>
  <si>
    <t>Exercise on slide 29</t>
  </si>
  <si>
    <t>Returns</t>
  </si>
  <si>
    <t xml:space="preserve">Approximated </t>
  </si>
  <si>
    <t>ZC5</t>
  </si>
  <si>
    <t>ZC10</t>
  </si>
  <si>
    <t>T</t>
  </si>
  <si>
    <t>Payoffs:</t>
  </si>
  <si>
    <t>Hedge portfolio</t>
  </si>
  <si>
    <t>Bond</t>
  </si>
  <si>
    <t>Hedged</t>
  </si>
  <si>
    <t>Use D* = modified duration = D/(1+y)</t>
  </si>
  <si>
    <t>1mln * D*bond = w5 * D*5 + w10 * D*10</t>
  </si>
  <si>
    <t>1mln * Cbond = w5 * C5 + w10 * C10</t>
  </si>
  <si>
    <t>D*bond - D*5/C5 * Cbond = w5 * (D*5  - D*5/C5 C5) + w10 * (D*10 - D*5/C5 C10)</t>
  </si>
  <si>
    <t>w10  = D*bond - D*5/C5 * Cbond /  (D*10 - D*5/C5 C10)</t>
  </si>
  <si>
    <t>w10</t>
  </si>
  <si>
    <t>w5</t>
  </si>
  <si>
    <t>Hedge</t>
  </si>
  <si>
    <t>Example: Clean = Dirty - Accrued</t>
  </si>
  <si>
    <t xml:space="preserve">Flat yield curve </t>
  </si>
  <si>
    <t>Coupon (paid semi-annually)</t>
  </si>
  <si>
    <t>Maturity</t>
  </si>
  <si>
    <t>Dirty</t>
  </si>
  <si>
    <t>Clean</t>
  </si>
  <si>
    <t>December, end, 0</t>
  </si>
  <si>
    <t>March, end, 1</t>
  </si>
  <si>
    <t>June, end, 1</t>
  </si>
  <si>
    <t>September, end, 1</t>
  </si>
  <si>
    <t>December, end, 1</t>
  </si>
  <si>
    <t>March, end, 2</t>
  </si>
  <si>
    <t>June, end, 2</t>
  </si>
  <si>
    <t>September, end, 2</t>
  </si>
  <si>
    <t>December, end, 2</t>
  </si>
  <si>
    <t>March, end, 3</t>
  </si>
  <si>
    <t>June, end, 3</t>
  </si>
  <si>
    <t>September, end, 3</t>
  </si>
  <si>
    <t>December, end, 3</t>
  </si>
  <si>
    <t>Note, I calculate dirty as PV(of all future cash flows) and then subtract accrued interest to get the clean price.</t>
  </si>
  <si>
    <t>Strip Price</t>
  </si>
  <si>
    <t>Spot Rate</t>
  </si>
  <si>
    <t>Coupon Bond Price = Present Value of all future CF's at t=0</t>
  </si>
  <si>
    <t>Coupon Bond</t>
  </si>
  <si>
    <t>Present Value at t=0</t>
  </si>
  <si>
    <t>Bond Price at t=0</t>
  </si>
  <si>
    <t>Expected Return from t=0 to t=1</t>
  </si>
  <si>
    <t>Forward Rates</t>
  </si>
  <si>
    <t>f(1--&gt;2)</t>
  </si>
  <si>
    <t>f(1--&gt;3)</t>
  </si>
  <si>
    <t>f(1--&gt;4)</t>
  </si>
  <si>
    <t>f(1--&gt;5)</t>
  </si>
  <si>
    <t>E.g., (1+2.6%)^2 / (1+2.04%) = 3.16%</t>
  </si>
  <si>
    <t>Expected Present Value at t=1</t>
  </si>
  <si>
    <t>Expected bond price at t=1</t>
  </si>
  <si>
    <r>
      <t>Ø</t>
    </r>
    <r>
      <rPr>
        <u/>
        <sz val="18"/>
        <color rgb="FF000000"/>
        <rFont val="Arial"/>
        <family val="2"/>
      </rPr>
      <t>Strategy A</t>
    </r>
    <r>
      <rPr>
        <sz val="18"/>
        <color rgb="FF000000"/>
        <rFont val="Arial"/>
        <family val="2"/>
      </rPr>
      <t>: Invest entirely in stock. Buy 100 shares, each selling for $100.</t>
    </r>
  </si>
  <si>
    <r>
      <t>Ø</t>
    </r>
    <r>
      <rPr>
        <u/>
        <sz val="18"/>
        <color rgb="FF000000"/>
        <rFont val="Arial"/>
        <family val="2"/>
      </rPr>
      <t>Strategy B</t>
    </r>
    <r>
      <rPr>
        <sz val="18"/>
        <color rgb="FF000000"/>
        <rFont val="Arial"/>
        <family val="2"/>
      </rPr>
      <t>: Invest entirely in at-the-money call options. Buy 1,000 calls, each selling for $10. (This would require 10 contracts, each for 100 shares.)</t>
    </r>
  </si>
  <si>
    <r>
      <t>Ø</t>
    </r>
    <r>
      <rPr>
        <u/>
        <sz val="18"/>
        <color rgb="FF000000"/>
        <rFont val="Arial"/>
        <family val="2"/>
      </rPr>
      <t>Strategy C</t>
    </r>
    <r>
      <rPr>
        <sz val="18"/>
        <color rgb="FF000000"/>
        <rFont val="Arial"/>
        <family val="2"/>
      </rPr>
      <t>: Purchase 100 call options for $1,000. Invest your remaining $9,000 in 6-month T-bills, to earn 3% interest. The bills will be worth $9,270 at expiration.</t>
    </r>
  </si>
  <si>
    <t>Payoff</t>
  </si>
  <si>
    <t xml:space="preserve">all options have positive time value and at the money options have largest time value. Why? </t>
  </si>
  <si>
    <t>ATM options benefit the most from payoff asymmetry: if price goes in right direction, option payoff increases above 0. If price moves in wrong direction, option payoff stays at zero.</t>
  </si>
  <si>
    <t>If option is in the money: if price goes in right direction, option payoff increases. If price goes in wrong direction, option payoff decreases --&gt; worse than at the money</t>
  </si>
  <si>
    <t>If option is out of the money: if price goes in right direction, option payoff increases only if the move is big enough. If price goes in wrong direction, option payoff stays at zero --&gt; worse than at the money</t>
  </si>
  <si>
    <t>Stock price</t>
  </si>
  <si>
    <t>Calls</t>
  </si>
  <si>
    <t>Strike</t>
  </si>
  <si>
    <t>Last trade</t>
  </si>
  <si>
    <t>bid</t>
  </si>
  <si>
    <t>ask</t>
  </si>
  <si>
    <t>IV</t>
  </si>
  <si>
    <t>TV</t>
  </si>
  <si>
    <t>SPXW241129C05840000</t>
  </si>
  <si>
    <t>SPXW241129C05850000</t>
  </si>
  <si>
    <t>SPXW241129C05860000</t>
  </si>
  <si>
    <t>SPXW241129C05870000</t>
  </si>
  <si>
    <t>SPXW241129C05880000</t>
  </si>
  <si>
    <t>SPXW241129C05890000</t>
  </si>
  <si>
    <t>SPXW241129C05900000</t>
  </si>
  <si>
    <t>SPXW241129C05910000</t>
  </si>
  <si>
    <t>SPXW241129C05920000</t>
  </si>
  <si>
    <t>SPXW241129C05930000</t>
  </si>
  <si>
    <t>SPXW241129C05940000</t>
  </si>
  <si>
    <t>Puts</t>
  </si>
  <si>
    <t>SPXW241129P05840000</t>
  </si>
  <si>
    <t>SPXW241129P05850000</t>
  </si>
  <si>
    <t>SPXW241129P05860000</t>
  </si>
  <si>
    <t>SPXW241129P05870000</t>
  </si>
  <si>
    <t>SPXW241129P05880000</t>
  </si>
  <si>
    <t>SPXW241129P05890000</t>
  </si>
  <si>
    <t>SPXW241129P05900000</t>
  </si>
  <si>
    <t>SPXW241129P05910000</t>
  </si>
  <si>
    <t>SPXW241129P05920000</t>
  </si>
  <si>
    <t>SPXW241129P05930000</t>
  </si>
  <si>
    <t>SPXW241129P05940000</t>
  </si>
  <si>
    <t>Market value</t>
  </si>
  <si>
    <t xml:space="preserve">Call </t>
  </si>
  <si>
    <t>Long 5850 Straddle</t>
  </si>
  <si>
    <t>Profit</t>
  </si>
  <si>
    <t>Return S&amp;P500</t>
  </si>
  <si>
    <t>Return Call</t>
  </si>
  <si>
    <t>5250 put</t>
  </si>
  <si>
    <t>Protective put</t>
  </si>
  <si>
    <t>Protective collar (5250 put &amp; 6300 call)</t>
  </si>
  <si>
    <t>Short S&amp;P500</t>
  </si>
  <si>
    <t>Covered (6300) call</t>
  </si>
  <si>
    <t>https://www.nasdaq.com/market-activity/stocks/aapl/option-chain</t>
  </si>
  <si>
    <t>Data</t>
  </si>
  <si>
    <t>Exp. Date</t>
  </si>
  <si>
    <t>Last</t>
  </si>
  <si>
    <t>Change</t>
  </si>
  <si>
    <t>Bid</t>
  </si>
  <si>
    <t>Ask</t>
  </si>
  <si>
    <t>Volume</t>
  </si>
  <si>
    <t>Open Int.</t>
  </si>
  <si>
    <t>1.30 </t>
  </si>
  <si>
    <t>-0.03 </t>
  </si>
  <si>
    <t>0.50 </t>
  </si>
  <si>
    <t>-0.02 </t>
  </si>
  <si>
    <t>K</t>
  </si>
  <si>
    <t>0.62 </t>
  </si>
  <si>
    <t>PV(K)</t>
  </si>
  <si>
    <t>1.40 </t>
  </si>
  <si>
    <t>-0.04 </t>
  </si>
  <si>
    <t>Sigma</t>
  </si>
  <si>
    <t>Current historical Volatility (annualized) based on last month of daily returns</t>
  </si>
  <si>
    <t>0.07 </t>
  </si>
  <si>
    <t>-0.08 </t>
  </si>
  <si>
    <t>Expiration</t>
  </si>
  <si>
    <t>--</t>
  </si>
  <si>
    <t>-0.05 </t>
  </si>
  <si>
    <t>8 trading days left until Friday 29 close and 252 trading days per year</t>
  </si>
  <si>
    <t>-0.12 </t>
  </si>
  <si>
    <t>From https://www.ustreasuryyieldcurve.com/</t>
  </si>
  <si>
    <t>0.08 </t>
  </si>
  <si>
    <t>-0.15 </t>
  </si>
  <si>
    <t>PV(D)</t>
  </si>
  <si>
    <t>https://www.nasdaq.com/market-activity/stocks/aapl/dividend-history</t>
  </si>
  <si>
    <t>-0.20 </t>
  </si>
  <si>
    <t>S0-PV(D)</t>
  </si>
  <si>
    <t>Apple just paid a dividend, so won't pay more until expiration</t>
  </si>
  <si>
    <t>0.05 </t>
  </si>
  <si>
    <t>Even though the American call will not be exercises early, the BS price may not be the market price because a different volatility may be priced into the option (IV may be different from historical volatility)</t>
  </si>
  <si>
    <t>-0.10 </t>
  </si>
  <si>
    <t>-0.17 </t>
  </si>
  <si>
    <t>Black Scholes price  (European)</t>
  </si>
  <si>
    <t>-0.06 </t>
  </si>
  <si>
    <t>-0.42 </t>
  </si>
  <si>
    <t>CALL</t>
  </si>
  <si>
    <t>Q3:</t>
  </si>
  <si>
    <t>IV using solver</t>
  </si>
  <si>
    <t>-0.89 </t>
  </si>
  <si>
    <t>d1</t>
  </si>
  <si>
    <t>-0.57 </t>
  </si>
  <si>
    <t>d2</t>
  </si>
  <si>
    <t>-1.95 </t>
  </si>
  <si>
    <t>N(d1)</t>
  </si>
  <si>
    <t>-0.90 </t>
  </si>
  <si>
    <t>N(d2)</t>
  </si>
  <si>
    <t>Q1:</t>
  </si>
  <si>
    <t xml:space="preserve">c = </t>
  </si>
  <si>
    <t>-0.01 </t>
  </si>
  <si>
    <t>-0.88 </t>
  </si>
  <si>
    <t>p=</t>
  </si>
  <si>
    <r>
      <t xml:space="preserve">Q2: the prices are not equal, ie the estimated prices are too low. It shouldn’t </t>
    </r>
    <r>
      <rPr>
        <sz val="20"/>
        <color rgb="FF000000"/>
        <rFont val="Calibri"/>
        <family val="2"/>
      </rPr>
      <t>matter (much) that the options are American, while the Black-Scholes model assumes the options are European: the firm just paid a dividend (so the American call will never be exercised early) and the stock is nowhere near 0 so time value of the put is positive.  The main reason is that historical volatility is not the right input: the market may be expecting the stock to be more volatile going forward and this implied volatiklity is priced into the options</t>
    </r>
    <r>
      <rPr>
        <sz val="20"/>
        <color theme="1"/>
        <rFont val="+mj-lt"/>
      </rPr>
      <t>. Option markets may also price in a sligthly different interest rate than the short-term treasury rate</t>
    </r>
  </si>
  <si>
    <t>S0</t>
  </si>
  <si>
    <t>One period</t>
  </si>
  <si>
    <t>Call option</t>
  </si>
  <si>
    <t>Su</t>
  </si>
  <si>
    <t>Put option</t>
  </si>
  <si>
    <t>Cu</t>
  </si>
  <si>
    <t>Pu</t>
  </si>
  <si>
    <t>C0</t>
  </si>
  <si>
    <t>P0</t>
  </si>
  <si>
    <t>delta</t>
  </si>
  <si>
    <t>Sd</t>
  </si>
  <si>
    <t>Cd</t>
  </si>
  <si>
    <t>Pd</t>
  </si>
  <si>
    <t>Black Scholes example</t>
  </si>
  <si>
    <t>sigma</t>
  </si>
  <si>
    <t>Example</t>
  </si>
  <si>
    <t>European call option by replication</t>
  </si>
  <si>
    <t>European Put option by replication</t>
  </si>
  <si>
    <t>Suu</t>
  </si>
  <si>
    <t>Cuu</t>
  </si>
  <si>
    <t>Puu</t>
  </si>
  <si>
    <t>deltau</t>
  </si>
  <si>
    <t>Bu</t>
  </si>
  <si>
    <t>Sud=Sdu</t>
  </si>
  <si>
    <t>Cud=Cdu</t>
  </si>
  <si>
    <t>Pud=Pdu</t>
  </si>
  <si>
    <t>delta0</t>
  </si>
  <si>
    <t>B0</t>
  </si>
  <si>
    <t>deltad</t>
  </si>
  <si>
    <t>Bd</t>
  </si>
  <si>
    <t>Sdd</t>
  </si>
  <si>
    <t>Cdd</t>
  </si>
  <si>
    <t>Pdd</t>
  </si>
  <si>
    <t xml:space="preserve">American put option: note, the option will be exercised early if receiving strike sooner benefits you more than the giving up the upside protection costs you </t>
  </si>
  <si>
    <t>American call option by replication</t>
  </si>
  <si>
    <t>American put option by replication</t>
  </si>
  <si>
    <t>Cu_Euro</t>
  </si>
  <si>
    <t>Pu_Euro</t>
  </si>
  <si>
    <t>Exercise</t>
  </si>
  <si>
    <t>No</t>
  </si>
  <si>
    <t>Cu_US</t>
  </si>
  <si>
    <t>Pu_US</t>
  </si>
  <si>
    <t>deltaEuro</t>
  </si>
  <si>
    <t>Beuro</t>
  </si>
  <si>
    <t>deltaUS</t>
  </si>
  <si>
    <t>BUS</t>
  </si>
  <si>
    <t>C0_US</t>
  </si>
  <si>
    <t>P0_US</t>
  </si>
  <si>
    <t>Yes</t>
  </si>
  <si>
    <t>Cd_US</t>
  </si>
  <si>
    <t>Pd_US</t>
  </si>
  <si>
    <t>Dividends</t>
  </si>
  <si>
    <t>The call</t>
  </si>
  <si>
    <t>The put</t>
  </si>
  <si>
    <t>S_uu</t>
  </si>
  <si>
    <t>Put-call parity</t>
  </si>
  <si>
    <t>c_uu</t>
  </si>
  <si>
    <t>p_uu</t>
  </si>
  <si>
    <t>S_u_pre</t>
  </si>
  <si>
    <t>S_u_post</t>
  </si>
  <si>
    <t>Delta_u</t>
  </si>
  <si>
    <t>B_u</t>
  </si>
  <si>
    <t>c_u_Euro</t>
  </si>
  <si>
    <t>p_u_Euro</t>
  </si>
  <si>
    <t>Yes, before dividend!</t>
  </si>
  <si>
    <t>S_0</t>
  </si>
  <si>
    <t>C_u_US</t>
  </si>
  <si>
    <t>S_ud</t>
  </si>
  <si>
    <t>P_u_US</t>
  </si>
  <si>
    <t>Delta_0_Euro</t>
  </si>
  <si>
    <t>c_ud</t>
  </si>
  <si>
    <t>p_ud</t>
  </si>
  <si>
    <t>B_0_Euro</t>
  </si>
  <si>
    <t>c_0</t>
  </si>
  <si>
    <t>p_0</t>
  </si>
  <si>
    <t>Delta_0_US</t>
  </si>
  <si>
    <t>S_du</t>
  </si>
  <si>
    <t>B_0_US</t>
  </si>
  <si>
    <t>c_du</t>
  </si>
  <si>
    <t>p_du</t>
  </si>
  <si>
    <t>C_0_US</t>
  </si>
  <si>
    <t>S_d_pre</t>
  </si>
  <si>
    <t>P_0_US</t>
  </si>
  <si>
    <t>S_d_post</t>
  </si>
  <si>
    <t>Delta_d</t>
  </si>
  <si>
    <t>B_d</t>
  </si>
  <si>
    <t>c_d_Euro</t>
  </si>
  <si>
    <t>p_d_Euro</t>
  </si>
  <si>
    <t>C_d_US</t>
  </si>
  <si>
    <t>P_d_US</t>
  </si>
  <si>
    <t>S_dd</t>
  </si>
  <si>
    <t>c_dd</t>
  </si>
  <si>
    <t>p_dd</t>
  </si>
  <si>
    <t>Replication at t=0 uses pre-dividend prices as investing in the stock will give you the right to get the dividend!</t>
  </si>
  <si>
    <t>Replication at t=1 uses post-dividend prices, as investing in the stock does not give you the right to receive the dividend anymore!</t>
  </si>
  <si>
    <t>PCP with div</t>
  </si>
  <si>
    <t>Firm</t>
  </si>
  <si>
    <t>Value</t>
  </si>
  <si>
    <t>Vol</t>
  </si>
  <si>
    <t>Face Value</t>
  </si>
  <si>
    <t>PV(Coupon t=1)</t>
  </si>
  <si>
    <t>PV(Coupon t=2)</t>
  </si>
  <si>
    <t>Equity is a three-year European call option on the (coupon-adjusted) assets of the firm, with strike price = 100*(1+10%).</t>
  </si>
  <si>
    <t>V0</t>
  </si>
  <si>
    <t>V0_adjusted</t>
  </si>
  <si>
    <t>Value of Equity</t>
  </si>
  <si>
    <t>Value of Debt</t>
  </si>
  <si>
    <t>Yield</t>
  </si>
  <si>
    <t>Default spread</t>
  </si>
  <si>
    <t>Firm must be between B- and CCC rating</t>
  </si>
  <si>
    <t># shares</t>
  </si>
  <si>
    <t>t+1</t>
  </si>
  <si>
    <r>
      <t>•</t>
    </r>
    <r>
      <rPr>
        <sz val="16"/>
        <color rgb="FF000000"/>
        <rFont val="Arial"/>
        <family val="2"/>
      </rPr>
      <t>What is your return if you had bought one of each share?</t>
    </r>
  </si>
  <si>
    <t xml:space="preserve">What is your annual return if you had bought a value-weighted portfolio? </t>
  </si>
  <si>
    <t xml:space="preserve">What is your annual return if you had bought a equal-weighted portfolio? </t>
  </si>
  <si>
    <t>One of each</t>
  </si>
  <si>
    <t>Value-weighted</t>
  </si>
  <si>
    <t>Equal-weighted</t>
  </si>
  <si>
    <t>Weights today</t>
  </si>
  <si>
    <t>Weights in 1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</si>
</sst>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quot;#,##0.00_);[Red]\(&quot;$&quot;#,##0.00\)"/>
    <numFmt numFmtId="165" formatCode="0.0%"/>
    <numFmt numFmtId="166" formatCode="0.0"/>
    <numFmt numFmtId="167" formatCode="0.000"/>
    <numFmt numFmtId="168" formatCode="0.000%"/>
    <numFmt numFmtId="169" formatCode="0.0000"/>
    <numFmt numFmtId="170" formatCode="0.000000000000000%"/>
    <numFmt numFmtId="171" formatCode="0.0000%"/>
    <numFmt numFmtId="172" formatCode="0.00000"/>
    <numFmt numFmtId="173" formatCode="0.000000"/>
  </numFmts>
  <fonts count="38">
    <font>
      <sz val="11"/>
      <color theme="1"/>
      <name val="Calibri"/>
      <family val="2"/>
      <scheme val="minor"/>
    </font>
    <font>
      <sz val="11"/>
      <color theme="1"/>
      <name val="Calibri"/>
      <family val="2"/>
      <scheme val="minor"/>
    </font>
    <font>
      <sz val="11"/>
      <color rgb="FFFF0000"/>
      <name val="Calibri"/>
      <family val="2"/>
      <scheme val="minor"/>
    </font>
    <font>
      <b/>
      <sz val="9"/>
      <color indexed="81"/>
      <name val="Tahoma"/>
      <family val="2"/>
    </font>
    <font>
      <i/>
      <sz val="11"/>
      <color theme="1"/>
      <name val="Calibri"/>
      <family val="2"/>
      <scheme val="minor"/>
    </font>
    <font>
      <sz val="12"/>
      <color theme="1"/>
      <name val="Arial"/>
      <family val="2"/>
    </font>
    <font>
      <sz val="12"/>
      <color rgb="FF000000"/>
      <name val="Arial"/>
      <family val="2"/>
    </font>
    <font>
      <sz val="12"/>
      <color theme="1"/>
      <name val="Calibri"/>
      <family val="2"/>
      <scheme val="minor"/>
    </font>
    <font>
      <sz val="12"/>
      <color rgb="FF000000"/>
      <name val="Calibri"/>
      <family val="2"/>
      <scheme val="minor"/>
    </font>
    <font>
      <sz val="14"/>
      <color theme="1"/>
      <name val="Cambria Math"/>
      <family val="1"/>
    </font>
    <font>
      <sz val="12"/>
      <color rgb="FFFF0000"/>
      <name val="Calibri"/>
      <family val="2"/>
      <scheme val="minor"/>
    </font>
    <font>
      <b/>
      <sz val="11"/>
      <color theme="1"/>
      <name val="Calibri"/>
      <family val="2"/>
      <scheme val="minor"/>
    </font>
    <font>
      <b/>
      <sz val="11"/>
      <color rgb="FF3F3F3F"/>
      <name val="Calibri"/>
      <family val="2"/>
      <scheme val="minor"/>
    </font>
    <font>
      <b/>
      <sz val="11"/>
      <color theme="0"/>
      <name val="Calibri"/>
      <family val="2"/>
      <scheme val="minor"/>
    </font>
    <font>
      <b/>
      <u/>
      <sz val="11"/>
      <color theme="1"/>
      <name val="Calibri"/>
      <family val="2"/>
      <scheme val="minor"/>
    </font>
    <font>
      <sz val="18"/>
      <color rgb="FF000000"/>
      <name val="Calibri"/>
      <family val="2"/>
    </font>
    <font>
      <sz val="20"/>
      <color rgb="FF000000"/>
      <name val="Arial"/>
      <family val="2"/>
    </font>
    <font>
      <sz val="18"/>
      <color theme="1"/>
      <name val="Wingdings"/>
      <charset val="2"/>
    </font>
    <font>
      <u/>
      <sz val="18"/>
      <color rgb="FF000000"/>
      <name val="Arial"/>
      <family val="2"/>
    </font>
    <font>
      <sz val="18"/>
      <color rgb="FF000000"/>
      <name val="Arial"/>
      <family val="2"/>
    </font>
    <font>
      <sz val="18"/>
      <color theme="1"/>
      <name val="Aharoni"/>
      <charset val="177"/>
    </font>
    <font>
      <u/>
      <sz val="11"/>
      <color theme="10"/>
      <name val="Calibri"/>
      <family val="2"/>
      <scheme val="minor"/>
    </font>
    <font>
      <sz val="16"/>
      <color rgb="FF000000"/>
      <name val="Arial"/>
      <family val="2"/>
    </font>
    <font>
      <sz val="11"/>
      <color rgb="FF232A31"/>
      <name val="Arial"/>
      <family val="2"/>
    </font>
    <font>
      <b/>
      <sz val="24"/>
      <color rgb="FF232A31"/>
      <name val="Arial"/>
      <family val="2"/>
    </font>
    <font>
      <b/>
      <sz val="12"/>
      <color rgb="FF08062A"/>
      <name val="Inherit"/>
    </font>
    <font>
      <sz val="12"/>
      <color rgb="FF08062A"/>
      <name val="Inherit"/>
    </font>
    <font>
      <sz val="9"/>
      <color rgb="FF1C1C2E"/>
      <name val="Segoe UI"/>
      <family val="2"/>
    </font>
    <font>
      <b/>
      <sz val="12.1"/>
      <color rgb="FF143234"/>
      <name val="Tahoma"/>
      <family val="2"/>
    </font>
    <font>
      <sz val="10"/>
      <color rgb="FF4D4D4D"/>
      <name val="Tahoma"/>
      <family val="2"/>
    </font>
    <font>
      <sz val="20"/>
      <color theme="1"/>
      <name val="+mj-lt"/>
    </font>
    <font>
      <sz val="20"/>
      <color rgb="FF000000"/>
      <name val="Calibri"/>
      <family val="2"/>
    </font>
    <font>
      <b/>
      <sz val="12"/>
      <color rgb="FF000000"/>
      <name val="Arial"/>
      <family val="2"/>
    </font>
    <font>
      <b/>
      <sz val="12"/>
      <color theme="1"/>
      <name val="Arial"/>
      <family val="2"/>
    </font>
    <font>
      <i/>
      <sz val="10"/>
      <name val="Times New Roman"/>
      <family val="1"/>
    </font>
    <font>
      <sz val="10"/>
      <name val="Calibri"/>
      <family val="2"/>
    </font>
    <font>
      <sz val="16"/>
      <color theme="1"/>
      <name val="Arial"/>
      <family val="2"/>
    </font>
    <font>
      <sz val="15"/>
      <color rgb="FF000000"/>
      <name val="Arial"/>
      <family val="2"/>
    </font>
  </fonts>
  <fills count="8">
    <fill>
      <patternFill patternType="none"/>
    </fill>
    <fill>
      <patternFill patternType="gray125"/>
    </fill>
    <fill>
      <patternFill patternType="solid">
        <fgColor rgb="FFFFFF00"/>
        <bgColor indexed="64"/>
      </patternFill>
    </fill>
    <fill>
      <patternFill patternType="solid">
        <fgColor rgb="FFF2F2F2"/>
      </patternFill>
    </fill>
    <fill>
      <patternFill patternType="solid">
        <fgColor rgb="FFA5A5A5"/>
      </patternFill>
    </fill>
    <fill>
      <patternFill patternType="solid">
        <fgColor rgb="FFE9EDF4"/>
        <bgColor indexed="64"/>
      </patternFill>
    </fill>
    <fill>
      <patternFill patternType="solid">
        <fgColor rgb="FFFFFFFF"/>
        <bgColor indexed="64"/>
      </patternFill>
    </fill>
    <fill>
      <patternFill patternType="solid">
        <fgColor rgb="FFEFEFEF"/>
        <bgColor indexed="64"/>
      </patternFill>
    </fill>
  </fills>
  <borders count="17">
    <border>
      <left/>
      <right/>
      <top/>
      <bottom/>
      <diagonal/>
    </border>
    <border>
      <left/>
      <right/>
      <top style="medium">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rgb="FFFFFFFF"/>
      </left>
      <right style="medium">
        <color rgb="FFFFFFFF"/>
      </right>
      <top style="medium">
        <color rgb="FFFFFFFF"/>
      </top>
      <bottom style="medium">
        <color rgb="FFFFFFFF"/>
      </bottom>
      <diagonal/>
    </border>
    <border>
      <left/>
      <right/>
      <top style="medium">
        <color rgb="FFE1E1E6"/>
      </top>
      <bottom style="medium">
        <color rgb="FFE1E1E6"/>
      </bottom>
      <diagonal/>
    </border>
  </borders>
  <cellStyleXfs count="5">
    <xf numFmtId="0" fontId="0" fillId="0" borderId="0"/>
    <xf numFmtId="9" fontId="1" fillId="0" borderId="0" applyFont="0" applyFill="0" applyBorder="0" applyAlignment="0" applyProtection="0"/>
    <xf numFmtId="0" fontId="12" fillId="3" borderId="13" applyNumberFormat="0" applyAlignment="0" applyProtection="0"/>
    <xf numFmtId="0" fontId="13" fillId="4" borderId="14" applyNumberFormat="0" applyAlignment="0" applyProtection="0"/>
    <xf numFmtId="0" fontId="21" fillId="0" borderId="0" applyNumberFormat="0" applyFill="0" applyBorder="0" applyAlignment="0" applyProtection="0"/>
  </cellStyleXfs>
  <cellXfs count="155">
    <xf numFmtId="0" fontId="0" fillId="0" borderId="0" xfId="0"/>
    <xf numFmtId="9" fontId="0" fillId="0" borderId="0" xfId="0" applyNumberFormat="1"/>
    <xf numFmtId="14" fontId="0" fillId="0" borderId="0" xfId="0" applyNumberFormat="1"/>
    <xf numFmtId="0" fontId="0" fillId="2" borderId="0" xfId="0" applyFill="1"/>
    <xf numFmtId="10" fontId="0" fillId="0" borderId="0" xfId="1" applyNumberFormat="1" applyFont="1"/>
    <xf numFmtId="10" fontId="2" fillId="2" borderId="0" xfId="1" applyNumberFormat="1" applyFont="1" applyFill="1"/>
    <xf numFmtId="11" fontId="0" fillId="0" borderId="0" xfId="0" applyNumberFormat="1"/>
    <xf numFmtId="165" fontId="0" fillId="0" borderId="0" xfId="1" applyNumberFormat="1" applyFont="1"/>
    <xf numFmtId="166" fontId="0" fillId="0" borderId="0" xfId="0" applyNumberFormat="1"/>
    <xf numFmtId="2" fontId="0" fillId="0" borderId="0" xfId="0" applyNumberFormat="1"/>
    <xf numFmtId="0" fontId="4" fillId="0" borderId="1" xfId="0" applyFont="1" applyBorder="1" applyAlignment="1">
      <alignment horizontal="centerContinuous"/>
    </xf>
    <xf numFmtId="0" fontId="0" fillId="0" borderId="2" xfId="0" applyBorder="1"/>
    <xf numFmtId="0" fontId="4" fillId="0" borderId="1" xfId="0" applyFont="1" applyBorder="1" applyAlignment="1">
      <alignment horizontal="center"/>
    </xf>
    <xf numFmtId="167" fontId="0" fillId="0" borderId="0" xfId="0" applyNumberFormat="1"/>
    <xf numFmtId="0" fontId="0" fillId="0" borderId="0" xfId="0" quotePrefix="1"/>
    <xf numFmtId="168" fontId="0" fillId="0" borderId="0" xfId="0" applyNumberFormat="1"/>
    <xf numFmtId="169" fontId="0" fillId="0" borderId="0" xfId="0" applyNumberFormat="1"/>
    <xf numFmtId="170" fontId="0" fillId="0" borderId="0" xfId="0" applyNumberFormat="1"/>
    <xf numFmtId="171" fontId="0" fillId="0" borderId="0" xfId="0" applyNumberFormat="1"/>
    <xf numFmtId="0" fontId="5" fillId="0" borderId="0" xfId="0" applyFont="1"/>
    <xf numFmtId="165" fontId="6" fillId="0" borderId="0" xfId="0" applyNumberFormat="1" applyFont="1" applyAlignment="1">
      <alignment horizontal="left" vertical="center" wrapText="1" readingOrder="1"/>
    </xf>
    <xf numFmtId="169" fontId="5" fillId="0" borderId="0" xfId="0" applyNumberFormat="1" applyFont="1"/>
    <xf numFmtId="165" fontId="5" fillId="0" borderId="0" xfId="0" applyNumberFormat="1" applyFont="1"/>
    <xf numFmtId="168" fontId="5" fillId="0" borderId="0" xfId="0" applyNumberFormat="1" applyFont="1"/>
    <xf numFmtId="2" fontId="6" fillId="0" borderId="0" xfId="0" applyNumberFormat="1" applyFont="1" applyAlignment="1">
      <alignment horizontal="left" vertical="center" wrapText="1" readingOrder="1"/>
    </xf>
    <xf numFmtId="2" fontId="5" fillId="0" borderId="0" xfId="0" applyNumberFormat="1" applyFont="1"/>
    <xf numFmtId="10" fontId="5" fillId="0" borderId="0" xfId="0" applyNumberFormat="1" applyFont="1"/>
    <xf numFmtId="9" fontId="5" fillId="0" borderId="0" xfId="0" applyNumberFormat="1" applyFont="1"/>
    <xf numFmtId="2" fontId="7" fillId="0" borderId="0" xfId="0" applyNumberFormat="1" applyFont="1"/>
    <xf numFmtId="2" fontId="7" fillId="0" borderId="3" xfId="0" applyNumberFormat="1" applyFont="1" applyBorder="1"/>
    <xf numFmtId="2" fontId="7" fillId="0" borderId="4" xfId="0" applyNumberFormat="1" applyFont="1" applyBorder="1"/>
    <xf numFmtId="2" fontId="7" fillId="0" borderId="5" xfId="0" applyNumberFormat="1" applyFont="1" applyBorder="1"/>
    <xf numFmtId="2" fontId="7" fillId="0" borderId="6" xfId="0" applyNumberFormat="1" applyFont="1" applyBorder="1"/>
    <xf numFmtId="2" fontId="8" fillId="0" borderId="0" xfId="0" applyNumberFormat="1" applyFont="1" applyAlignment="1">
      <alignment horizontal="left" vertical="center" wrapText="1" readingOrder="1"/>
    </xf>
    <xf numFmtId="2" fontId="7" fillId="0" borderId="7" xfId="0" applyNumberFormat="1" applyFont="1" applyBorder="1"/>
    <xf numFmtId="172" fontId="7" fillId="0" borderId="0" xfId="0" applyNumberFormat="1" applyFont="1"/>
    <xf numFmtId="0" fontId="9" fillId="0" borderId="0" xfId="0" applyFont="1" applyAlignment="1">
      <alignment horizontal="center" vertical="center"/>
    </xf>
    <xf numFmtId="2" fontId="7" fillId="0" borderId="4" xfId="0" applyNumberFormat="1" applyFont="1" applyBorder="1" applyAlignment="1">
      <alignment horizontal="center" vertical="center"/>
    </xf>
    <xf numFmtId="2" fontId="7" fillId="0" borderId="5" xfId="0" applyNumberFormat="1" applyFont="1" applyBorder="1" applyAlignment="1">
      <alignment horizontal="center" vertical="center"/>
    </xf>
    <xf numFmtId="2" fontId="7" fillId="0" borderId="8" xfId="0" applyNumberFormat="1" applyFont="1" applyBorder="1"/>
    <xf numFmtId="2" fontId="7" fillId="0" borderId="2" xfId="0" applyNumberFormat="1" applyFont="1" applyBorder="1"/>
    <xf numFmtId="2" fontId="7" fillId="0" borderId="9" xfId="0" applyNumberFormat="1" applyFont="1" applyBorder="1"/>
    <xf numFmtId="2" fontId="10" fillId="0" borderId="0" xfId="1" applyNumberFormat="1" applyFont="1" applyBorder="1"/>
    <xf numFmtId="2" fontId="10" fillId="0" borderId="0" xfId="0" applyNumberFormat="1" applyFont="1"/>
    <xf numFmtId="167" fontId="10" fillId="0" borderId="7" xfId="0" applyNumberFormat="1" applyFont="1" applyBorder="1"/>
    <xf numFmtId="167" fontId="7" fillId="0" borderId="7" xfId="0" applyNumberFormat="1" applyFont="1" applyBorder="1"/>
    <xf numFmtId="167" fontId="7" fillId="0" borderId="9" xfId="0" applyNumberFormat="1" applyFont="1" applyBorder="1"/>
    <xf numFmtId="167" fontId="7" fillId="0" borderId="5" xfId="0" applyNumberFormat="1" applyFont="1" applyBorder="1"/>
    <xf numFmtId="169" fontId="7" fillId="0" borderId="3" xfId="0" applyNumberFormat="1" applyFont="1" applyBorder="1"/>
    <xf numFmtId="169" fontId="7" fillId="0" borderId="4" xfId="0" applyNumberFormat="1" applyFont="1" applyBorder="1"/>
    <xf numFmtId="169" fontId="7" fillId="0" borderId="5" xfId="0" applyNumberFormat="1" applyFont="1" applyBorder="1"/>
    <xf numFmtId="169" fontId="7" fillId="0" borderId="6" xfId="0" applyNumberFormat="1" applyFont="1" applyBorder="1"/>
    <xf numFmtId="169" fontId="7" fillId="0" borderId="0" xfId="0" applyNumberFormat="1" applyFont="1"/>
    <xf numFmtId="169" fontId="7" fillId="0" borderId="7" xfId="0" applyNumberFormat="1" applyFont="1" applyBorder="1"/>
    <xf numFmtId="169" fontId="7" fillId="0" borderId="8" xfId="0" applyNumberFormat="1" applyFont="1" applyBorder="1"/>
    <xf numFmtId="169" fontId="7" fillId="0" borderId="2" xfId="0" applyNumberFormat="1" applyFont="1" applyBorder="1"/>
    <xf numFmtId="169" fontId="7" fillId="0" borderId="9" xfId="0" applyNumberFormat="1" applyFont="1" applyBorder="1"/>
    <xf numFmtId="173" fontId="0" fillId="0" borderId="0" xfId="0" applyNumberFormat="1"/>
    <xf numFmtId="0" fontId="0" fillId="2" borderId="2" xfId="0" applyFill="1" applyBorder="1"/>
    <xf numFmtId="172" fontId="0" fillId="0" borderId="0" xfId="0" applyNumberFormat="1"/>
    <xf numFmtId="0" fontId="2" fillId="0" borderId="0" xfId="0" applyFont="1"/>
    <xf numFmtId="169" fontId="2" fillId="0" borderId="0" xfId="0" applyNumberFormat="1" applyFont="1"/>
    <xf numFmtId="2" fontId="4" fillId="0" borderId="0" xfId="0" applyNumberFormat="1" applyFont="1" applyAlignment="1">
      <alignment horizontal="centerContinuous"/>
    </xf>
    <xf numFmtId="2" fontId="4" fillId="0" borderId="0" xfId="0" applyNumberFormat="1" applyFont="1" applyAlignment="1">
      <alignment horizontal="center"/>
    </xf>
    <xf numFmtId="2" fontId="2" fillId="2" borderId="0" xfId="0" applyNumberFormat="1" applyFont="1" applyFill="1"/>
    <xf numFmtId="0" fontId="2" fillId="2" borderId="0" xfId="0" applyFont="1" applyFill="1"/>
    <xf numFmtId="2" fontId="11" fillId="0" borderId="10" xfId="0" applyNumberFormat="1" applyFont="1" applyBorder="1"/>
    <xf numFmtId="1" fontId="0" fillId="0" borderId="11" xfId="0" applyNumberFormat="1" applyBorder="1"/>
    <xf numFmtId="0" fontId="0" fillId="0" borderId="11" xfId="0" applyBorder="1"/>
    <xf numFmtId="0" fontId="11" fillId="0" borderId="12" xfId="0" applyFont="1" applyBorder="1"/>
    <xf numFmtId="165" fontId="0" fillId="0" borderId="0" xfId="0" applyNumberFormat="1"/>
    <xf numFmtId="2" fontId="11" fillId="0" borderId="12" xfId="0" applyNumberFormat="1" applyFont="1" applyBorder="1"/>
    <xf numFmtId="1" fontId="0" fillId="0" borderId="0" xfId="0" applyNumberFormat="1"/>
    <xf numFmtId="0" fontId="11" fillId="0" borderId="10" xfId="0" applyFont="1" applyBorder="1"/>
    <xf numFmtId="0" fontId="11" fillId="0" borderId="11" xfId="0" applyFont="1" applyBorder="1"/>
    <xf numFmtId="0" fontId="14" fillId="0" borderId="0" xfId="0" applyFont="1"/>
    <xf numFmtId="10" fontId="15" fillId="5" borderId="15" xfId="0" applyNumberFormat="1" applyFont="1" applyFill="1" applyBorder="1" applyAlignment="1">
      <alignment horizontal="right" wrapText="1" readingOrder="1"/>
    </xf>
    <xf numFmtId="10" fontId="0" fillId="0" borderId="0" xfId="0" applyNumberFormat="1"/>
    <xf numFmtId="164" fontId="0" fillId="0" borderId="0" xfId="0" applyNumberFormat="1"/>
    <xf numFmtId="0" fontId="11" fillId="0" borderId="0" xfId="0" applyFont="1"/>
    <xf numFmtId="14" fontId="11" fillId="0" borderId="0" xfId="0" applyNumberFormat="1" applyFont="1"/>
    <xf numFmtId="15" fontId="0" fillId="0" borderId="0" xfId="0" applyNumberFormat="1"/>
    <xf numFmtId="0" fontId="0" fillId="0" borderId="0" xfId="0" applyAlignment="1">
      <alignment horizontal="center"/>
    </xf>
    <xf numFmtId="0" fontId="16" fillId="0" borderId="0" xfId="0" applyFont="1"/>
    <xf numFmtId="16" fontId="0" fillId="0" borderId="0" xfId="0" applyNumberFormat="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10" fontId="2" fillId="2" borderId="2" xfId="1" applyNumberFormat="1" applyFont="1" applyFill="1" applyBorder="1"/>
    <xf numFmtId="10" fontId="0" fillId="0" borderId="2" xfId="1" applyNumberFormat="1" applyFont="1" applyBorder="1"/>
    <xf numFmtId="10" fontId="0" fillId="0" borderId="9" xfId="1" applyNumberFormat="1" applyFont="1" applyBorder="1"/>
    <xf numFmtId="166" fontId="0" fillId="0" borderId="0" xfId="1" applyNumberFormat="1" applyFont="1" applyBorder="1"/>
    <xf numFmtId="166" fontId="0" fillId="0" borderId="2" xfId="0" applyNumberFormat="1" applyBorder="1"/>
    <xf numFmtId="0" fontId="0" fillId="0" borderId="9" xfId="0" applyBorder="1"/>
    <xf numFmtId="16" fontId="0" fillId="0" borderId="7" xfId="0" applyNumberFormat="1" applyBorder="1"/>
    <xf numFmtId="10" fontId="0" fillId="0" borderId="0" xfId="1" applyNumberFormat="1" applyFont="1" applyBorder="1"/>
    <xf numFmtId="10" fontId="0" fillId="0" borderId="7" xfId="1" applyNumberFormat="1" applyFont="1" applyBorder="1"/>
    <xf numFmtId="166" fontId="0" fillId="0" borderId="7" xfId="0" applyNumberFormat="1" applyBorder="1"/>
    <xf numFmtId="0" fontId="17" fillId="0" borderId="0" xfId="0" applyFont="1" applyAlignment="1">
      <alignment horizontal="left" vertical="center" indent="4" readingOrder="1"/>
    </xf>
    <xf numFmtId="0" fontId="20" fillId="0" borderId="0" xfId="0" applyFont="1" applyAlignment="1">
      <alignment horizontal="left" vertical="center" indent="4" readingOrder="1"/>
    </xf>
    <xf numFmtId="0" fontId="22" fillId="0" borderId="0" xfId="0" applyFont="1" applyAlignment="1">
      <alignment horizontal="left" vertical="center" indent="10" readingOrder="1"/>
    </xf>
    <xf numFmtId="4" fontId="0" fillId="0" borderId="0" xfId="0" applyNumberFormat="1"/>
    <xf numFmtId="0" fontId="21" fillId="6" borderId="0" xfId="4" applyFill="1" applyAlignment="1">
      <alignment horizontal="left" vertical="center"/>
    </xf>
    <xf numFmtId="22" fontId="23" fillId="6" borderId="0" xfId="0" applyNumberFormat="1" applyFont="1" applyFill="1" applyAlignment="1">
      <alignment horizontal="right" vertical="center"/>
    </xf>
    <xf numFmtId="0" fontId="21" fillId="6" borderId="0" xfId="4" applyFill="1" applyAlignment="1">
      <alignment horizontal="right" vertical="center"/>
    </xf>
    <xf numFmtId="0" fontId="23" fillId="6" borderId="0" xfId="0" applyFont="1" applyFill="1" applyAlignment="1">
      <alignment horizontal="right" vertical="center"/>
    </xf>
    <xf numFmtId="10" fontId="23" fillId="6" borderId="0" xfId="0" applyNumberFormat="1" applyFont="1" applyFill="1" applyAlignment="1">
      <alignment horizontal="right" vertical="center"/>
    </xf>
    <xf numFmtId="3" fontId="23" fillId="6" borderId="0" xfId="0" applyNumberFormat="1" applyFont="1" applyFill="1" applyAlignment="1">
      <alignment horizontal="right" vertical="center"/>
    </xf>
    <xf numFmtId="2" fontId="24" fillId="0" borderId="0" xfId="0" applyNumberFormat="1" applyFont="1"/>
    <xf numFmtId="9" fontId="0" fillId="0" borderId="0" xfId="1" applyFont="1"/>
    <xf numFmtId="0" fontId="25" fillId="6" borderId="0" xfId="0" applyFont="1" applyFill="1" applyAlignment="1">
      <alignment horizontal="left" vertical="center" wrapText="1"/>
    </xf>
    <xf numFmtId="0" fontId="25" fillId="6" borderId="0" xfId="0" applyFont="1" applyFill="1" applyAlignment="1">
      <alignment horizontal="right" vertical="center" wrapText="1"/>
    </xf>
    <xf numFmtId="0" fontId="25" fillId="6" borderId="0" xfId="0" applyFont="1" applyFill="1" applyAlignment="1">
      <alignment horizontal="center" vertical="center" wrapText="1"/>
    </xf>
    <xf numFmtId="16" fontId="26" fillId="6" borderId="16" xfId="0" applyNumberFormat="1" applyFont="1" applyFill="1" applyBorder="1" applyAlignment="1">
      <alignment horizontal="left" vertical="center" wrapText="1"/>
    </xf>
    <xf numFmtId="0" fontId="26" fillId="6" borderId="16" xfId="0" applyFont="1" applyFill="1" applyBorder="1" applyAlignment="1">
      <alignment horizontal="right" vertical="center" wrapText="1"/>
    </xf>
    <xf numFmtId="0" fontId="21" fillId="6" borderId="16" xfId="4" applyFill="1" applyBorder="1" applyAlignment="1">
      <alignment horizontal="center" vertical="center" wrapText="1"/>
    </xf>
    <xf numFmtId="0" fontId="27" fillId="0" borderId="0" xfId="0" applyFont="1"/>
    <xf numFmtId="0" fontId="12" fillId="3" borderId="13" xfId="2"/>
    <xf numFmtId="2" fontId="12" fillId="3" borderId="13" xfId="2" applyNumberFormat="1"/>
    <xf numFmtId="2" fontId="13" fillId="4" borderId="14" xfId="3" applyNumberFormat="1"/>
    <xf numFmtId="16" fontId="26" fillId="7" borderId="16" xfId="0" applyNumberFormat="1" applyFont="1" applyFill="1" applyBorder="1" applyAlignment="1">
      <alignment horizontal="left" vertical="center" wrapText="1"/>
    </xf>
    <xf numFmtId="0" fontId="26" fillId="7" borderId="16" xfId="0" applyFont="1" applyFill="1" applyBorder="1" applyAlignment="1">
      <alignment horizontal="right" vertical="center" wrapText="1"/>
    </xf>
    <xf numFmtId="0" fontId="21" fillId="7" borderId="16" xfId="4" applyFill="1" applyBorder="1" applyAlignment="1">
      <alignment horizontal="center" vertical="center" wrapText="1"/>
    </xf>
    <xf numFmtId="0" fontId="30" fillId="0" borderId="0" xfId="0" applyFont="1" applyAlignment="1">
      <alignment horizontal="left" vertical="center" indent="4" readingOrder="1"/>
    </xf>
    <xf numFmtId="0" fontId="32" fillId="0" borderId="0" xfId="0" applyFont="1" applyAlignment="1">
      <alignment vertical="top"/>
    </xf>
    <xf numFmtId="0" fontId="32" fillId="0" borderId="0" xfId="0" applyFont="1" applyAlignment="1">
      <alignment horizontal="left" vertical="top"/>
    </xf>
    <xf numFmtId="0" fontId="33" fillId="0" borderId="0" xfId="0" applyFont="1"/>
    <xf numFmtId="0" fontId="33" fillId="0" borderId="0" xfId="0" applyFont="1" applyAlignment="1">
      <alignment horizontal="left" vertical="center"/>
    </xf>
    <xf numFmtId="0" fontId="33" fillId="0" borderId="0" xfId="0" applyFont="1" applyAlignment="1">
      <alignment horizontal="center" vertical="center"/>
    </xf>
    <xf numFmtId="0" fontId="33" fillId="0" borderId="0" xfId="0" applyFont="1" applyAlignment="1">
      <alignment horizontal="right" vertical="center"/>
    </xf>
    <xf numFmtId="0" fontId="33" fillId="0" borderId="0" xfId="0" applyFont="1" applyAlignment="1">
      <alignment horizontal="right"/>
    </xf>
    <xf numFmtId="0" fontId="5" fillId="0" borderId="0" xfId="0" applyFont="1" applyAlignment="1">
      <alignment horizontal="right"/>
    </xf>
    <xf numFmtId="3" fontId="5" fillId="0" borderId="0" xfId="0" applyNumberFormat="1" applyFont="1" applyAlignment="1">
      <alignment horizontal="right"/>
    </xf>
    <xf numFmtId="0" fontId="34" fillId="0" borderId="0" xfId="0" applyFont="1"/>
    <xf numFmtId="0" fontId="34" fillId="0" borderId="0" xfId="0" applyFont="1" applyAlignment="1">
      <alignment horizontal="center"/>
    </xf>
    <xf numFmtId="0" fontId="35" fillId="0" borderId="0" xfId="0" applyFont="1" applyAlignment="1">
      <alignment horizontal="center"/>
    </xf>
    <xf numFmtId="10" fontId="35" fillId="0" borderId="0" xfId="0" applyNumberFormat="1" applyFont="1" applyAlignment="1">
      <alignment horizontal="center"/>
    </xf>
    <xf numFmtId="0" fontId="36" fillId="0" borderId="0" xfId="0" applyFont="1" applyAlignment="1">
      <alignment horizontal="left" vertical="center" indent="3" readingOrder="1"/>
    </xf>
    <xf numFmtId="0" fontId="22" fillId="0" borderId="0" xfId="0" applyFont="1"/>
    <xf numFmtId="0" fontId="0" fillId="0" borderId="0" xfId="0"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37" fillId="0" borderId="0" xfId="0" applyFont="1"/>
    <xf numFmtId="0" fontId="4" fillId="0" borderId="0" xfId="0" applyFont="1"/>
    <xf numFmtId="2" fontId="0" fillId="0" borderId="0" xfId="0" applyNumberFormat="1" applyAlignment="1">
      <alignment horizontal="center"/>
    </xf>
    <xf numFmtId="0" fontId="11" fillId="0" borderId="0" xfId="0" applyFont="1" applyAlignment="1">
      <alignment horizontal="center"/>
    </xf>
    <xf numFmtId="0" fontId="11" fillId="0" borderId="11" xfId="0" applyFont="1" applyBorder="1" applyAlignment="1">
      <alignment horizontal="center"/>
    </xf>
    <xf numFmtId="0" fontId="0" fillId="0" borderId="11" xfId="0" applyBorder="1" applyAlignment="1">
      <alignment horizontal="center"/>
    </xf>
    <xf numFmtId="2" fontId="0" fillId="0" borderId="11" xfId="0" applyNumberFormat="1" applyBorder="1" applyAlignment="1">
      <alignment horizontal="center"/>
    </xf>
  </cellXfs>
  <cellStyles count="5">
    <cellStyle name="Check Cell" xfId="3" builtinId="23"/>
    <cellStyle name="Hyperlink" xfId="4" builtinId="8"/>
    <cellStyle name="Normal" xfId="0" builtinId="0"/>
    <cellStyle name="Output" xfId="2" builtinId="21"/>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return since 1988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lineChart>
        <c:grouping val="standard"/>
        <c:varyColors val="0"/>
        <c:ser>
          <c:idx val="0"/>
          <c:order val="0"/>
          <c:tx>
            <c:strRef>
              <c:f>[2]Indexes!$H$218</c:f>
              <c:strCache>
                <c:ptCount val="1"/>
                <c:pt idx="0">
                  <c:v>SP500</c:v>
                </c:pt>
              </c:strCache>
            </c:strRef>
          </c:tx>
          <c:spPr>
            <a:ln w="28575" cap="rnd">
              <a:solidFill>
                <a:schemeClr val="accent1"/>
              </a:solidFill>
              <a:round/>
            </a:ln>
            <a:effectLst/>
          </c:spPr>
          <c:marker>
            <c:symbol val="none"/>
          </c:marker>
          <c:cat>
            <c:numRef>
              <c:f>[2]Indexes!$A$219:$A$583</c:f>
              <c:numCache>
                <c:formatCode>General</c:formatCode>
                <c:ptCount val="365"/>
                <c:pt idx="0">
                  <c:v>32171</c:v>
                </c:pt>
                <c:pt idx="1">
                  <c:v>32202</c:v>
                </c:pt>
                <c:pt idx="2">
                  <c:v>32233</c:v>
                </c:pt>
                <c:pt idx="3">
                  <c:v>32262</c:v>
                </c:pt>
                <c:pt idx="4">
                  <c:v>32294</c:v>
                </c:pt>
                <c:pt idx="5">
                  <c:v>32324</c:v>
                </c:pt>
                <c:pt idx="6">
                  <c:v>32353</c:v>
                </c:pt>
                <c:pt idx="7">
                  <c:v>32386</c:v>
                </c:pt>
                <c:pt idx="8">
                  <c:v>32416</c:v>
                </c:pt>
                <c:pt idx="9">
                  <c:v>32447</c:v>
                </c:pt>
                <c:pt idx="10">
                  <c:v>32477</c:v>
                </c:pt>
                <c:pt idx="11">
                  <c:v>32507</c:v>
                </c:pt>
                <c:pt idx="12">
                  <c:v>32539</c:v>
                </c:pt>
                <c:pt idx="13">
                  <c:v>32567</c:v>
                </c:pt>
                <c:pt idx="14">
                  <c:v>32598</c:v>
                </c:pt>
                <c:pt idx="15">
                  <c:v>32626</c:v>
                </c:pt>
                <c:pt idx="16">
                  <c:v>32659</c:v>
                </c:pt>
                <c:pt idx="17">
                  <c:v>32689</c:v>
                </c:pt>
                <c:pt idx="18">
                  <c:v>32720</c:v>
                </c:pt>
                <c:pt idx="19">
                  <c:v>32751</c:v>
                </c:pt>
                <c:pt idx="20">
                  <c:v>32780</c:v>
                </c:pt>
                <c:pt idx="21">
                  <c:v>32812</c:v>
                </c:pt>
                <c:pt idx="22">
                  <c:v>32842</c:v>
                </c:pt>
                <c:pt idx="23">
                  <c:v>32871</c:v>
                </c:pt>
                <c:pt idx="24">
                  <c:v>32904</c:v>
                </c:pt>
                <c:pt idx="25">
                  <c:v>32932</c:v>
                </c:pt>
                <c:pt idx="26">
                  <c:v>32962</c:v>
                </c:pt>
                <c:pt idx="27">
                  <c:v>32993</c:v>
                </c:pt>
                <c:pt idx="28">
                  <c:v>33024</c:v>
                </c:pt>
                <c:pt idx="29">
                  <c:v>33053</c:v>
                </c:pt>
                <c:pt idx="30">
                  <c:v>33085</c:v>
                </c:pt>
                <c:pt idx="31">
                  <c:v>33116</c:v>
                </c:pt>
                <c:pt idx="32">
                  <c:v>33144</c:v>
                </c:pt>
                <c:pt idx="33">
                  <c:v>33177</c:v>
                </c:pt>
                <c:pt idx="34">
                  <c:v>33207</c:v>
                </c:pt>
                <c:pt idx="35">
                  <c:v>33238</c:v>
                </c:pt>
                <c:pt idx="36">
                  <c:v>33269</c:v>
                </c:pt>
                <c:pt idx="37">
                  <c:v>33297</c:v>
                </c:pt>
                <c:pt idx="38">
                  <c:v>33326</c:v>
                </c:pt>
                <c:pt idx="39">
                  <c:v>33358</c:v>
                </c:pt>
                <c:pt idx="40">
                  <c:v>33389</c:v>
                </c:pt>
                <c:pt idx="41">
                  <c:v>33417</c:v>
                </c:pt>
                <c:pt idx="42">
                  <c:v>33450</c:v>
                </c:pt>
                <c:pt idx="43">
                  <c:v>33480</c:v>
                </c:pt>
                <c:pt idx="44">
                  <c:v>33511</c:v>
                </c:pt>
                <c:pt idx="45">
                  <c:v>33542</c:v>
                </c:pt>
                <c:pt idx="46">
                  <c:v>33571</c:v>
                </c:pt>
                <c:pt idx="47">
                  <c:v>33603</c:v>
                </c:pt>
                <c:pt idx="48">
                  <c:v>33634</c:v>
                </c:pt>
                <c:pt idx="49">
                  <c:v>33662</c:v>
                </c:pt>
                <c:pt idx="50">
                  <c:v>33694</c:v>
                </c:pt>
                <c:pt idx="51">
                  <c:v>33724</c:v>
                </c:pt>
                <c:pt idx="52">
                  <c:v>33753</c:v>
                </c:pt>
                <c:pt idx="53">
                  <c:v>33785</c:v>
                </c:pt>
                <c:pt idx="54">
                  <c:v>33816</c:v>
                </c:pt>
                <c:pt idx="55">
                  <c:v>33847</c:v>
                </c:pt>
                <c:pt idx="56">
                  <c:v>33877</c:v>
                </c:pt>
                <c:pt idx="57">
                  <c:v>33907</c:v>
                </c:pt>
                <c:pt idx="58">
                  <c:v>33938</c:v>
                </c:pt>
                <c:pt idx="59">
                  <c:v>33969</c:v>
                </c:pt>
                <c:pt idx="60">
                  <c:v>33998</c:v>
                </c:pt>
                <c:pt idx="61">
                  <c:v>34026</c:v>
                </c:pt>
                <c:pt idx="62">
                  <c:v>34059</c:v>
                </c:pt>
                <c:pt idx="63">
                  <c:v>34089</c:v>
                </c:pt>
                <c:pt idx="64">
                  <c:v>34120</c:v>
                </c:pt>
                <c:pt idx="65">
                  <c:v>34150</c:v>
                </c:pt>
                <c:pt idx="66">
                  <c:v>34180</c:v>
                </c:pt>
                <c:pt idx="67">
                  <c:v>34212</c:v>
                </c:pt>
                <c:pt idx="68">
                  <c:v>34242</c:v>
                </c:pt>
                <c:pt idx="69">
                  <c:v>34271</c:v>
                </c:pt>
                <c:pt idx="70">
                  <c:v>34303</c:v>
                </c:pt>
                <c:pt idx="71">
                  <c:v>34334</c:v>
                </c:pt>
                <c:pt idx="72">
                  <c:v>34365</c:v>
                </c:pt>
                <c:pt idx="73">
                  <c:v>34393</c:v>
                </c:pt>
                <c:pt idx="74">
                  <c:v>34424</c:v>
                </c:pt>
                <c:pt idx="75">
                  <c:v>34453</c:v>
                </c:pt>
                <c:pt idx="76">
                  <c:v>34485</c:v>
                </c:pt>
                <c:pt idx="77">
                  <c:v>34515</c:v>
                </c:pt>
                <c:pt idx="78">
                  <c:v>34544</c:v>
                </c:pt>
                <c:pt idx="79">
                  <c:v>34577</c:v>
                </c:pt>
                <c:pt idx="80">
                  <c:v>34607</c:v>
                </c:pt>
                <c:pt idx="81">
                  <c:v>34638</c:v>
                </c:pt>
                <c:pt idx="82">
                  <c:v>34668</c:v>
                </c:pt>
                <c:pt idx="83">
                  <c:v>34698</c:v>
                </c:pt>
                <c:pt idx="84">
                  <c:v>34730</c:v>
                </c:pt>
                <c:pt idx="85">
                  <c:v>34758</c:v>
                </c:pt>
                <c:pt idx="86">
                  <c:v>34789</c:v>
                </c:pt>
                <c:pt idx="87">
                  <c:v>34817</c:v>
                </c:pt>
                <c:pt idx="88">
                  <c:v>34850</c:v>
                </c:pt>
                <c:pt idx="89">
                  <c:v>34880</c:v>
                </c:pt>
                <c:pt idx="90">
                  <c:v>34911</c:v>
                </c:pt>
                <c:pt idx="91">
                  <c:v>34942</c:v>
                </c:pt>
                <c:pt idx="92">
                  <c:v>34971</c:v>
                </c:pt>
                <c:pt idx="93">
                  <c:v>35003</c:v>
                </c:pt>
                <c:pt idx="94">
                  <c:v>35033</c:v>
                </c:pt>
                <c:pt idx="95">
                  <c:v>35062</c:v>
                </c:pt>
                <c:pt idx="96">
                  <c:v>35095</c:v>
                </c:pt>
                <c:pt idx="97">
                  <c:v>35124</c:v>
                </c:pt>
                <c:pt idx="98">
                  <c:v>35153</c:v>
                </c:pt>
                <c:pt idx="99">
                  <c:v>35185</c:v>
                </c:pt>
                <c:pt idx="100">
                  <c:v>35216</c:v>
                </c:pt>
                <c:pt idx="101">
                  <c:v>35244</c:v>
                </c:pt>
                <c:pt idx="102">
                  <c:v>35277</c:v>
                </c:pt>
                <c:pt idx="103">
                  <c:v>35307</c:v>
                </c:pt>
                <c:pt idx="104">
                  <c:v>35338</c:v>
                </c:pt>
                <c:pt idx="105">
                  <c:v>35369</c:v>
                </c:pt>
                <c:pt idx="106">
                  <c:v>35398</c:v>
                </c:pt>
                <c:pt idx="107">
                  <c:v>35430</c:v>
                </c:pt>
                <c:pt idx="108">
                  <c:v>35461</c:v>
                </c:pt>
                <c:pt idx="109">
                  <c:v>35489</c:v>
                </c:pt>
                <c:pt idx="110">
                  <c:v>35520</c:v>
                </c:pt>
                <c:pt idx="111">
                  <c:v>35550</c:v>
                </c:pt>
                <c:pt idx="112">
                  <c:v>35580</c:v>
                </c:pt>
                <c:pt idx="113">
                  <c:v>35611</c:v>
                </c:pt>
                <c:pt idx="114">
                  <c:v>35642</c:v>
                </c:pt>
                <c:pt idx="115">
                  <c:v>35671</c:v>
                </c:pt>
                <c:pt idx="116">
                  <c:v>35703</c:v>
                </c:pt>
                <c:pt idx="117">
                  <c:v>35734</c:v>
                </c:pt>
                <c:pt idx="118">
                  <c:v>35762</c:v>
                </c:pt>
                <c:pt idx="119">
                  <c:v>35795</c:v>
                </c:pt>
                <c:pt idx="120">
                  <c:v>35825</c:v>
                </c:pt>
                <c:pt idx="121">
                  <c:v>35853</c:v>
                </c:pt>
                <c:pt idx="122">
                  <c:v>35885</c:v>
                </c:pt>
                <c:pt idx="123">
                  <c:v>35915</c:v>
                </c:pt>
                <c:pt idx="124">
                  <c:v>35944</c:v>
                </c:pt>
                <c:pt idx="125">
                  <c:v>35976</c:v>
                </c:pt>
                <c:pt idx="126">
                  <c:v>36007</c:v>
                </c:pt>
                <c:pt idx="127">
                  <c:v>36038</c:v>
                </c:pt>
                <c:pt idx="128">
                  <c:v>36068</c:v>
                </c:pt>
                <c:pt idx="129">
                  <c:v>36098</c:v>
                </c:pt>
                <c:pt idx="130">
                  <c:v>36129</c:v>
                </c:pt>
                <c:pt idx="131">
                  <c:v>36160</c:v>
                </c:pt>
                <c:pt idx="132">
                  <c:v>36189</c:v>
                </c:pt>
                <c:pt idx="133">
                  <c:v>36217</c:v>
                </c:pt>
                <c:pt idx="134">
                  <c:v>36250</c:v>
                </c:pt>
                <c:pt idx="135">
                  <c:v>36280</c:v>
                </c:pt>
                <c:pt idx="136">
                  <c:v>36311</c:v>
                </c:pt>
                <c:pt idx="137">
                  <c:v>36341</c:v>
                </c:pt>
                <c:pt idx="138">
                  <c:v>36371</c:v>
                </c:pt>
                <c:pt idx="139">
                  <c:v>36403</c:v>
                </c:pt>
                <c:pt idx="140">
                  <c:v>36433</c:v>
                </c:pt>
                <c:pt idx="141">
                  <c:v>36462</c:v>
                </c:pt>
                <c:pt idx="142">
                  <c:v>36494</c:v>
                </c:pt>
                <c:pt idx="143">
                  <c:v>36525</c:v>
                </c:pt>
                <c:pt idx="144">
                  <c:v>36556</c:v>
                </c:pt>
                <c:pt idx="145">
                  <c:v>36585</c:v>
                </c:pt>
                <c:pt idx="146">
                  <c:v>36616</c:v>
                </c:pt>
                <c:pt idx="147">
                  <c:v>36644</c:v>
                </c:pt>
                <c:pt idx="148">
                  <c:v>36677</c:v>
                </c:pt>
                <c:pt idx="149">
                  <c:v>36707</c:v>
                </c:pt>
                <c:pt idx="150">
                  <c:v>36738</c:v>
                </c:pt>
                <c:pt idx="151">
                  <c:v>36769</c:v>
                </c:pt>
                <c:pt idx="152">
                  <c:v>36798</c:v>
                </c:pt>
                <c:pt idx="153">
                  <c:v>36830</c:v>
                </c:pt>
                <c:pt idx="154">
                  <c:v>36860</c:v>
                </c:pt>
                <c:pt idx="155">
                  <c:v>36889</c:v>
                </c:pt>
                <c:pt idx="156">
                  <c:v>36922</c:v>
                </c:pt>
                <c:pt idx="157">
                  <c:v>36950</c:v>
                </c:pt>
                <c:pt idx="158">
                  <c:v>36980</c:v>
                </c:pt>
                <c:pt idx="159">
                  <c:v>37011</c:v>
                </c:pt>
                <c:pt idx="160">
                  <c:v>37042</c:v>
                </c:pt>
                <c:pt idx="161">
                  <c:v>37071</c:v>
                </c:pt>
                <c:pt idx="162">
                  <c:v>37103</c:v>
                </c:pt>
                <c:pt idx="163">
                  <c:v>37134</c:v>
                </c:pt>
                <c:pt idx="164">
                  <c:v>37162</c:v>
                </c:pt>
                <c:pt idx="165">
                  <c:v>37195</c:v>
                </c:pt>
                <c:pt idx="166">
                  <c:v>37225</c:v>
                </c:pt>
                <c:pt idx="167">
                  <c:v>37256</c:v>
                </c:pt>
                <c:pt idx="168">
                  <c:v>37287</c:v>
                </c:pt>
                <c:pt idx="169">
                  <c:v>37315</c:v>
                </c:pt>
                <c:pt idx="170">
                  <c:v>37344</c:v>
                </c:pt>
                <c:pt idx="171">
                  <c:v>37376</c:v>
                </c:pt>
                <c:pt idx="172">
                  <c:v>37407</c:v>
                </c:pt>
                <c:pt idx="173">
                  <c:v>37435</c:v>
                </c:pt>
                <c:pt idx="174">
                  <c:v>37468</c:v>
                </c:pt>
                <c:pt idx="175">
                  <c:v>37498</c:v>
                </c:pt>
                <c:pt idx="176">
                  <c:v>37529</c:v>
                </c:pt>
                <c:pt idx="177">
                  <c:v>37560</c:v>
                </c:pt>
                <c:pt idx="178">
                  <c:v>37589</c:v>
                </c:pt>
                <c:pt idx="179">
                  <c:v>37621</c:v>
                </c:pt>
                <c:pt idx="180">
                  <c:v>37652</c:v>
                </c:pt>
                <c:pt idx="181">
                  <c:v>37680</c:v>
                </c:pt>
                <c:pt idx="182">
                  <c:v>37711</c:v>
                </c:pt>
                <c:pt idx="183">
                  <c:v>37741</c:v>
                </c:pt>
                <c:pt idx="184">
                  <c:v>37771</c:v>
                </c:pt>
                <c:pt idx="185">
                  <c:v>37802</c:v>
                </c:pt>
                <c:pt idx="186">
                  <c:v>37833</c:v>
                </c:pt>
                <c:pt idx="187">
                  <c:v>37862</c:v>
                </c:pt>
                <c:pt idx="188">
                  <c:v>37894</c:v>
                </c:pt>
                <c:pt idx="189">
                  <c:v>37925</c:v>
                </c:pt>
                <c:pt idx="190">
                  <c:v>37953</c:v>
                </c:pt>
                <c:pt idx="191">
                  <c:v>37986</c:v>
                </c:pt>
                <c:pt idx="192">
                  <c:v>38016</c:v>
                </c:pt>
                <c:pt idx="193">
                  <c:v>38044</c:v>
                </c:pt>
                <c:pt idx="194">
                  <c:v>38077</c:v>
                </c:pt>
                <c:pt idx="195">
                  <c:v>38107</c:v>
                </c:pt>
                <c:pt idx="196">
                  <c:v>38138</c:v>
                </c:pt>
                <c:pt idx="197">
                  <c:v>38168</c:v>
                </c:pt>
                <c:pt idx="198">
                  <c:v>38198</c:v>
                </c:pt>
                <c:pt idx="199">
                  <c:v>38230</c:v>
                </c:pt>
                <c:pt idx="200">
                  <c:v>38260</c:v>
                </c:pt>
                <c:pt idx="201">
                  <c:v>38289</c:v>
                </c:pt>
                <c:pt idx="202">
                  <c:v>38321</c:v>
                </c:pt>
                <c:pt idx="203">
                  <c:v>38352</c:v>
                </c:pt>
                <c:pt idx="204">
                  <c:v>38383</c:v>
                </c:pt>
                <c:pt idx="205">
                  <c:v>38411</c:v>
                </c:pt>
                <c:pt idx="206">
                  <c:v>38442</c:v>
                </c:pt>
                <c:pt idx="207">
                  <c:v>38471</c:v>
                </c:pt>
                <c:pt idx="208">
                  <c:v>38503</c:v>
                </c:pt>
                <c:pt idx="209">
                  <c:v>38533</c:v>
                </c:pt>
                <c:pt idx="210">
                  <c:v>38562</c:v>
                </c:pt>
                <c:pt idx="211">
                  <c:v>38595</c:v>
                </c:pt>
                <c:pt idx="212">
                  <c:v>38625</c:v>
                </c:pt>
                <c:pt idx="213">
                  <c:v>38656</c:v>
                </c:pt>
                <c:pt idx="214">
                  <c:v>38686</c:v>
                </c:pt>
                <c:pt idx="215">
                  <c:v>38716</c:v>
                </c:pt>
                <c:pt idx="216">
                  <c:v>38748</c:v>
                </c:pt>
                <c:pt idx="217">
                  <c:v>38776</c:v>
                </c:pt>
                <c:pt idx="218">
                  <c:v>38807</c:v>
                </c:pt>
                <c:pt idx="219">
                  <c:v>38835</c:v>
                </c:pt>
                <c:pt idx="220">
                  <c:v>38868</c:v>
                </c:pt>
                <c:pt idx="221">
                  <c:v>38898</c:v>
                </c:pt>
                <c:pt idx="222">
                  <c:v>38929</c:v>
                </c:pt>
                <c:pt idx="223">
                  <c:v>38960</c:v>
                </c:pt>
                <c:pt idx="224">
                  <c:v>38989</c:v>
                </c:pt>
                <c:pt idx="225">
                  <c:v>39021</c:v>
                </c:pt>
                <c:pt idx="226">
                  <c:v>39051</c:v>
                </c:pt>
                <c:pt idx="227">
                  <c:v>39080</c:v>
                </c:pt>
                <c:pt idx="228">
                  <c:v>39113</c:v>
                </c:pt>
                <c:pt idx="229">
                  <c:v>39141</c:v>
                </c:pt>
                <c:pt idx="230">
                  <c:v>39171</c:v>
                </c:pt>
                <c:pt idx="231">
                  <c:v>39202</c:v>
                </c:pt>
                <c:pt idx="232">
                  <c:v>39233</c:v>
                </c:pt>
                <c:pt idx="233">
                  <c:v>39262</c:v>
                </c:pt>
                <c:pt idx="234">
                  <c:v>39294</c:v>
                </c:pt>
                <c:pt idx="235">
                  <c:v>39325</c:v>
                </c:pt>
                <c:pt idx="236">
                  <c:v>39353</c:v>
                </c:pt>
                <c:pt idx="237">
                  <c:v>39386</c:v>
                </c:pt>
                <c:pt idx="238">
                  <c:v>39416</c:v>
                </c:pt>
                <c:pt idx="239">
                  <c:v>39447</c:v>
                </c:pt>
                <c:pt idx="240">
                  <c:v>39478</c:v>
                </c:pt>
                <c:pt idx="241">
                  <c:v>39507</c:v>
                </c:pt>
                <c:pt idx="242">
                  <c:v>39538</c:v>
                </c:pt>
                <c:pt idx="243">
                  <c:v>39568</c:v>
                </c:pt>
                <c:pt idx="244">
                  <c:v>39598</c:v>
                </c:pt>
                <c:pt idx="245">
                  <c:v>39629</c:v>
                </c:pt>
                <c:pt idx="246">
                  <c:v>39660</c:v>
                </c:pt>
                <c:pt idx="247">
                  <c:v>39689</c:v>
                </c:pt>
                <c:pt idx="248">
                  <c:v>39721</c:v>
                </c:pt>
                <c:pt idx="249">
                  <c:v>39752</c:v>
                </c:pt>
                <c:pt idx="250">
                  <c:v>39780</c:v>
                </c:pt>
                <c:pt idx="251">
                  <c:v>39813</c:v>
                </c:pt>
                <c:pt idx="252">
                  <c:v>39843</c:v>
                </c:pt>
                <c:pt idx="253">
                  <c:v>39871</c:v>
                </c:pt>
                <c:pt idx="254">
                  <c:v>39903</c:v>
                </c:pt>
                <c:pt idx="255">
                  <c:v>39933</c:v>
                </c:pt>
                <c:pt idx="256">
                  <c:v>39962</c:v>
                </c:pt>
                <c:pt idx="257">
                  <c:v>39994</c:v>
                </c:pt>
                <c:pt idx="258">
                  <c:v>40025</c:v>
                </c:pt>
                <c:pt idx="259">
                  <c:v>40056</c:v>
                </c:pt>
                <c:pt idx="260">
                  <c:v>40086</c:v>
                </c:pt>
                <c:pt idx="261">
                  <c:v>40116</c:v>
                </c:pt>
                <c:pt idx="262">
                  <c:v>40147</c:v>
                </c:pt>
                <c:pt idx="263">
                  <c:v>40178</c:v>
                </c:pt>
                <c:pt idx="264">
                  <c:v>40207</c:v>
                </c:pt>
                <c:pt idx="265">
                  <c:v>40235</c:v>
                </c:pt>
                <c:pt idx="266">
                  <c:v>40268</c:v>
                </c:pt>
                <c:pt idx="267">
                  <c:v>40298</c:v>
                </c:pt>
                <c:pt idx="268">
                  <c:v>40329</c:v>
                </c:pt>
                <c:pt idx="269">
                  <c:v>40359</c:v>
                </c:pt>
                <c:pt idx="270">
                  <c:v>40389</c:v>
                </c:pt>
                <c:pt idx="271">
                  <c:v>40421</c:v>
                </c:pt>
                <c:pt idx="272">
                  <c:v>40451</c:v>
                </c:pt>
                <c:pt idx="273">
                  <c:v>40480</c:v>
                </c:pt>
                <c:pt idx="274">
                  <c:v>40512</c:v>
                </c:pt>
                <c:pt idx="275">
                  <c:v>40543</c:v>
                </c:pt>
                <c:pt idx="276">
                  <c:v>40574</c:v>
                </c:pt>
                <c:pt idx="277">
                  <c:v>40602</c:v>
                </c:pt>
                <c:pt idx="278">
                  <c:v>40633</c:v>
                </c:pt>
                <c:pt idx="279">
                  <c:v>40662</c:v>
                </c:pt>
                <c:pt idx="280">
                  <c:v>40694</c:v>
                </c:pt>
                <c:pt idx="281">
                  <c:v>40724</c:v>
                </c:pt>
                <c:pt idx="282">
                  <c:v>40753</c:v>
                </c:pt>
                <c:pt idx="283">
                  <c:v>40786</c:v>
                </c:pt>
                <c:pt idx="284">
                  <c:v>40816</c:v>
                </c:pt>
                <c:pt idx="285">
                  <c:v>40847</c:v>
                </c:pt>
                <c:pt idx="286">
                  <c:v>40877</c:v>
                </c:pt>
                <c:pt idx="287">
                  <c:v>40907</c:v>
                </c:pt>
                <c:pt idx="288">
                  <c:v>40939</c:v>
                </c:pt>
                <c:pt idx="289">
                  <c:v>40968</c:v>
                </c:pt>
                <c:pt idx="290">
                  <c:v>40998</c:v>
                </c:pt>
                <c:pt idx="291">
                  <c:v>41029</c:v>
                </c:pt>
                <c:pt idx="292">
                  <c:v>41060</c:v>
                </c:pt>
                <c:pt idx="293">
                  <c:v>41089</c:v>
                </c:pt>
                <c:pt idx="294">
                  <c:v>41121</c:v>
                </c:pt>
                <c:pt idx="295">
                  <c:v>41152</c:v>
                </c:pt>
                <c:pt idx="296">
                  <c:v>41180</c:v>
                </c:pt>
                <c:pt idx="297">
                  <c:v>41213</c:v>
                </c:pt>
                <c:pt idx="298">
                  <c:v>41243</c:v>
                </c:pt>
                <c:pt idx="299">
                  <c:v>41274</c:v>
                </c:pt>
                <c:pt idx="300">
                  <c:v>41305</c:v>
                </c:pt>
                <c:pt idx="301">
                  <c:v>41333</c:v>
                </c:pt>
                <c:pt idx="302">
                  <c:v>41362</c:v>
                </c:pt>
                <c:pt idx="303">
                  <c:v>41394</c:v>
                </c:pt>
                <c:pt idx="304">
                  <c:v>41425</c:v>
                </c:pt>
                <c:pt idx="305">
                  <c:v>41453</c:v>
                </c:pt>
                <c:pt idx="306">
                  <c:v>41486</c:v>
                </c:pt>
                <c:pt idx="307">
                  <c:v>41516</c:v>
                </c:pt>
                <c:pt idx="308">
                  <c:v>41547</c:v>
                </c:pt>
                <c:pt idx="309">
                  <c:v>41578</c:v>
                </c:pt>
                <c:pt idx="310">
                  <c:v>41607</c:v>
                </c:pt>
                <c:pt idx="311">
                  <c:v>41639</c:v>
                </c:pt>
                <c:pt idx="312">
                  <c:v>41670</c:v>
                </c:pt>
                <c:pt idx="313">
                  <c:v>41698</c:v>
                </c:pt>
                <c:pt idx="314">
                  <c:v>41729</c:v>
                </c:pt>
                <c:pt idx="315">
                  <c:v>41759</c:v>
                </c:pt>
                <c:pt idx="316">
                  <c:v>41789</c:v>
                </c:pt>
                <c:pt idx="317">
                  <c:v>41820</c:v>
                </c:pt>
                <c:pt idx="318">
                  <c:v>41851</c:v>
                </c:pt>
                <c:pt idx="319">
                  <c:v>41880</c:v>
                </c:pt>
                <c:pt idx="320">
                  <c:v>41912</c:v>
                </c:pt>
                <c:pt idx="321">
                  <c:v>41943</c:v>
                </c:pt>
                <c:pt idx="322">
                  <c:v>41971</c:v>
                </c:pt>
                <c:pt idx="323">
                  <c:v>42004</c:v>
                </c:pt>
                <c:pt idx="324">
                  <c:v>42034</c:v>
                </c:pt>
                <c:pt idx="325">
                  <c:v>42062</c:v>
                </c:pt>
                <c:pt idx="326">
                  <c:v>42094</c:v>
                </c:pt>
                <c:pt idx="327">
                  <c:v>42124</c:v>
                </c:pt>
                <c:pt idx="328">
                  <c:v>42153</c:v>
                </c:pt>
                <c:pt idx="329">
                  <c:v>42185</c:v>
                </c:pt>
                <c:pt idx="330">
                  <c:v>42216</c:v>
                </c:pt>
                <c:pt idx="331">
                  <c:v>42247</c:v>
                </c:pt>
                <c:pt idx="332">
                  <c:v>42277</c:v>
                </c:pt>
                <c:pt idx="333">
                  <c:v>42307</c:v>
                </c:pt>
                <c:pt idx="334">
                  <c:v>42338</c:v>
                </c:pt>
                <c:pt idx="335">
                  <c:v>42369</c:v>
                </c:pt>
                <c:pt idx="336">
                  <c:v>42398</c:v>
                </c:pt>
                <c:pt idx="337">
                  <c:v>42429</c:v>
                </c:pt>
                <c:pt idx="338">
                  <c:v>42460</c:v>
                </c:pt>
                <c:pt idx="339">
                  <c:v>42489</c:v>
                </c:pt>
                <c:pt idx="340">
                  <c:v>42521</c:v>
                </c:pt>
                <c:pt idx="341">
                  <c:v>42551</c:v>
                </c:pt>
                <c:pt idx="342">
                  <c:v>42580</c:v>
                </c:pt>
                <c:pt idx="343">
                  <c:v>42613</c:v>
                </c:pt>
                <c:pt idx="344">
                  <c:v>42643</c:v>
                </c:pt>
                <c:pt idx="345">
                  <c:v>42674</c:v>
                </c:pt>
                <c:pt idx="346">
                  <c:v>42704</c:v>
                </c:pt>
                <c:pt idx="347">
                  <c:v>42734</c:v>
                </c:pt>
                <c:pt idx="348">
                  <c:v>42766</c:v>
                </c:pt>
                <c:pt idx="349">
                  <c:v>42794</c:v>
                </c:pt>
                <c:pt idx="350">
                  <c:v>42825</c:v>
                </c:pt>
                <c:pt idx="351">
                  <c:v>42853</c:v>
                </c:pt>
                <c:pt idx="352">
                  <c:v>42886</c:v>
                </c:pt>
                <c:pt idx="353">
                  <c:v>42916</c:v>
                </c:pt>
                <c:pt idx="354">
                  <c:v>42947</c:v>
                </c:pt>
                <c:pt idx="355">
                  <c:v>42978</c:v>
                </c:pt>
                <c:pt idx="356">
                  <c:v>43007</c:v>
                </c:pt>
                <c:pt idx="357">
                  <c:v>43039</c:v>
                </c:pt>
                <c:pt idx="358">
                  <c:v>43069</c:v>
                </c:pt>
                <c:pt idx="359">
                  <c:v>43098</c:v>
                </c:pt>
                <c:pt idx="360">
                  <c:v>43131</c:v>
                </c:pt>
                <c:pt idx="361">
                  <c:v>43159</c:v>
                </c:pt>
                <c:pt idx="362">
                  <c:v>43189</c:v>
                </c:pt>
                <c:pt idx="363">
                  <c:v>43220</c:v>
                </c:pt>
                <c:pt idx="364">
                  <c:v>43251</c:v>
                </c:pt>
              </c:numCache>
            </c:numRef>
          </c:cat>
          <c:val>
            <c:numRef>
              <c:f>[2]Indexes!$H$219:$H$583</c:f>
              <c:numCache>
                <c:formatCode>General</c:formatCode>
                <c:ptCount val="365"/>
                <c:pt idx="0">
                  <c:v>1</c:v>
                </c:pt>
                <c:pt idx="1">
                  <c:v>1.046607371732629</c:v>
                </c:pt>
                <c:pt idx="2">
                  <c:v>1.0142929273313392</c:v>
                </c:pt>
                <c:pt idx="3">
                  <c:v>1.0255175360236142</c:v>
                </c:pt>
                <c:pt idx="4">
                  <c:v>1.0343729366528136</c:v>
                </c:pt>
                <c:pt idx="5">
                  <c:v>1.0818347768672076</c:v>
                </c:pt>
                <c:pt idx="6">
                  <c:v>1.0777566318406024</c:v>
                </c:pt>
                <c:pt idx="7">
                  <c:v>1.0411698450304885</c:v>
                </c:pt>
                <c:pt idx="8">
                  <c:v>1.0855245271293739</c:v>
                </c:pt>
                <c:pt idx="9">
                  <c:v>1.1157416398026949</c:v>
                </c:pt>
                <c:pt idx="10">
                  <c:v>1.0998562939371572</c:v>
                </c:pt>
                <c:pt idx="11">
                  <c:v>1.1190429953004228</c:v>
                </c:pt>
                <c:pt idx="12">
                  <c:v>1.200955451120518</c:v>
                </c:pt>
                <c:pt idx="13">
                  <c:v>1.1710490542587477</c:v>
                </c:pt>
                <c:pt idx="14">
                  <c:v>1.1983532061987798</c:v>
                </c:pt>
                <c:pt idx="15">
                  <c:v>1.2605740474618394</c:v>
                </c:pt>
                <c:pt idx="16">
                  <c:v>1.3115702800326241</c:v>
                </c:pt>
                <c:pt idx="17">
                  <c:v>1.3041519400318473</c:v>
                </c:pt>
                <c:pt idx="18">
                  <c:v>1.4219132326096235</c:v>
                </c:pt>
                <c:pt idx="19">
                  <c:v>1.4496834582669815</c:v>
                </c:pt>
                <c:pt idx="20">
                  <c:v>1.4438186973239591</c:v>
                </c:pt>
                <c:pt idx="21">
                  <c:v>1.4103002291529101</c:v>
                </c:pt>
                <c:pt idx="22">
                  <c:v>1.4390414417213646</c:v>
                </c:pt>
                <c:pt idx="23">
                  <c:v>1.4736085757563979</c:v>
                </c:pt>
                <c:pt idx="24">
                  <c:v>1.3746844292538927</c:v>
                </c:pt>
                <c:pt idx="25">
                  <c:v>1.3923952305122917</c:v>
                </c:pt>
                <c:pt idx="26">
                  <c:v>1.4292927331339564</c:v>
                </c:pt>
                <c:pt idx="27">
                  <c:v>1.3935992542820514</c:v>
                </c:pt>
                <c:pt idx="28">
                  <c:v>1.529498582359109</c:v>
                </c:pt>
                <c:pt idx="29">
                  <c:v>1.5191672816250428</c:v>
                </c:pt>
                <c:pt idx="30">
                  <c:v>1.5143123470695605</c:v>
                </c:pt>
                <c:pt idx="31">
                  <c:v>1.3774420320814067</c:v>
                </c:pt>
                <c:pt idx="32">
                  <c:v>1.3104050957393087</c:v>
                </c:pt>
                <c:pt idx="33">
                  <c:v>1.3048122111313933</c:v>
                </c:pt>
                <c:pt idx="34">
                  <c:v>1.3891715539674521</c:v>
                </c:pt>
                <c:pt idx="35">
                  <c:v>1.427855672505534</c:v>
                </c:pt>
                <c:pt idx="36">
                  <c:v>1.4900376742921499</c:v>
                </c:pt>
                <c:pt idx="37">
                  <c:v>1.5966131976540952</c:v>
                </c:pt>
                <c:pt idx="38">
                  <c:v>1.6352584767157332</c:v>
                </c:pt>
                <c:pt idx="39">
                  <c:v>1.6391424243601189</c:v>
                </c:pt>
                <c:pt idx="40">
                  <c:v>1.7098691109643838</c:v>
                </c:pt>
                <c:pt idx="41">
                  <c:v>1.6315298869771231</c:v>
                </c:pt>
                <c:pt idx="42">
                  <c:v>1.7075775818541961</c:v>
                </c:pt>
                <c:pt idx="43">
                  <c:v>1.7480094768322518</c:v>
                </c:pt>
                <c:pt idx="44">
                  <c:v>1.7187633510700269</c:v>
                </c:pt>
                <c:pt idx="45">
                  <c:v>1.7418728395541223</c:v>
                </c:pt>
                <c:pt idx="46">
                  <c:v>1.6716899056200718</c:v>
                </c:pt>
                <c:pt idx="47">
                  <c:v>1.8628578086767382</c:v>
                </c:pt>
                <c:pt idx="48">
                  <c:v>1.8281741562123734</c:v>
                </c:pt>
                <c:pt idx="49">
                  <c:v>1.8518273973666828</c:v>
                </c:pt>
                <c:pt idx="50">
                  <c:v>1.8158232027032266</c:v>
                </c:pt>
                <c:pt idx="51">
                  <c:v>1.8691498038606429</c:v>
                </c:pt>
                <c:pt idx="52">
                  <c:v>1.8782770808249496</c:v>
                </c:pt>
                <c:pt idx="53">
                  <c:v>1.850351497261816</c:v>
                </c:pt>
                <c:pt idx="54">
                  <c:v>1.9259331184215629</c:v>
                </c:pt>
                <c:pt idx="55">
                  <c:v>1.8865110498310476</c:v>
                </c:pt>
                <c:pt idx="56">
                  <c:v>1.9086883908804901</c:v>
                </c:pt>
                <c:pt idx="57">
                  <c:v>1.9152911018759458</c:v>
                </c:pt>
                <c:pt idx="58">
                  <c:v>1.9805025828251825</c:v>
                </c:pt>
                <c:pt idx="59">
                  <c:v>2.004816095079037</c:v>
                </c:pt>
                <c:pt idx="60">
                  <c:v>2.0215559094263398</c:v>
                </c:pt>
                <c:pt idx="61">
                  <c:v>2.0491319377014787</c:v>
                </c:pt>
                <c:pt idx="62">
                  <c:v>2.0923602749834922</c:v>
                </c:pt>
                <c:pt idx="63">
                  <c:v>2.0417912766535897</c:v>
                </c:pt>
                <c:pt idx="64">
                  <c:v>2.0963995805336531</c:v>
                </c:pt>
                <c:pt idx="65">
                  <c:v>2.102536217811783</c:v>
                </c:pt>
                <c:pt idx="66">
                  <c:v>2.0940692119470219</c:v>
                </c:pt>
                <c:pt idx="67">
                  <c:v>2.1735347807511545</c:v>
                </c:pt>
                <c:pt idx="68">
                  <c:v>2.1568726453567399</c:v>
                </c:pt>
                <c:pt idx="69">
                  <c:v>2.2014992037907319</c:v>
                </c:pt>
                <c:pt idx="70">
                  <c:v>2.1804870470346045</c:v>
                </c:pt>
                <c:pt idx="71">
                  <c:v>2.206859051539984</c:v>
                </c:pt>
                <c:pt idx="72">
                  <c:v>2.2818969200295167</c:v>
                </c:pt>
                <c:pt idx="73">
                  <c:v>2.2199479551015644</c:v>
                </c:pt>
                <c:pt idx="74">
                  <c:v>2.1231599798034715</c:v>
                </c:pt>
                <c:pt idx="75">
                  <c:v>2.1503864527906154</c:v>
                </c:pt>
                <c:pt idx="76">
                  <c:v>2.1856915368780818</c:v>
                </c:pt>
                <c:pt idx="77">
                  <c:v>2.1321318988620024</c:v>
                </c:pt>
                <c:pt idx="78">
                  <c:v>2.2021206354138334</c:v>
                </c:pt>
                <c:pt idx="79">
                  <c:v>2.2924224181458022</c:v>
                </c:pt>
                <c:pt idx="80">
                  <c:v>2.2363382141608716</c:v>
                </c:pt>
                <c:pt idx="81">
                  <c:v>2.2865964966792234</c:v>
                </c:pt>
                <c:pt idx="82">
                  <c:v>2.2033246591835929</c:v>
                </c:pt>
                <c:pt idx="83">
                  <c:v>2.235988658872877</c:v>
                </c:pt>
                <c:pt idx="84">
                  <c:v>2.2940148366799997</c:v>
                </c:pt>
                <c:pt idx="85">
                  <c:v>2.3833844719773158</c:v>
                </c:pt>
                <c:pt idx="86">
                  <c:v>2.4537227638171419</c:v>
                </c:pt>
                <c:pt idx="87">
                  <c:v>2.5259641900027168</c:v>
                </c:pt>
                <c:pt idx="88">
                  <c:v>2.6269468287567466</c:v>
                </c:pt>
                <c:pt idx="89">
                  <c:v>2.6879636462500467</c:v>
                </c:pt>
                <c:pt idx="90">
                  <c:v>2.7771002446886994</c:v>
                </c:pt>
                <c:pt idx="91">
                  <c:v>2.7840913504485938</c:v>
                </c:pt>
                <c:pt idx="92">
                  <c:v>2.9015807666912625</c:v>
                </c:pt>
                <c:pt idx="93">
                  <c:v>2.8912106264807522</c:v>
                </c:pt>
                <c:pt idx="94">
                  <c:v>3.0180991960228352</c:v>
                </c:pt>
                <c:pt idx="95">
                  <c:v>3.0762418922592896</c:v>
                </c:pt>
                <c:pt idx="96">
                  <c:v>3.1809531207519295</c:v>
                </c:pt>
                <c:pt idx="97">
                  <c:v>3.2104322833728172</c:v>
                </c:pt>
                <c:pt idx="98">
                  <c:v>3.2413485066221273</c:v>
                </c:pt>
                <c:pt idx="99">
                  <c:v>3.2891210626480722</c:v>
                </c:pt>
                <c:pt idx="100">
                  <c:v>3.3739464792014573</c:v>
                </c:pt>
                <c:pt idx="101">
                  <c:v>3.3868411853808178</c:v>
                </c:pt>
                <c:pt idx="102">
                  <c:v>3.2371926826426347</c:v>
                </c:pt>
                <c:pt idx="103">
                  <c:v>3.305472482230936</c:v>
                </c:pt>
                <c:pt idx="104">
                  <c:v>3.4915524138734577</c:v>
                </c:pt>
                <c:pt idx="105">
                  <c:v>3.5878354759777804</c:v>
                </c:pt>
                <c:pt idx="106">
                  <c:v>3.8590127005087935</c:v>
                </c:pt>
                <c:pt idx="107">
                  <c:v>3.7825766108672818</c:v>
                </c:pt>
                <c:pt idx="108">
                  <c:v>4.0188759855517118</c:v>
                </c:pt>
                <c:pt idx="109">
                  <c:v>4.0503748009476794</c:v>
                </c:pt>
                <c:pt idx="110">
                  <c:v>3.8839476443857506</c:v>
                </c:pt>
                <c:pt idx="111">
                  <c:v>4.1158193187555803</c:v>
                </c:pt>
                <c:pt idx="112">
                  <c:v>4.3664116207713484</c:v>
                </c:pt>
                <c:pt idx="113">
                  <c:v>4.5620460636190581</c:v>
                </c:pt>
                <c:pt idx="114">
                  <c:v>4.9250398104633497</c:v>
                </c:pt>
                <c:pt idx="115">
                  <c:v>4.6491241698061865</c:v>
                </c:pt>
                <c:pt idx="116">
                  <c:v>4.9037169378956724</c:v>
                </c:pt>
                <c:pt idx="117">
                  <c:v>4.7399697052083694</c:v>
                </c:pt>
                <c:pt idx="118">
                  <c:v>4.9593739076397201</c:v>
                </c:pt>
                <c:pt idx="119">
                  <c:v>5.0445488794810993</c:v>
                </c:pt>
                <c:pt idx="120">
                  <c:v>5.1003612071309234</c:v>
                </c:pt>
                <c:pt idx="121">
                  <c:v>5.4682098885306987</c:v>
                </c:pt>
                <c:pt idx="122">
                  <c:v>5.7482425136909105</c:v>
                </c:pt>
                <c:pt idx="123">
                  <c:v>5.8060744941158147</c:v>
                </c:pt>
                <c:pt idx="124">
                  <c:v>5.7062570396551013</c:v>
                </c:pt>
                <c:pt idx="125">
                  <c:v>5.9380510350720428</c:v>
                </c:pt>
                <c:pt idx="126">
                  <c:v>5.8748203674214432</c:v>
                </c:pt>
                <c:pt idx="127">
                  <c:v>5.0254398570707242</c:v>
                </c:pt>
                <c:pt idx="128">
                  <c:v>5.3473802773138592</c:v>
                </c:pt>
                <c:pt idx="129">
                  <c:v>5.7823435740086193</c:v>
                </c:pt>
                <c:pt idx="130">
                  <c:v>6.1328310094379894</c:v>
                </c:pt>
                <c:pt idx="131">
                  <c:v>6.4862314056006491</c:v>
                </c:pt>
                <c:pt idx="132">
                  <c:v>6.7574474696081062</c:v>
                </c:pt>
                <c:pt idx="133">
                  <c:v>6.5474424204761688</c:v>
                </c:pt>
                <c:pt idx="134">
                  <c:v>6.8093758496135441</c:v>
                </c:pt>
                <c:pt idx="135">
                  <c:v>7.0730958946673352</c:v>
                </c:pt>
                <c:pt idx="136">
                  <c:v>6.9060473064823036</c:v>
                </c:pt>
                <c:pt idx="137">
                  <c:v>7.28931526003029</c:v>
                </c:pt>
                <c:pt idx="138">
                  <c:v>7.0617159280692858</c:v>
                </c:pt>
                <c:pt idx="139">
                  <c:v>7.0267992387462579</c:v>
                </c:pt>
                <c:pt idx="140">
                  <c:v>6.8341554355847238</c:v>
                </c:pt>
                <c:pt idx="141">
                  <c:v>7.266633005787078</c:v>
                </c:pt>
                <c:pt idx="142">
                  <c:v>7.4143395347030676</c:v>
                </c:pt>
                <c:pt idx="143">
                  <c:v>7.8510117683613574</c:v>
                </c:pt>
                <c:pt idx="144">
                  <c:v>7.4565580455975402</c:v>
                </c:pt>
                <c:pt idx="145">
                  <c:v>7.315415388200563</c:v>
                </c:pt>
                <c:pt idx="146">
                  <c:v>8.0310715811550821</c:v>
                </c:pt>
                <c:pt idx="147">
                  <c:v>7.7894511981978436</c:v>
                </c:pt>
                <c:pt idx="148">
                  <c:v>7.6296267526313706</c:v>
                </c:pt>
                <c:pt idx="149">
                  <c:v>7.8177263370489722</c:v>
                </c:pt>
                <c:pt idx="150">
                  <c:v>7.6954985046801525</c:v>
                </c:pt>
                <c:pt idx="151">
                  <c:v>8.173495941274707</c:v>
                </c:pt>
                <c:pt idx="152">
                  <c:v>7.7419893579834502</c:v>
                </c:pt>
                <c:pt idx="153">
                  <c:v>7.7092476793412796</c:v>
                </c:pt>
                <c:pt idx="154">
                  <c:v>7.1014875519477965</c:v>
                </c:pt>
                <c:pt idx="155">
                  <c:v>7.136210043888604</c:v>
                </c:pt>
                <c:pt idx="156">
                  <c:v>7.3894045908261106</c:v>
                </c:pt>
                <c:pt idx="157">
                  <c:v>6.7156173534780708</c:v>
                </c:pt>
                <c:pt idx="158">
                  <c:v>6.2902085679884996</c:v>
                </c:pt>
                <c:pt idx="159">
                  <c:v>6.7790033790344468</c:v>
                </c:pt>
                <c:pt idx="160">
                  <c:v>6.8244455664737602</c:v>
                </c:pt>
                <c:pt idx="161">
                  <c:v>6.6583291257233821</c:v>
                </c:pt>
                <c:pt idx="162">
                  <c:v>6.5927680894861505</c:v>
                </c:pt>
                <c:pt idx="163">
                  <c:v>6.1800598127937203</c:v>
                </c:pt>
                <c:pt idx="164">
                  <c:v>5.6810113799665949</c:v>
                </c:pt>
                <c:pt idx="165">
                  <c:v>5.7893346797685128</c:v>
                </c:pt>
                <c:pt idx="166">
                  <c:v>6.2334252534275798</c:v>
                </c:pt>
                <c:pt idx="167">
                  <c:v>6.2880335573076431</c:v>
                </c:pt>
                <c:pt idx="168">
                  <c:v>6.1962558744708076</c:v>
                </c:pt>
                <c:pt idx="169">
                  <c:v>6.0767856449295019</c:v>
                </c:pt>
                <c:pt idx="170">
                  <c:v>6.3053171243251596</c:v>
                </c:pt>
                <c:pt idx="171">
                  <c:v>5.9230201576882697</c:v>
                </c:pt>
                <c:pt idx="172">
                  <c:v>5.8794034256418177</c:v>
                </c:pt>
                <c:pt idx="173">
                  <c:v>5.4605973511477019</c:v>
                </c:pt>
                <c:pt idx="174">
                  <c:v>5.0349166893230235</c:v>
                </c:pt>
                <c:pt idx="175">
                  <c:v>5.0680079232531901</c:v>
                </c:pt>
                <c:pt idx="176">
                  <c:v>4.5171864683264031</c:v>
                </c:pt>
                <c:pt idx="177">
                  <c:v>4.9147861886821733</c:v>
                </c:pt>
                <c:pt idx="178">
                  <c:v>5.2040626092360247</c:v>
                </c:pt>
                <c:pt idx="179">
                  <c:v>4.8983570901464217</c:v>
                </c:pt>
                <c:pt idx="180">
                  <c:v>4.7700314599759173</c:v>
                </c:pt>
                <c:pt idx="181">
                  <c:v>4.6984503048898878</c:v>
                </c:pt>
                <c:pt idx="182">
                  <c:v>4.7440866897114207</c:v>
                </c:pt>
                <c:pt idx="183">
                  <c:v>5.1348506622130703</c:v>
                </c:pt>
                <c:pt idx="184">
                  <c:v>5.405367615644538</c:v>
                </c:pt>
                <c:pt idx="185">
                  <c:v>5.4743465258088282</c:v>
                </c:pt>
                <c:pt idx="186">
                  <c:v>5.5708626247718138</c:v>
                </c:pt>
                <c:pt idx="187">
                  <c:v>5.6794966403852829</c:v>
                </c:pt>
                <c:pt idx="188">
                  <c:v>5.619178933467972</c:v>
                </c:pt>
                <c:pt idx="189">
                  <c:v>5.9370800481609454</c:v>
                </c:pt>
                <c:pt idx="190">
                  <c:v>5.9893191439779345</c:v>
                </c:pt>
                <c:pt idx="191">
                  <c:v>6.3034139899794104</c:v>
                </c:pt>
                <c:pt idx="192">
                  <c:v>6.4191167903056616</c:v>
                </c:pt>
                <c:pt idx="193">
                  <c:v>6.5083310676972026</c:v>
                </c:pt>
                <c:pt idx="194">
                  <c:v>6.4101448712471303</c:v>
                </c:pt>
                <c:pt idx="195">
                  <c:v>6.3095117877810951</c:v>
                </c:pt>
                <c:pt idx="196">
                  <c:v>6.3960849807744538</c:v>
                </c:pt>
                <c:pt idx="197">
                  <c:v>6.5204878238241291</c:v>
                </c:pt>
                <c:pt idx="198">
                  <c:v>6.3046568532256133</c:v>
                </c:pt>
                <c:pt idx="199">
                  <c:v>6.330174389249227</c:v>
                </c:pt>
                <c:pt idx="200">
                  <c:v>6.3987260651726352</c:v>
                </c:pt>
                <c:pt idx="201">
                  <c:v>6.4964850273818255</c:v>
                </c:pt>
                <c:pt idx="202">
                  <c:v>6.7593506039538518</c:v>
                </c:pt>
                <c:pt idx="203">
                  <c:v>6.9893579834543766</c:v>
                </c:pt>
                <c:pt idx="204">
                  <c:v>6.8189692002951743</c:v>
                </c:pt>
                <c:pt idx="205">
                  <c:v>6.9624810657552274</c:v>
                </c:pt>
                <c:pt idx="206">
                  <c:v>6.8392045675224242</c:v>
                </c:pt>
                <c:pt idx="207">
                  <c:v>6.7094807161999395</c:v>
                </c:pt>
                <c:pt idx="208">
                  <c:v>6.9229813182118241</c:v>
                </c:pt>
                <c:pt idx="209">
                  <c:v>6.9328077057521202</c:v>
                </c:pt>
                <c:pt idx="210">
                  <c:v>7.1906241503864461</c:v>
                </c:pt>
                <c:pt idx="211">
                  <c:v>7.1250242746727706</c:v>
                </c:pt>
                <c:pt idx="212">
                  <c:v>7.1827008971918982</c:v>
                </c:pt>
                <c:pt idx="213">
                  <c:v>7.0629587913154861</c:v>
                </c:pt>
                <c:pt idx="214">
                  <c:v>7.3300967102963384</c:v>
                </c:pt>
                <c:pt idx="215">
                  <c:v>7.3326601157416338</c:v>
                </c:pt>
                <c:pt idx="216">
                  <c:v>7.5268186584844772</c:v>
                </c:pt>
                <c:pt idx="217">
                  <c:v>7.5472482230939457</c:v>
                </c:pt>
                <c:pt idx="218">
                  <c:v>7.6412009166116377</c:v>
                </c:pt>
                <c:pt idx="219">
                  <c:v>7.7437759738998651</c:v>
                </c:pt>
                <c:pt idx="220">
                  <c:v>7.520915058065011</c:v>
                </c:pt>
                <c:pt idx="221">
                  <c:v>7.5310910008933005</c:v>
                </c:pt>
                <c:pt idx="222">
                  <c:v>7.5775430147201543</c:v>
                </c:pt>
                <c:pt idx="223">
                  <c:v>7.7578747038489846</c:v>
                </c:pt>
                <c:pt idx="224">
                  <c:v>7.9577814891055194</c:v>
                </c:pt>
                <c:pt idx="225">
                  <c:v>8.2170738338447116</c:v>
                </c:pt>
                <c:pt idx="226">
                  <c:v>8.3733638870547935</c:v>
                </c:pt>
                <c:pt idx="227">
                  <c:v>8.4908144638210192</c:v>
                </c:pt>
                <c:pt idx="228">
                  <c:v>8.6192177729444115</c:v>
                </c:pt>
                <c:pt idx="229">
                  <c:v>8.4506156057016266</c:v>
                </c:pt>
                <c:pt idx="230">
                  <c:v>8.5451508913659744</c:v>
                </c:pt>
                <c:pt idx="231">
                  <c:v>8.9236415893113676</c:v>
                </c:pt>
                <c:pt idx="232">
                  <c:v>9.2350565114382182</c:v>
                </c:pt>
                <c:pt idx="233">
                  <c:v>9.081640579484981</c:v>
                </c:pt>
                <c:pt idx="234">
                  <c:v>8.8000543752670133</c:v>
                </c:pt>
                <c:pt idx="235">
                  <c:v>8.9319532372703527</c:v>
                </c:pt>
                <c:pt idx="236">
                  <c:v>9.2660115741639704</c:v>
                </c:pt>
                <c:pt idx="237">
                  <c:v>9.4134073872684105</c:v>
                </c:pt>
                <c:pt idx="238">
                  <c:v>9.019846972462803</c:v>
                </c:pt>
                <c:pt idx="239">
                  <c:v>8.9572765759117488</c:v>
                </c:pt>
                <c:pt idx="240">
                  <c:v>8.4200100982638677</c:v>
                </c:pt>
                <c:pt idx="241">
                  <c:v>8.1465025051462234</c:v>
                </c:pt>
                <c:pt idx="242">
                  <c:v>8.1113139394880882</c:v>
                </c:pt>
                <c:pt idx="243">
                  <c:v>8.5063502543985638</c:v>
                </c:pt>
                <c:pt idx="244">
                  <c:v>8.6165378490697861</c:v>
                </c:pt>
                <c:pt idx="245">
                  <c:v>7.89012312114032</c:v>
                </c:pt>
                <c:pt idx="246">
                  <c:v>7.8237852953742122</c:v>
                </c:pt>
                <c:pt idx="247">
                  <c:v>7.9369635297316119</c:v>
                </c:pt>
                <c:pt idx="248">
                  <c:v>7.2297355031654114</c:v>
                </c:pt>
                <c:pt idx="249">
                  <c:v>6.0154969511010936</c:v>
                </c:pt>
                <c:pt idx="250">
                  <c:v>5.5838738493805051</c:v>
                </c:pt>
                <c:pt idx="251">
                  <c:v>5.6432982483396064</c:v>
                </c:pt>
                <c:pt idx="252">
                  <c:v>5.167631180331683</c:v>
                </c:pt>
                <c:pt idx="253">
                  <c:v>4.6173923175515537</c:v>
                </c:pt>
                <c:pt idx="254">
                  <c:v>5.0218666252378856</c:v>
                </c:pt>
                <c:pt idx="255">
                  <c:v>5.5025051462306216</c:v>
                </c:pt>
                <c:pt idx="256">
                  <c:v>5.8102691575717484</c:v>
                </c:pt>
                <c:pt idx="257">
                  <c:v>5.8218044820755752</c:v>
                </c:pt>
                <c:pt idx="258">
                  <c:v>6.2621276265195878</c:v>
                </c:pt>
                <c:pt idx="259">
                  <c:v>6.4882122188992817</c:v>
                </c:pt>
                <c:pt idx="260">
                  <c:v>6.7303375150502882</c:v>
                </c:pt>
                <c:pt idx="261">
                  <c:v>6.6053132403775114</c:v>
                </c:pt>
                <c:pt idx="262">
                  <c:v>7.0015147395813013</c:v>
                </c:pt>
                <c:pt idx="263">
                  <c:v>7.1367537965588124</c:v>
                </c:pt>
                <c:pt idx="264">
                  <c:v>6.8800248572649148</c:v>
                </c:pt>
                <c:pt idx="265">
                  <c:v>7.0931370645123613</c:v>
                </c:pt>
                <c:pt idx="266">
                  <c:v>7.5211869344001139</c:v>
                </c:pt>
                <c:pt idx="267">
                  <c:v>7.6399192138889864</c:v>
                </c:pt>
                <c:pt idx="268">
                  <c:v>7.0298675573853169</c:v>
                </c:pt>
                <c:pt idx="269">
                  <c:v>6.6618635180797678</c:v>
                </c:pt>
                <c:pt idx="270">
                  <c:v>7.1285975065056029</c:v>
                </c:pt>
                <c:pt idx="271">
                  <c:v>6.8068124441682434</c:v>
                </c:pt>
                <c:pt idx="272">
                  <c:v>7.4142618557501745</c:v>
                </c:pt>
                <c:pt idx="273">
                  <c:v>7.6963918126383541</c:v>
                </c:pt>
                <c:pt idx="274">
                  <c:v>7.6973627995494507</c:v>
                </c:pt>
                <c:pt idx="275">
                  <c:v>8.2117916650483433</c:v>
                </c:pt>
                <c:pt idx="276">
                  <c:v>8.4064162815085126</c:v>
                </c:pt>
                <c:pt idx="277">
                  <c:v>8.6944109993397163</c:v>
                </c:pt>
                <c:pt idx="278">
                  <c:v>8.6978677127432196</c:v>
                </c:pt>
                <c:pt idx="279">
                  <c:v>8.955451120518882</c:v>
                </c:pt>
                <c:pt idx="280">
                  <c:v>8.8540800870004119</c:v>
                </c:pt>
                <c:pt idx="281">
                  <c:v>8.7064900765137541</c:v>
                </c:pt>
                <c:pt idx="282">
                  <c:v>8.5294597428826524</c:v>
                </c:pt>
                <c:pt idx="283">
                  <c:v>8.0661047889074329</c:v>
                </c:pt>
                <c:pt idx="284">
                  <c:v>7.499087272303556</c:v>
                </c:pt>
                <c:pt idx="285">
                  <c:v>8.3186779042218362</c:v>
                </c:pt>
                <c:pt idx="286">
                  <c:v>8.3003068318638924</c:v>
                </c:pt>
                <c:pt idx="287">
                  <c:v>8.3852099273701644</c:v>
                </c:pt>
                <c:pt idx="288">
                  <c:v>8.7609818619644848</c:v>
                </c:pt>
                <c:pt idx="289">
                  <c:v>9.1398221151978714</c:v>
                </c:pt>
                <c:pt idx="290">
                  <c:v>9.4405950207791047</c:v>
                </c:pt>
                <c:pt idx="291">
                  <c:v>9.3813648192022221</c:v>
                </c:pt>
                <c:pt idx="292">
                  <c:v>8.8175321396667439</c:v>
                </c:pt>
                <c:pt idx="293">
                  <c:v>9.1808366023225858</c:v>
                </c:pt>
                <c:pt idx="294">
                  <c:v>9.3083466034877702</c:v>
                </c:pt>
                <c:pt idx="295">
                  <c:v>9.5180020973317134</c:v>
                </c:pt>
                <c:pt idx="296">
                  <c:v>9.7639725016506631</c:v>
                </c:pt>
                <c:pt idx="297">
                  <c:v>9.5836796519982776</c:v>
                </c:pt>
                <c:pt idx="298">
                  <c:v>9.6392589427894375</c:v>
                </c:pt>
                <c:pt idx="299">
                  <c:v>9.7271138385054421</c:v>
                </c:pt>
                <c:pt idx="300">
                  <c:v>10.23093952693516</c:v>
                </c:pt>
                <c:pt idx="301">
                  <c:v>10.369829494698395</c:v>
                </c:pt>
                <c:pt idx="302">
                  <c:v>10.758729172330741</c:v>
                </c:pt>
                <c:pt idx="303">
                  <c:v>10.966015458111608</c:v>
                </c:pt>
                <c:pt idx="304">
                  <c:v>11.222511360546843</c:v>
                </c:pt>
                <c:pt idx="305">
                  <c:v>11.071814191944675</c:v>
                </c:pt>
                <c:pt idx="306">
                  <c:v>11.635219637239272</c:v>
                </c:pt>
                <c:pt idx="307">
                  <c:v>11.298248339612366</c:v>
                </c:pt>
                <c:pt idx="308">
                  <c:v>11.652542043733233</c:v>
                </c:pt>
                <c:pt idx="309">
                  <c:v>12.188177263370472</c:v>
                </c:pt>
                <c:pt idx="310">
                  <c:v>12.559599176603079</c:v>
                </c:pt>
                <c:pt idx="311">
                  <c:v>12.877577970248943</c:v>
                </c:pt>
                <c:pt idx="312">
                  <c:v>12.43232221229656</c:v>
                </c:pt>
                <c:pt idx="313">
                  <c:v>13.001048665863966</c:v>
                </c:pt>
                <c:pt idx="314">
                  <c:v>13.110304113100538</c:v>
                </c:pt>
                <c:pt idx="315">
                  <c:v>13.20720860682796</c:v>
                </c:pt>
                <c:pt idx="316">
                  <c:v>13.517264147279274</c:v>
                </c:pt>
                <c:pt idx="317">
                  <c:v>13.796481143434164</c:v>
                </c:pt>
                <c:pt idx="318">
                  <c:v>13.606206548335706</c:v>
                </c:pt>
                <c:pt idx="319">
                  <c:v>14.150541810696369</c:v>
                </c:pt>
                <c:pt idx="320">
                  <c:v>13.952110925544702</c:v>
                </c:pt>
                <c:pt idx="321">
                  <c:v>14.292888491863105</c:v>
                </c:pt>
                <c:pt idx="322">
                  <c:v>14.677282790227965</c:v>
                </c:pt>
                <c:pt idx="323">
                  <c:v>14.640307608653412</c:v>
                </c:pt>
                <c:pt idx="324">
                  <c:v>14.20080009321472</c:v>
                </c:pt>
                <c:pt idx="325">
                  <c:v>15.016972851205942</c:v>
                </c:pt>
                <c:pt idx="326">
                  <c:v>14.779469452751753</c:v>
                </c:pt>
                <c:pt idx="327">
                  <c:v>14.921272381248277</c:v>
                </c:pt>
                <c:pt idx="328">
                  <c:v>15.113139394880934</c:v>
                </c:pt>
                <c:pt idx="329">
                  <c:v>14.820561618829355</c:v>
                </c:pt>
                <c:pt idx="330">
                  <c:v>15.131083232997996</c:v>
                </c:pt>
                <c:pt idx="331">
                  <c:v>14.218161339185125</c:v>
                </c:pt>
                <c:pt idx="332">
                  <c:v>13.866353361556664</c:v>
                </c:pt>
                <c:pt idx="333">
                  <c:v>15.036043034139874</c:v>
                </c:pt>
                <c:pt idx="334">
                  <c:v>15.080747271526754</c:v>
                </c:pt>
                <c:pt idx="335">
                  <c:v>14.84289431778457</c:v>
                </c:pt>
                <c:pt idx="336">
                  <c:v>14.106342486503257</c:v>
                </c:pt>
                <c:pt idx="337">
                  <c:v>14.087311143045767</c:v>
                </c:pt>
                <c:pt idx="338">
                  <c:v>15.042956460946883</c:v>
                </c:pt>
                <c:pt idx="339">
                  <c:v>15.101293354565557</c:v>
                </c:pt>
                <c:pt idx="340">
                  <c:v>15.372470579096568</c:v>
                </c:pt>
                <c:pt idx="341">
                  <c:v>15.412319881927967</c:v>
                </c:pt>
                <c:pt idx="342">
                  <c:v>15.980541422301602</c:v>
                </c:pt>
                <c:pt idx="343">
                  <c:v>16.00299063968615</c:v>
                </c:pt>
                <c:pt idx="344">
                  <c:v>16.005981279372328</c:v>
                </c:pt>
                <c:pt idx="345">
                  <c:v>15.714024934943851</c:v>
                </c:pt>
                <c:pt idx="346">
                  <c:v>16.295995649978611</c:v>
                </c:pt>
                <c:pt idx="347">
                  <c:v>16.618091428127524</c:v>
                </c:pt>
                <c:pt idx="348">
                  <c:v>16.933273779469431</c:v>
                </c:pt>
                <c:pt idx="349">
                  <c:v>17.605662795665491</c:v>
                </c:pt>
                <c:pt idx="350">
                  <c:v>17.626170039227848</c:v>
                </c:pt>
                <c:pt idx="351">
                  <c:v>17.807200838932665</c:v>
                </c:pt>
                <c:pt idx="352">
                  <c:v>18.057793140948437</c:v>
                </c:pt>
                <c:pt idx="353">
                  <c:v>18.170505301588513</c:v>
                </c:pt>
                <c:pt idx="354">
                  <c:v>18.544141064978426</c:v>
                </c:pt>
                <c:pt idx="355">
                  <c:v>18.600924379539347</c:v>
                </c:pt>
                <c:pt idx="356">
                  <c:v>18.984619567328217</c:v>
                </c:pt>
                <c:pt idx="357">
                  <c:v>19.427622635646852</c:v>
                </c:pt>
                <c:pt idx="358">
                  <c:v>20.023459043772068</c:v>
                </c:pt>
                <c:pt idx="359">
                  <c:v>20.246086922748262</c:v>
                </c:pt>
                <c:pt idx="360">
                  <c:v>21.405251097215189</c:v>
                </c:pt>
                <c:pt idx="361">
                  <c:v>20.616343651687554</c:v>
                </c:pt>
                <c:pt idx="362">
                  <c:v>20.092399114459916</c:v>
                </c:pt>
                <c:pt idx="363">
                  <c:v>20.169495475200975</c:v>
                </c:pt>
                <c:pt idx="364">
                  <c:v>20.655221967607861</c:v>
                </c:pt>
              </c:numCache>
            </c:numRef>
          </c:val>
          <c:smooth val="0"/>
          <c:extLst>
            <c:ext xmlns:c16="http://schemas.microsoft.com/office/drawing/2014/chart" uri="{C3380CC4-5D6E-409C-BE32-E72D297353CC}">
              <c16:uniqueId val="{00000000-0882-4650-B018-65FFD6785D83}"/>
            </c:ext>
          </c:extLst>
        </c:ser>
        <c:ser>
          <c:idx val="1"/>
          <c:order val="1"/>
          <c:tx>
            <c:strRef>
              <c:f>[2]Indexes!$I$218</c:f>
              <c:strCache>
                <c:ptCount val="1"/>
                <c:pt idx="0">
                  <c:v>FTSE100</c:v>
                </c:pt>
              </c:strCache>
            </c:strRef>
          </c:tx>
          <c:spPr>
            <a:ln w="28575" cap="rnd">
              <a:solidFill>
                <a:schemeClr val="accent2"/>
              </a:solidFill>
              <a:round/>
            </a:ln>
            <a:effectLst/>
          </c:spPr>
          <c:marker>
            <c:symbol val="none"/>
          </c:marker>
          <c:cat>
            <c:numRef>
              <c:f>[2]Indexes!$A$219:$A$583</c:f>
              <c:numCache>
                <c:formatCode>General</c:formatCode>
                <c:ptCount val="365"/>
                <c:pt idx="0">
                  <c:v>32171</c:v>
                </c:pt>
                <c:pt idx="1">
                  <c:v>32202</c:v>
                </c:pt>
                <c:pt idx="2">
                  <c:v>32233</c:v>
                </c:pt>
                <c:pt idx="3">
                  <c:v>32262</c:v>
                </c:pt>
                <c:pt idx="4">
                  <c:v>32294</c:v>
                </c:pt>
                <c:pt idx="5">
                  <c:v>32324</c:v>
                </c:pt>
                <c:pt idx="6">
                  <c:v>32353</c:v>
                </c:pt>
                <c:pt idx="7">
                  <c:v>32386</c:v>
                </c:pt>
                <c:pt idx="8">
                  <c:v>32416</c:v>
                </c:pt>
                <c:pt idx="9">
                  <c:v>32447</c:v>
                </c:pt>
                <c:pt idx="10">
                  <c:v>32477</c:v>
                </c:pt>
                <c:pt idx="11">
                  <c:v>32507</c:v>
                </c:pt>
                <c:pt idx="12">
                  <c:v>32539</c:v>
                </c:pt>
                <c:pt idx="13">
                  <c:v>32567</c:v>
                </c:pt>
                <c:pt idx="14">
                  <c:v>32598</c:v>
                </c:pt>
                <c:pt idx="15">
                  <c:v>32626</c:v>
                </c:pt>
                <c:pt idx="16">
                  <c:v>32659</c:v>
                </c:pt>
                <c:pt idx="17">
                  <c:v>32689</c:v>
                </c:pt>
                <c:pt idx="18">
                  <c:v>32720</c:v>
                </c:pt>
                <c:pt idx="19">
                  <c:v>32751</c:v>
                </c:pt>
                <c:pt idx="20">
                  <c:v>32780</c:v>
                </c:pt>
                <c:pt idx="21">
                  <c:v>32812</c:v>
                </c:pt>
                <c:pt idx="22">
                  <c:v>32842</c:v>
                </c:pt>
                <c:pt idx="23">
                  <c:v>32871</c:v>
                </c:pt>
                <c:pt idx="24">
                  <c:v>32904</c:v>
                </c:pt>
                <c:pt idx="25">
                  <c:v>32932</c:v>
                </c:pt>
                <c:pt idx="26">
                  <c:v>32962</c:v>
                </c:pt>
                <c:pt idx="27">
                  <c:v>32993</c:v>
                </c:pt>
                <c:pt idx="28">
                  <c:v>33024</c:v>
                </c:pt>
                <c:pt idx="29">
                  <c:v>33053</c:v>
                </c:pt>
                <c:pt idx="30">
                  <c:v>33085</c:v>
                </c:pt>
                <c:pt idx="31">
                  <c:v>33116</c:v>
                </c:pt>
                <c:pt idx="32">
                  <c:v>33144</c:v>
                </c:pt>
                <c:pt idx="33">
                  <c:v>33177</c:v>
                </c:pt>
                <c:pt idx="34">
                  <c:v>33207</c:v>
                </c:pt>
                <c:pt idx="35">
                  <c:v>33238</c:v>
                </c:pt>
                <c:pt idx="36">
                  <c:v>33269</c:v>
                </c:pt>
                <c:pt idx="37">
                  <c:v>33297</c:v>
                </c:pt>
                <c:pt idx="38">
                  <c:v>33326</c:v>
                </c:pt>
                <c:pt idx="39">
                  <c:v>33358</c:v>
                </c:pt>
                <c:pt idx="40">
                  <c:v>33389</c:v>
                </c:pt>
                <c:pt idx="41">
                  <c:v>33417</c:v>
                </c:pt>
                <c:pt idx="42">
                  <c:v>33450</c:v>
                </c:pt>
                <c:pt idx="43">
                  <c:v>33480</c:v>
                </c:pt>
                <c:pt idx="44">
                  <c:v>33511</c:v>
                </c:pt>
                <c:pt idx="45">
                  <c:v>33542</c:v>
                </c:pt>
                <c:pt idx="46">
                  <c:v>33571</c:v>
                </c:pt>
                <c:pt idx="47">
                  <c:v>33603</c:v>
                </c:pt>
                <c:pt idx="48">
                  <c:v>33634</c:v>
                </c:pt>
                <c:pt idx="49">
                  <c:v>33662</c:v>
                </c:pt>
                <c:pt idx="50">
                  <c:v>33694</c:v>
                </c:pt>
                <c:pt idx="51">
                  <c:v>33724</c:v>
                </c:pt>
                <c:pt idx="52">
                  <c:v>33753</c:v>
                </c:pt>
                <c:pt idx="53">
                  <c:v>33785</c:v>
                </c:pt>
                <c:pt idx="54">
                  <c:v>33816</c:v>
                </c:pt>
                <c:pt idx="55">
                  <c:v>33847</c:v>
                </c:pt>
                <c:pt idx="56">
                  <c:v>33877</c:v>
                </c:pt>
                <c:pt idx="57">
                  <c:v>33907</c:v>
                </c:pt>
                <c:pt idx="58">
                  <c:v>33938</c:v>
                </c:pt>
                <c:pt idx="59">
                  <c:v>33969</c:v>
                </c:pt>
                <c:pt idx="60">
                  <c:v>33998</c:v>
                </c:pt>
                <c:pt idx="61">
                  <c:v>34026</c:v>
                </c:pt>
                <c:pt idx="62">
                  <c:v>34059</c:v>
                </c:pt>
                <c:pt idx="63">
                  <c:v>34089</c:v>
                </c:pt>
                <c:pt idx="64">
                  <c:v>34120</c:v>
                </c:pt>
                <c:pt idx="65">
                  <c:v>34150</c:v>
                </c:pt>
                <c:pt idx="66">
                  <c:v>34180</c:v>
                </c:pt>
                <c:pt idx="67">
                  <c:v>34212</c:v>
                </c:pt>
                <c:pt idx="68">
                  <c:v>34242</c:v>
                </c:pt>
                <c:pt idx="69">
                  <c:v>34271</c:v>
                </c:pt>
                <c:pt idx="70">
                  <c:v>34303</c:v>
                </c:pt>
                <c:pt idx="71">
                  <c:v>34334</c:v>
                </c:pt>
                <c:pt idx="72">
                  <c:v>34365</c:v>
                </c:pt>
                <c:pt idx="73">
                  <c:v>34393</c:v>
                </c:pt>
                <c:pt idx="74">
                  <c:v>34424</c:v>
                </c:pt>
                <c:pt idx="75">
                  <c:v>34453</c:v>
                </c:pt>
                <c:pt idx="76">
                  <c:v>34485</c:v>
                </c:pt>
                <c:pt idx="77">
                  <c:v>34515</c:v>
                </c:pt>
                <c:pt idx="78">
                  <c:v>34544</c:v>
                </c:pt>
                <c:pt idx="79">
                  <c:v>34577</c:v>
                </c:pt>
                <c:pt idx="80">
                  <c:v>34607</c:v>
                </c:pt>
                <c:pt idx="81">
                  <c:v>34638</c:v>
                </c:pt>
                <c:pt idx="82">
                  <c:v>34668</c:v>
                </c:pt>
                <c:pt idx="83">
                  <c:v>34698</c:v>
                </c:pt>
                <c:pt idx="84">
                  <c:v>34730</c:v>
                </c:pt>
                <c:pt idx="85">
                  <c:v>34758</c:v>
                </c:pt>
                <c:pt idx="86">
                  <c:v>34789</c:v>
                </c:pt>
                <c:pt idx="87">
                  <c:v>34817</c:v>
                </c:pt>
                <c:pt idx="88">
                  <c:v>34850</c:v>
                </c:pt>
                <c:pt idx="89">
                  <c:v>34880</c:v>
                </c:pt>
                <c:pt idx="90">
                  <c:v>34911</c:v>
                </c:pt>
                <c:pt idx="91">
                  <c:v>34942</c:v>
                </c:pt>
                <c:pt idx="92">
                  <c:v>34971</c:v>
                </c:pt>
                <c:pt idx="93">
                  <c:v>35003</c:v>
                </c:pt>
                <c:pt idx="94">
                  <c:v>35033</c:v>
                </c:pt>
                <c:pt idx="95">
                  <c:v>35062</c:v>
                </c:pt>
                <c:pt idx="96">
                  <c:v>35095</c:v>
                </c:pt>
                <c:pt idx="97">
                  <c:v>35124</c:v>
                </c:pt>
                <c:pt idx="98">
                  <c:v>35153</c:v>
                </c:pt>
                <c:pt idx="99">
                  <c:v>35185</c:v>
                </c:pt>
                <c:pt idx="100">
                  <c:v>35216</c:v>
                </c:pt>
                <c:pt idx="101">
                  <c:v>35244</c:v>
                </c:pt>
                <c:pt idx="102">
                  <c:v>35277</c:v>
                </c:pt>
                <c:pt idx="103">
                  <c:v>35307</c:v>
                </c:pt>
                <c:pt idx="104">
                  <c:v>35338</c:v>
                </c:pt>
                <c:pt idx="105">
                  <c:v>35369</c:v>
                </c:pt>
                <c:pt idx="106">
                  <c:v>35398</c:v>
                </c:pt>
                <c:pt idx="107">
                  <c:v>35430</c:v>
                </c:pt>
                <c:pt idx="108">
                  <c:v>35461</c:v>
                </c:pt>
                <c:pt idx="109">
                  <c:v>35489</c:v>
                </c:pt>
                <c:pt idx="110">
                  <c:v>35520</c:v>
                </c:pt>
                <c:pt idx="111">
                  <c:v>35550</c:v>
                </c:pt>
                <c:pt idx="112">
                  <c:v>35580</c:v>
                </c:pt>
                <c:pt idx="113">
                  <c:v>35611</c:v>
                </c:pt>
                <c:pt idx="114">
                  <c:v>35642</c:v>
                </c:pt>
                <c:pt idx="115">
                  <c:v>35671</c:v>
                </c:pt>
                <c:pt idx="116">
                  <c:v>35703</c:v>
                </c:pt>
                <c:pt idx="117">
                  <c:v>35734</c:v>
                </c:pt>
                <c:pt idx="118">
                  <c:v>35762</c:v>
                </c:pt>
                <c:pt idx="119">
                  <c:v>35795</c:v>
                </c:pt>
                <c:pt idx="120">
                  <c:v>35825</c:v>
                </c:pt>
                <c:pt idx="121">
                  <c:v>35853</c:v>
                </c:pt>
                <c:pt idx="122">
                  <c:v>35885</c:v>
                </c:pt>
                <c:pt idx="123">
                  <c:v>35915</c:v>
                </c:pt>
                <c:pt idx="124">
                  <c:v>35944</c:v>
                </c:pt>
                <c:pt idx="125">
                  <c:v>35976</c:v>
                </c:pt>
                <c:pt idx="126">
                  <c:v>36007</c:v>
                </c:pt>
                <c:pt idx="127">
                  <c:v>36038</c:v>
                </c:pt>
                <c:pt idx="128">
                  <c:v>36068</c:v>
                </c:pt>
                <c:pt idx="129">
                  <c:v>36098</c:v>
                </c:pt>
                <c:pt idx="130">
                  <c:v>36129</c:v>
                </c:pt>
                <c:pt idx="131">
                  <c:v>36160</c:v>
                </c:pt>
                <c:pt idx="132">
                  <c:v>36189</c:v>
                </c:pt>
                <c:pt idx="133">
                  <c:v>36217</c:v>
                </c:pt>
                <c:pt idx="134">
                  <c:v>36250</c:v>
                </c:pt>
                <c:pt idx="135">
                  <c:v>36280</c:v>
                </c:pt>
                <c:pt idx="136">
                  <c:v>36311</c:v>
                </c:pt>
                <c:pt idx="137">
                  <c:v>36341</c:v>
                </c:pt>
                <c:pt idx="138">
                  <c:v>36371</c:v>
                </c:pt>
                <c:pt idx="139">
                  <c:v>36403</c:v>
                </c:pt>
                <c:pt idx="140">
                  <c:v>36433</c:v>
                </c:pt>
                <c:pt idx="141">
                  <c:v>36462</c:v>
                </c:pt>
                <c:pt idx="142">
                  <c:v>36494</c:v>
                </c:pt>
                <c:pt idx="143">
                  <c:v>36525</c:v>
                </c:pt>
                <c:pt idx="144">
                  <c:v>36556</c:v>
                </c:pt>
                <c:pt idx="145">
                  <c:v>36585</c:v>
                </c:pt>
                <c:pt idx="146">
                  <c:v>36616</c:v>
                </c:pt>
                <c:pt idx="147">
                  <c:v>36644</c:v>
                </c:pt>
                <c:pt idx="148">
                  <c:v>36677</c:v>
                </c:pt>
                <c:pt idx="149">
                  <c:v>36707</c:v>
                </c:pt>
                <c:pt idx="150">
                  <c:v>36738</c:v>
                </c:pt>
                <c:pt idx="151">
                  <c:v>36769</c:v>
                </c:pt>
                <c:pt idx="152">
                  <c:v>36798</c:v>
                </c:pt>
                <c:pt idx="153">
                  <c:v>36830</c:v>
                </c:pt>
                <c:pt idx="154">
                  <c:v>36860</c:v>
                </c:pt>
                <c:pt idx="155">
                  <c:v>36889</c:v>
                </c:pt>
                <c:pt idx="156">
                  <c:v>36922</c:v>
                </c:pt>
                <c:pt idx="157">
                  <c:v>36950</c:v>
                </c:pt>
                <c:pt idx="158">
                  <c:v>36980</c:v>
                </c:pt>
                <c:pt idx="159">
                  <c:v>37011</c:v>
                </c:pt>
                <c:pt idx="160">
                  <c:v>37042</c:v>
                </c:pt>
                <c:pt idx="161">
                  <c:v>37071</c:v>
                </c:pt>
                <c:pt idx="162">
                  <c:v>37103</c:v>
                </c:pt>
                <c:pt idx="163">
                  <c:v>37134</c:v>
                </c:pt>
                <c:pt idx="164">
                  <c:v>37162</c:v>
                </c:pt>
                <c:pt idx="165">
                  <c:v>37195</c:v>
                </c:pt>
                <c:pt idx="166">
                  <c:v>37225</c:v>
                </c:pt>
                <c:pt idx="167">
                  <c:v>37256</c:v>
                </c:pt>
                <c:pt idx="168">
                  <c:v>37287</c:v>
                </c:pt>
                <c:pt idx="169">
                  <c:v>37315</c:v>
                </c:pt>
                <c:pt idx="170">
                  <c:v>37344</c:v>
                </c:pt>
                <c:pt idx="171">
                  <c:v>37376</c:v>
                </c:pt>
                <c:pt idx="172">
                  <c:v>37407</c:v>
                </c:pt>
                <c:pt idx="173">
                  <c:v>37435</c:v>
                </c:pt>
                <c:pt idx="174">
                  <c:v>37468</c:v>
                </c:pt>
                <c:pt idx="175">
                  <c:v>37498</c:v>
                </c:pt>
                <c:pt idx="176">
                  <c:v>37529</c:v>
                </c:pt>
                <c:pt idx="177">
                  <c:v>37560</c:v>
                </c:pt>
                <c:pt idx="178">
                  <c:v>37589</c:v>
                </c:pt>
                <c:pt idx="179">
                  <c:v>37621</c:v>
                </c:pt>
                <c:pt idx="180">
                  <c:v>37652</c:v>
                </c:pt>
                <c:pt idx="181">
                  <c:v>37680</c:v>
                </c:pt>
                <c:pt idx="182">
                  <c:v>37711</c:v>
                </c:pt>
                <c:pt idx="183">
                  <c:v>37741</c:v>
                </c:pt>
                <c:pt idx="184">
                  <c:v>37771</c:v>
                </c:pt>
                <c:pt idx="185">
                  <c:v>37802</c:v>
                </c:pt>
                <c:pt idx="186">
                  <c:v>37833</c:v>
                </c:pt>
                <c:pt idx="187">
                  <c:v>37862</c:v>
                </c:pt>
                <c:pt idx="188">
                  <c:v>37894</c:v>
                </c:pt>
                <c:pt idx="189">
                  <c:v>37925</c:v>
                </c:pt>
                <c:pt idx="190">
                  <c:v>37953</c:v>
                </c:pt>
                <c:pt idx="191">
                  <c:v>37986</c:v>
                </c:pt>
                <c:pt idx="192">
                  <c:v>38016</c:v>
                </c:pt>
                <c:pt idx="193">
                  <c:v>38044</c:v>
                </c:pt>
                <c:pt idx="194">
                  <c:v>38077</c:v>
                </c:pt>
                <c:pt idx="195">
                  <c:v>38107</c:v>
                </c:pt>
                <c:pt idx="196">
                  <c:v>38138</c:v>
                </c:pt>
                <c:pt idx="197">
                  <c:v>38168</c:v>
                </c:pt>
                <c:pt idx="198">
                  <c:v>38198</c:v>
                </c:pt>
                <c:pt idx="199">
                  <c:v>38230</c:v>
                </c:pt>
                <c:pt idx="200">
                  <c:v>38260</c:v>
                </c:pt>
                <c:pt idx="201">
                  <c:v>38289</c:v>
                </c:pt>
                <c:pt idx="202">
                  <c:v>38321</c:v>
                </c:pt>
                <c:pt idx="203">
                  <c:v>38352</c:v>
                </c:pt>
                <c:pt idx="204">
                  <c:v>38383</c:v>
                </c:pt>
                <c:pt idx="205">
                  <c:v>38411</c:v>
                </c:pt>
                <c:pt idx="206">
                  <c:v>38442</c:v>
                </c:pt>
                <c:pt idx="207">
                  <c:v>38471</c:v>
                </c:pt>
                <c:pt idx="208">
                  <c:v>38503</c:v>
                </c:pt>
                <c:pt idx="209">
                  <c:v>38533</c:v>
                </c:pt>
                <c:pt idx="210">
                  <c:v>38562</c:v>
                </c:pt>
                <c:pt idx="211">
                  <c:v>38595</c:v>
                </c:pt>
                <c:pt idx="212">
                  <c:v>38625</c:v>
                </c:pt>
                <c:pt idx="213">
                  <c:v>38656</c:v>
                </c:pt>
                <c:pt idx="214">
                  <c:v>38686</c:v>
                </c:pt>
                <c:pt idx="215">
                  <c:v>38716</c:v>
                </c:pt>
                <c:pt idx="216">
                  <c:v>38748</c:v>
                </c:pt>
                <c:pt idx="217">
                  <c:v>38776</c:v>
                </c:pt>
                <c:pt idx="218">
                  <c:v>38807</c:v>
                </c:pt>
                <c:pt idx="219">
                  <c:v>38835</c:v>
                </c:pt>
                <c:pt idx="220">
                  <c:v>38868</c:v>
                </c:pt>
                <c:pt idx="221">
                  <c:v>38898</c:v>
                </c:pt>
                <c:pt idx="222">
                  <c:v>38929</c:v>
                </c:pt>
                <c:pt idx="223">
                  <c:v>38960</c:v>
                </c:pt>
                <c:pt idx="224">
                  <c:v>38989</c:v>
                </c:pt>
                <c:pt idx="225">
                  <c:v>39021</c:v>
                </c:pt>
                <c:pt idx="226">
                  <c:v>39051</c:v>
                </c:pt>
                <c:pt idx="227">
                  <c:v>39080</c:v>
                </c:pt>
                <c:pt idx="228">
                  <c:v>39113</c:v>
                </c:pt>
                <c:pt idx="229">
                  <c:v>39141</c:v>
                </c:pt>
                <c:pt idx="230">
                  <c:v>39171</c:v>
                </c:pt>
                <c:pt idx="231">
                  <c:v>39202</c:v>
                </c:pt>
                <c:pt idx="232">
                  <c:v>39233</c:v>
                </c:pt>
                <c:pt idx="233">
                  <c:v>39262</c:v>
                </c:pt>
                <c:pt idx="234">
                  <c:v>39294</c:v>
                </c:pt>
                <c:pt idx="235">
                  <c:v>39325</c:v>
                </c:pt>
                <c:pt idx="236">
                  <c:v>39353</c:v>
                </c:pt>
                <c:pt idx="237">
                  <c:v>39386</c:v>
                </c:pt>
                <c:pt idx="238">
                  <c:v>39416</c:v>
                </c:pt>
                <c:pt idx="239">
                  <c:v>39447</c:v>
                </c:pt>
                <c:pt idx="240">
                  <c:v>39478</c:v>
                </c:pt>
                <c:pt idx="241">
                  <c:v>39507</c:v>
                </c:pt>
                <c:pt idx="242">
                  <c:v>39538</c:v>
                </c:pt>
                <c:pt idx="243">
                  <c:v>39568</c:v>
                </c:pt>
                <c:pt idx="244">
                  <c:v>39598</c:v>
                </c:pt>
                <c:pt idx="245">
                  <c:v>39629</c:v>
                </c:pt>
                <c:pt idx="246">
                  <c:v>39660</c:v>
                </c:pt>
                <c:pt idx="247">
                  <c:v>39689</c:v>
                </c:pt>
                <c:pt idx="248">
                  <c:v>39721</c:v>
                </c:pt>
                <c:pt idx="249">
                  <c:v>39752</c:v>
                </c:pt>
                <c:pt idx="250">
                  <c:v>39780</c:v>
                </c:pt>
                <c:pt idx="251">
                  <c:v>39813</c:v>
                </c:pt>
                <c:pt idx="252">
                  <c:v>39843</c:v>
                </c:pt>
                <c:pt idx="253">
                  <c:v>39871</c:v>
                </c:pt>
                <c:pt idx="254">
                  <c:v>39903</c:v>
                </c:pt>
                <c:pt idx="255">
                  <c:v>39933</c:v>
                </c:pt>
                <c:pt idx="256">
                  <c:v>39962</c:v>
                </c:pt>
                <c:pt idx="257">
                  <c:v>39994</c:v>
                </c:pt>
                <c:pt idx="258">
                  <c:v>40025</c:v>
                </c:pt>
                <c:pt idx="259">
                  <c:v>40056</c:v>
                </c:pt>
                <c:pt idx="260">
                  <c:v>40086</c:v>
                </c:pt>
                <c:pt idx="261">
                  <c:v>40116</c:v>
                </c:pt>
                <c:pt idx="262">
                  <c:v>40147</c:v>
                </c:pt>
                <c:pt idx="263">
                  <c:v>40178</c:v>
                </c:pt>
                <c:pt idx="264">
                  <c:v>40207</c:v>
                </c:pt>
                <c:pt idx="265">
                  <c:v>40235</c:v>
                </c:pt>
                <c:pt idx="266">
                  <c:v>40268</c:v>
                </c:pt>
                <c:pt idx="267">
                  <c:v>40298</c:v>
                </c:pt>
                <c:pt idx="268">
                  <c:v>40329</c:v>
                </c:pt>
                <c:pt idx="269">
                  <c:v>40359</c:v>
                </c:pt>
                <c:pt idx="270">
                  <c:v>40389</c:v>
                </c:pt>
                <c:pt idx="271">
                  <c:v>40421</c:v>
                </c:pt>
                <c:pt idx="272">
                  <c:v>40451</c:v>
                </c:pt>
                <c:pt idx="273">
                  <c:v>40480</c:v>
                </c:pt>
                <c:pt idx="274">
                  <c:v>40512</c:v>
                </c:pt>
                <c:pt idx="275">
                  <c:v>40543</c:v>
                </c:pt>
                <c:pt idx="276">
                  <c:v>40574</c:v>
                </c:pt>
                <c:pt idx="277">
                  <c:v>40602</c:v>
                </c:pt>
                <c:pt idx="278">
                  <c:v>40633</c:v>
                </c:pt>
                <c:pt idx="279">
                  <c:v>40662</c:v>
                </c:pt>
                <c:pt idx="280">
                  <c:v>40694</c:v>
                </c:pt>
                <c:pt idx="281">
                  <c:v>40724</c:v>
                </c:pt>
                <c:pt idx="282">
                  <c:v>40753</c:v>
                </c:pt>
                <c:pt idx="283">
                  <c:v>40786</c:v>
                </c:pt>
                <c:pt idx="284">
                  <c:v>40816</c:v>
                </c:pt>
                <c:pt idx="285">
                  <c:v>40847</c:v>
                </c:pt>
                <c:pt idx="286">
                  <c:v>40877</c:v>
                </c:pt>
                <c:pt idx="287">
                  <c:v>40907</c:v>
                </c:pt>
                <c:pt idx="288">
                  <c:v>40939</c:v>
                </c:pt>
                <c:pt idx="289">
                  <c:v>40968</c:v>
                </c:pt>
                <c:pt idx="290">
                  <c:v>40998</c:v>
                </c:pt>
                <c:pt idx="291">
                  <c:v>41029</c:v>
                </c:pt>
                <c:pt idx="292">
                  <c:v>41060</c:v>
                </c:pt>
                <c:pt idx="293">
                  <c:v>41089</c:v>
                </c:pt>
                <c:pt idx="294">
                  <c:v>41121</c:v>
                </c:pt>
                <c:pt idx="295">
                  <c:v>41152</c:v>
                </c:pt>
                <c:pt idx="296">
                  <c:v>41180</c:v>
                </c:pt>
                <c:pt idx="297">
                  <c:v>41213</c:v>
                </c:pt>
                <c:pt idx="298">
                  <c:v>41243</c:v>
                </c:pt>
                <c:pt idx="299">
                  <c:v>41274</c:v>
                </c:pt>
                <c:pt idx="300">
                  <c:v>41305</c:v>
                </c:pt>
                <c:pt idx="301">
                  <c:v>41333</c:v>
                </c:pt>
                <c:pt idx="302">
                  <c:v>41362</c:v>
                </c:pt>
                <c:pt idx="303">
                  <c:v>41394</c:v>
                </c:pt>
                <c:pt idx="304">
                  <c:v>41425</c:v>
                </c:pt>
                <c:pt idx="305">
                  <c:v>41453</c:v>
                </c:pt>
                <c:pt idx="306">
                  <c:v>41486</c:v>
                </c:pt>
                <c:pt idx="307">
                  <c:v>41516</c:v>
                </c:pt>
                <c:pt idx="308">
                  <c:v>41547</c:v>
                </c:pt>
                <c:pt idx="309">
                  <c:v>41578</c:v>
                </c:pt>
                <c:pt idx="310">
                  <c:v>41607</c:v>
                </c:pt>
                <c:pt idx="311">
                  <c:v>41639</c:v>
                </c:pt>
                <c:pt idx="312">
                  <c:v>41670</c:v>
                </c:pt>
                <c:pt idx="313">
                  <c:v>41698</c:v>
                </c:pt>
                <c:pt idx="314">
                  <c:v>41729</c:v>
                </c:pt>
                <c:pt idx="315">
                  <c:v>41759</c:v>
                </c:pt>
                <c:pt idx="316">
                  <c:v>41789</c:v>
                </c:pt>
                <c:pt idx="317">
                  <c:v>41820</c:v>
                </c:pt>
                <c:pt idx="318">
                  <c:v>41851</c:v>
                </c:pt>
                <c:pt idx="319">
                  <c:v>41880</c:v>
                </c:pt>
                <c:pt idx="320">
                  <c:v>41912</c:v>
                </c:pt>
                <c:pt idx="321">
                  <c:v>41943</c:v>
                </c:pt>
                <c:pt idx="322">
                  <c:v>41971</c:v>
                </c:pt>
                <c:pt idx="323">
                  <c:v>42004</c:v>
                </c:pt>
                <c:pt idx="324">
                  <c:v>42034</c:v>
                </c:pt>
                <c:pt idx="325">
                  <c:v>42062</c:v>
                </c:pt>
                <c:pt idx="326">
                  <c:v>42094</c:v>
                </c:pt>
                <c:pt idx="327">
                  <c:v>42124</c:v>
                </c:pt>
                <c:pt idx="328">
                  <c:v>42153</c:v>
                </c:pt>
                <c:pt idx="329">
                  <c:v>42185</c:v>
                </c:pt>
                <c:pt idx="330">
                  <c:v>42216</c:v>
                </c:pt>
                <c:pt idx="331">
                  <c:v>42247</c:v>
                </c:pt>
                <c:pt idx="332">
                  <c:v>42277</c:v>
                </c:pt>
                <c:pt idx="333">
                  <c:v>42307</c:v>
                </c:pt>
                <c:pt idx="334">
                  <c:v>42338</c:v>
                </c:pt>
                <c:pt idx="335">
                  <c:v>42369</c:v>
                </c:pt>
                <c:pt idx="336">
                  <c:v>42398</c:v>
                </c:pt>
                <c:pt idx="337">
                  <c:v>42429</c:v>
                </c:pt>
                <c:pt idx="338">
                  <c:v>42460</c:v>
                </c:pt>
                <c:pt idx="339">
                  <c:v>42489</c:v>
                </c:pt>
                <c:pt idx="340">
                  <c:v>42521</c:v>
                </c:pt>
                <c:pt idx="341">
                  <c:v>42551</c:v>
                </c:pt>
                <c:pt idx="342">
                  <c:v>42580</c:v>
                </c:pt>
                <c:pt idx="343">
                  <c:v>42613</c:v>
                </c:pt>
                <c:pt idx="344">
                  <c:v>42643</c:v>
                </c:pt>
                <c:pt idx="345">
                  <c:v>42674</c:v>
                </c:pt>
                <c:pt idx="346">
                  <c:v>42704</c:v>
                </c:pt>
                <c:pt idx="347">
                  <c:v>42734</c:v>
                </c:pt>
                <c:pt idx="348">
                  <c:v>42766</c:v>
                </c:pt>
                <c:pt idx="349">
                  <c:v>42794</c:v>
                </c:pt>
                <c:pt idx="350">
                  <c:v>42825</c:v>
                </c:pt>
                <c:pt idx="351">
                  <c:v>42853</c:v>
                </c:pt>
                <c:pt idx="352">
                  <c:v>42886</c:v>
                </c:pt>
                <c:pt idx="353">
                  <c:v>42916</c:v>
                </c:pt>
                <c:pt idx="354">
                  <c:v>42947</c:v>
                </c:pt>
                <c:pt idx="355">
                  <c:v>42978</c:v>
                </c:pt>
                <c:pt idx="356">
                  <c:v>43007</c:v>
                </c:pt>
                <c:pt idx="357">
                  <c:v>43039</c:v>
                </c:pt>
                <c:pt idx="358">
                  <c:v>43069</c:v>
                </c:pt>
                <c:pt idx="359">
                  <c:v>43098</c:v>
                </c:pt>
                <c:pt idx="360">
                  <c:v>43131</c:v>
                </c:pt>
                <c:pt idx="361">
                  <c:v>43159</c:v>
                </c:pt>
                <c:pt idx="362">
                  <c:v>43189</c:v>
                </c:pt>
                <c:pt idx="363">
                  <c:v>43220</c:v>
                </c:pt>
                <c:pt idx="364">
                  <c:v>43251</c:v>
                </c:pt>
              </c:numCache>
            </c:numRef>
          </c:cat>
          <c:val>
            <c:numRef>
              <c:f>[2]Indexes!$I$219:$I$583</c:f>
              <c:numCache>
                <c:formatCode>General</c:formatCode>
                <c:ptCount val="365"/>
                <c:pt idx="0">
                  <c:v>1</c:v>
                </c:pt>
                <c:pt idx="1">
                  <c:v>0.99252017317425145</c:v>
                </c:pt>
                <c:pt idx="2">
                  <c:v>0.98443057785727339</c:v>
                </c:pt>
                <c:pt idx="3">
                  <c:v>1.0221752474643793</c:v>
                </c:pt>
                <c:pt idx="4">
                  <c:v>1.016240167483079</c:v>
                </c:pt>
                <c:pt idx="5">
                  <c:v>1.0611597796703187</c:v>
                </c:pt>
                <c:pt idx="6">
                  <c:v>1.0625012703510235</c:v>
                </c:pt>
                <c:pt idx="7">
                  <c:v>1.0123783003719589</c:v>
                </c:pt>
                <c:pt idx="8">
                  <c:v>1.0597369865241164</c:v>
                </c:pt>
                <c:pt idx="9">
                  <c:v>1.0771560397569058</c:v>
                </c:pt>
                <c:pt idx="10">
                  <c:v>1.0459155673895812</c:v>
                </c:pt>
                <c:pt idx="11">
                  <c:v>1.052196182849245</c:v>
                </c:pt>
                <c:pt idx="12">
                  <c:v>1.205085469216854</c:v>
                </c:pt>
                <c:pt idx="13">
                  <c:v>1.1824427325758653</c:v>
                </c:pt>
                <c:pt idx="14">
                  <c:v>1.2307160714648671</c:v>
                </c:pt>
                <c:pt idx="15">
                  <c:v>1.26378584930588</c:v>
                </c:pt>
                <c:pt idx="16">
                  <c:v>1.267119250391268</c:v>
                </c:pt>
                <c:pt idx="17">
                  <c:v>1.2942132970182321</c:v>
                </c:pt>
                <c:pt idx="18">
                  <c:v>1.3884022032968151</c:v>
                </c:pt>
                <c:pt idx="19">
                  <c:v>1.4488099351612838</c:v>
                </c:pt>
                <c:pt idx="20">
                  <c:v>1.4003333401085389</c:v>
                </c:pt>
                <c:pt idx="21">
                  <c:v>1.3084412284802538</c:v>
                </c:pt>
                <c:pt idx="22">
                  <c:v>1.3959023557389381</c:v>
                </c:pt>
                <c:pt idx="23">
                  <c:v>1.4893595398280457</c:v>
                </c:pt>
                <c:pt idx="24">
                  <c:v>1.4410455497062953</c:v>
                </c:pt>
                <c:pt idx="25">
                  <c:v>1.3976706843635038</c:v>
                </c:pt>
                <c:pt idx="26">
                  <c:v>1.4021219943494792</c:v>
                </c:pt>
                <c:pt idx="27">
                  <c:v>1.317425150917702</c:v>
                </c:pt>
                <c:pt idx="28">
                  <c:v>1.4757413768572536</c:v>
                </c:pt>
                <c:pt idx="29">
                  <c:v>1.4995223480152042</c:v>
                </c:pt>
                <c:pt idx="30">
                  <c:v>1.4770828675379588</c:v>
                </c:pt>
                <c:pt idx="31">
                  <c:v>1.379560560173988</c:v>
                </c:pt>
                <c:pt idx="32">
                  <c:v>1.2773836866602988</c:v>
                </c:pt>
                <c:pt idx="33">
                  <c:v>1.3182788268054237</c:v>
                </c:pt>
                <c:pt idx="34">
                  <c:v>1.3865525722067531</c:v>
                </c:pt>
                <c:pt idx="35">
                  <c:v>1.3909225797272315</c:v>
                </c:pt>
                <c:pt idx="36">
                  <c:v>1.4111872192524249</c:v>
                </c:pt>
                <c:pt idx="37">
                  <c:v>1.5536088131872612</c:v>
                </c:pt>
                <c:pt idx="38">
                  <c:v>1.6106424927335932</c:v>
                </c:pt>
                <c:pt idx="39">
                  <c:v>1.6406634281184589</c:v>
                </c:pt>
                <c:pt idx="40">
                  <c:v>1.6554198256062129</c:v>
                </c:pt>
                <c:pt idx="41">
                  <c:v>1.6052765300107739</c:v>
                </c:pt>
                <c:pt idx="42">
                  <c:v>1.7325555397467445</c:v>
                </c:pt>
                <c:pt idx="43">
                  <c:v>1.7760117075550332</c:v>
                </c:pt>
                <c:pt idx="44">
                  <c:v>1.7700969531901072</c:v>
                </c:pt>
                <c:pt idx="45">
                  <c:v>1.7344661476859302</c:v>
                </c:pt>
                <c:pt idx="46">
                  <c:v>1.6419032907172924</c:v>
                </c:pt>
                <c:pt idx="47">
                  <c:v>1.6971686416390594</c:v>
                </c:pt>
                <c:pt idx="48">
                  <c:v>1.755625114331594</c:v>
                </c:pt>
                <c:pt idx="49">
                  <c:v>1.7568243256976788</c:v>
                </c:pt>
                <c:pt idx="50">
                  <c:v>1.6834895018191445</c:v>
                </c:pt>
                <c:pt idx="51">
                  <c:v>1.841277261732964</c:v>
                </c:pt>
                <c:pt idx="52">
                  <c:v>1.8817049127014798</c:v>
                </c:pt>
                <c:pt idx="53">
                  <c:v>1.7612756356836541</c:v>
                </c:pt>
                <c:pt idx="54">
                  <c:v>1.6831642919571557</c:v>
                </c:pt>
                <c:pt idx="55">
                  <c:v>1.6296672696599543</c:v>
                </c:pt>
                <c:pt idx="56">
                  <c:v>1.8086139962194376</c:v>
                </c:pt>
                <c:pt idx="57">
                  <c:v>1.8873960852862888</c:v>
                </c:pt>
                <c:pt idx="58">
                  <c:v>1.9791052663672053</c:v>
                </c:pt>
                <c:pt idx="59">
                  <c:v>2.032561637431658</c:v>
                </c:pt>
                <c:pt idx="60">
                  <c:v>2.0077440598386174</c:v>
                </c:pt>
                <c:pt idx="61">
                  <c:v>2.0535579991463271</c:v>
                </c:pt>
                <c:pt idx="62">
                  <c:v>2.0834976320656953</c:v>
                </c:pt>
                <c:pt idx="63">
                  <c:v>2.0416065367182288</c:v>
                </c:pt>
                <c:pt idx="64">
                  <c:v>2.0701640277241435</c:v>
                </c:pt>
                <c:pt idx="65">
                  <c:v>2.1170552246996919</c:v>
                </c:pt>
                <c:pt idx="66">
                  <c:v>2.1408971727067652</c:v>
                </c:pt>
                <c:pt idx="67">
                  <c:v>2.2791316896684921</c:v>
                </c:pt>
                <c:pt idx="68">
                  <c:v>2.2449236773105175</c:v>
                </c:pt>
                <c:pt idx="69">
                  <c:v>2.348848553832398</c:v>
                </c:pt>
                <c:pt idx="70">
                  <c:v>2.3509014410862039</c:v>
                </c:pt>
                <c:pt idx="71">
                  <c:v>2.5445639139006926</c:v>
                </c:pt>
                <c:pt idx="72">
                  <c:v>2.6016788959125221</c:v>
                </c:pt>
                <c:pt idx="73">
                  <c:v>2.4870830707941249</c:v>
                </c:pt>
                <c:pt idx="74">
                  <c:v>2.3223642756966636</c:v>
                </c:pt>
                <c:pt idx="75">
                  <c:v>2.359377223114294</c:v>
                </c:pt>
                <c:pt idx="76">
                  <c:v>2.246712331551457</c:v>
                </c:pt>
                <c:pt idx="77">
                  <c:v>2.2185003760239059</c:v>
                </c:pt>
                <c:pt idx="78">
                  <c:v>2.3509624179353272</c:v>
                </c:pt>
                <c:pt idx="79">
                  <c:v>2.4894205166771717</c:v>
                </c:pt>
                <c:pt idx="80">
                  <c:v>2.3293359621130545</c:v>
                </c:pt>
                <c:pt idx="81">
                  <c:v>2.3887070875424334</c:v>
                </c:pt>
                <c:pt idx="82">
                  <c:v>2.3818167035915399</c:v>
                </c:pt>
                <c:pt idx="83">
                  <c:v>2.3789101404500128</c:v>
                </c:pt>
                <c:pt idx="84">
                  <c:v>2.3240716274721067</c:v>
                </c:pt>
                <c:pt idx="85">
                  <c:v>2.3460639443891171</c:v>
                </c:pt>
                <c:pt idx="86">
                  <c:v>2.4712087644057843</c:v>
                </c:pt>
                <c:pt idx="87">
                  <c:v>2.5390759974796273</c:v>
                </c:pt>
                <c:pt idx="88">
                  <c:v>2.6306428992459234</c:v>
                </c:pt>
                <c:pt idx="89">
                  <c:v>2.6356226752576308</c:v>
                </c:pt>
                <c:pt idx="90">
                  <c:v>2.7575560478871561</c:v>
                </c:pt>
                <c:pt idx="91">
                  <c:v>2.784040326022891</c:v>
                </c:pt>
                <c:pt idx="92">
                  <c:v>2.8237565804183058</c:v>
                </c:pt>
                <c:pt idx="93">
                  <c:v>2.8461960608955512</c:v>
                </c:pt>
                <c:pt idx="94">
                  <c:v>2.9618284924490386</c:v>
                </c:pt>
                <c:pt idx="95">
                  <c:v>2.9967072501473653</c:v>
                </c:pt>
                <c:pt idx="96">
                  <c:v>3.0608345698083346</c:v>
                </c:pt>
                <c:pt idx="97">
                  <c:v>3.0433748653427961</c:v>
                </c:pt>
                <c:pt idx="98">
                  <c:v>3.0465050102644406</c:v>
                </c:pt>
                <c:pt idx="99">
                  <c:v>3.15612105937113</c:v>
                </c:pt>
                <c:pt idx="100">
                  <c:v>3.1090266062318386</c:v>
                </c:pt>
                <c:pt idx="101">
                  <c:v>3.0882741519136614</c:v>
                </c:pt>
                <c:pt idx="102">
                  <c:v>3.0940466269639675</c:v>
                </c:pt>
                <c:pt idx="103">
                  <c:v>3.2559401613853995</c:v>
                </c:pt>
                <c:pt idx="104">
                  <c:v>3.3386247687961195</c:v>
                </c:pt>
                <c:pt idx="105">
                  <c:v>3.3661863045996934</c:v>
                </c:pt>
                <c:pt idx="106">
                  <c:v>3.441187829020921</c:v>
                </c:pt>
                <c:pt idx="107">
                  <c:v>3.5020427244456247</c:v>
                </c:pt>
                <c:pt idx="108">
                  <c:v>3.6395658448342512</c:v>
                </c:pt>
                <c:pt idx="109">
                  <c:v>3.6760503262261488</c:v>
                </c:pt>
                <c:pt idx="110">
                  <c:v>3.7083274050285633</c:v>
                </c:pt>
                <c:pt idx="111">
                  <c:v>3.8283908209516513</c:v>
                </c:pt>
                <c:pt idx="112">
                  <c:v>4.0006504197239847</c:v>
                </c:pt>
                <c:pt idx="113">
                  <c:v>3.99737799548772</c:v>
                </c:pt>
                <c:pt idx="114">
                  <c:v>4.259903656578393</c:v>
                </c:pt>
                <c:pt idx="115">
                  <c:v>4.2025854184028208</c:v>
                </c:pt>
                <c:pt idx="116">
                  <c:v>4.5846257037744751</c:v>
                </c:pt>
                <c:pt idx="117">
                  <c:v>4.2361023598040681</c:v>
                </c:pt>
                <c:pt idx="118">
                  <c:v>4.2330941685806689</c:v>
                </c:pt>
                <c:pt idx="119">
                  <c:v>4.5065550112807236</c:v>
                </c:pt>
                <c:pt idx="120">
                  <c:v>4.7922722006544927</c:v>
                </c:pt>
                <c:pt idx="121">
                  <c:v>5.0722169149779548</c:v>
                </c:pt>
                <c:pt idx="122">
                  <c:v>5.2507368035935773</c:v>
                </c:pt>
                <c:pt idx="123">
                  <c:v>5.2568548141222466</c:v>
                </c:pt>
                <c:pt idx="124">
                  <c:v>5.2142523222016788</c:v>
                </c:pt>
                <c:pt idx="125">
                  <c:v>5.1897599544706265</c:v>
                </c:pt>
                <c:pt idx="126">
                  <c:v>5.1964267566414035</c:v>
                </c:pt>
                <c:pt idx="127">
                  <c:v>4.6961320352039744</c:v>
                </c:pt>
                <c:pt idx="128">
                  <c:v>4.5398280452854802</c:v>
                </c:pt>
                <c:pt idx="129">
                  <c:v>4.8811154698266295</c:v>
                </c:pt>
                <c:pt idx="130">
                  <c:v>5.1638651192097473</c:v>
                </c:pt>
                <c:pt idx="131">
                  <c:v>5.2937864590743775</c:v>
                </c:pt>
                <c:pt idx="132">
                  <c:v>5.3075062501270418</c:v>
                </c:pt>
                <c:pt idx="133">
                  <c:v>5.5677147909510438</c:v>
                </c:pt>
                <c:pt idx="134">
                  <c:v>5.7116811317303284</c:v>
                </c:pt>
                <c:pt idx="135">
                  <c:v>5.957417833695815</c:v>
                </c:pt>
                <c:pt idx="136">
                  <c:v>5.6681843126892906</c:v>
                </c:pt>
                <c:pt idx="137">
                  <c:v>5.7605845647269334</c:v>
                </c:pt>
                <c:pt idx="138">
                  <c:v>5.6853594585255873</c:v>
                </c:pt>
                <c:pt idx="139">
                  <c:v>5.724913107990008</c:v>
                </c:pt>
                <c:pt idx="140">
                  <c:v>5.5360068294071096</c:v>
                </c:pt>
                <c:pt idx="141">
                  <c:v>5.7472103091526341</c:v>
                </c:pt>
                <c:pt idx="142">
                  <c:v>6.0688835138925672</c:v>
                </c:pt>
                <c:pt idx="143">
                  <c:v>6.3837273115307305</c:v>
                </c:pt>
                <c:pt idx="144">
                  <c:v>5.7768044065936381</c:v>
                </c:pt>
                <c:pt idx="145">
                  <c:v>5.7596292607573405</c:v>
                </c:pt>
                <c:pt idx="146">
                  <c:v>6.0666273704750182</c:v>
                </c:pt>
                <c:pt idx="147">
                  <c:v>5.8804447244862788</c:v>
                </c:pt>
                <c:pt idx="148">
                  <c:v>5.9184739527226249</c:v>
                </c:pt>
                <c:pt idx="149">
                  <c:v>5.8811357954430052</c:v>
                </c:pt>
                <c:pt idx="150">
                  <c:v>5.9348767251366983</c:v>
                </c:pt>
                <c:pt idx="151">
                  <c:v>6.2495782434602418</c:v>
                </c:pt>
                <c:pt idx="152">
                  <c:v>5.9028842049635237</c:v>
                </c:pt>
                <c:pt idx="153">
                  <c:v>6.0422569564422135</c:v>
                </c:pt>
                <c:pt idx="154">
                  <c:v>5.7725157015386577</c:v>
                </c:pt>
                <c:pt idx="155">
                  <c:v>5.8581678489400284</c:v>
                </c:pt>
                <c:pt idx="156">
                  <c:v>5.9312790910384452</c:v>
                </c:pt>
                <c:pt idx="157">
                  <c:v>5.5915364133417436</c:v>
                </c:pt>
                <c:pt idx="158">
                  <c:v>5.3478525986300625</c:v>
                </c:pt>
                <c:pt idx="159">
                  <c:v>5.6751559991056819</c:v>
                </c:pt>
                <c:pt idx="160">
                  <c:v>5.523222016707666</c:v>
                </c:pt>
                <c:pt idx="161">
                  <c:v>5.3830972174231269</c:v>
                </c:pt>
                <c:pt idx="162">
                  <c:v>5.2778918270696646</c:v>
                </c:pt>
                <c:pt idx="163">
                  <c:v>5.1277871501453367</c:v>
                </c:pt>
                <c:pt idx="164">
                  <c:v>4.7140998800788712</c:v>
                </c:pt>
                <c:pt idx="165">
                  <c:v>4.8495497875973168</c:v>
                </c:pt>
                <c:pt idx="166">
                  <c:v>5.0171141689871828</c:v>
                </c:pt>
                <c:pt idx="167">
                  <c:v>5.0327242423626588</c:v>
                </c:pt>
                <c:pt idx="168">
                  <c:v>4.9843696010081597</c:v>
                </c:pt>
                <c:pt idx="169">
                  <c:v>4.9430272973028</c:v>
                </c:pt>
                <c:pt idx="170">
                  <c:v>5.1362426065570537</c:v>
                </c:pt>
                <c:pt idx="171">
                  <c:v>5.0430090042480638</c:v>
                </c:pt>
                <c:pt idx="172">
                  <c:v>4.9747149332303602</c:v>
                </c:pt>
                <c:pt idx="173">
                  <c:v>4.5629585967194535</c:v>
                </c:pt>
                <c:pt idx="174">
                  <c:v>4.1674017764588793</c:v>
                </c:pt>
                <c:pt idx="175">
                  <c:v>4.1741905323279003</c:v>
                </c:pt>
                <c:pt idx="176">
                  <c:v>3.6821276855220701</c:v>
                </c:pt>
                <c:pt idx="177">
                  <c:v>4.0021138641029363</c:v>
                </c:pt>
                <c:pt idx="178">
                  <c:v>4.1402061017500431</c:v>
                </c:pt>
                <c:pt idx="179">
                  <c:v>3.9168885546454266</c:v>
                </c:pt>
                <c:pt idx="180">
                  <c:v>3.5485274090936869</c:v>
                </c:pt>
                <c:pt idx="181">
                  <c:v>3.6559279660155761</c:v>
                </c:pt>
                <c:pt idx="182">
                  <c:v>3.6415780808553082</c:v>
                </c:pt>
                <c:pt idx="183">
                  <c:v>3.9693896217402864</c:v>
                </c:pt>
                <c:pt idx="184">
                  <c:v>4.1049818085733518</c:v>
                </c:pt>
                <c:pt idx="185">
                  <c:v>4.0946157442224509</c:v>
                </c:pt>
                <c:pt idx="186">
                  <c:v>4.2281143925689628</c:v>
                </c:pt>
                <c:pt idx="187">
                  <c:v>4.2630947783491617</c:v>
                </c:pt>
                <c:pt idx="188">
                  <c:v>4.1991707148519355</c:v>
                </c:pt>
                <c:pt idx="189">
                  <c:v>4.405414744202127</c:v>
                </c:pt>
                <c:pt idx="190">
                  <c:v>4.4761072379520002</c:v>
                </c:pt>
                <c:pt idx="191">
                  <c:v>4.6177564584646129</c:v>
                </c:pt>
                <c:pt idx="192">
                  <c:v>4.5308847740807847</c:v>
                </c:pt>
                <c:pt idx="193">
                  <c:v>4.6506026545255104</c:v>
                </c:pt>
                <c:pt idx="194">
                  <c:v>4.5789142055732963</c:v>
                </c:pt>
                <c:pt idx="195">
                  <c:v>4.6963962682168452</c:v>
                </c:pt>
                <c:pt idx="196">
                  <c:v>4.6480416268623461</c:v>
                </c:pt>
                <c:pt idx="197">
                  <c:v>4.69420110164842</c:v>
                </c:pt>
                <c:pt idx="198">
                  <c:v>4.643569991259997</c:v>
                </c:pt>
                <c:pt idx="199">
                  <c:v>4.7266204597654538</c:v>
                </c:pt>
                <c:pt idx="200">
                  <c:v>4.851501046769255</c:v>
                </c:pt>
                <c:pt idx="201">
                  <c:v>4.9114209638407402</c:v>
                </c:pt>
                <c:pt idx="202">
                  <c:v>5.0139433728327933</c:v>
                </c:pt>
                <c:pt idx="203">
                  <c:v>5.1371166080611523</c:v>
                </c:pt>
                <c:pt idx="204">
                  <c:v>5.1804304965548207</c:v>
                </c:pt>
                <c:pt idx="205">
                  <c:v>5.3273847029411296</c:v>
                </c:pt>
                <c:pt idx="206">
                  <c:v>5.2853919795117923</c:v>
                </c:pt>
                <c:pt idx="207">
                  <c:v>5.1948210329478375</c:v>
                </c:pt>
                <c:pt idx="208">
                  <c:v>5.3873046200126158</c:v>
                </c:pt>
                <c:pt idx="209">
                  <c:v>5.5651131120551378</c:v>
                </c:pt>
                <c:pt idx="210">
                  <c:v>5.7530844122848181</c:v>
                </c:pt>
                <c:pt idx="211">
                  <c:v>5.808695298684948</c:v>
                </c:pt>
                <c:pt idx="212">
                  <c:v>6.0145124900912768</c:v>
                </c:pt>
                <c:pt idx="213">
                  <c:v>5.8417244252932123</c:v>
                </c:pt>
                <c:pt idx="214">
                  <c:v>5.9855891379906252</c:v>
                </c:pt>
                <c:pt idx="215">
                  <c:v>6.2048618874367527</c:v>
                </c:pt>
                <c:pt idx="216">
                  <c:v>6.3634016951564227</c:v>
                </c:pt>
                <c:pt idx="217">
                  <c:v>6.417406857862983</c:v>
                </c:pt>
                <c:pt idx="218">
                  <c:v>6.6589971340881089</c:v>
                </c:pt>
                <c:pt idx="219">
                  <c:v>6.7356856846684066</c:v>
                </c:pt>
                <c:pt idx="220">
                  <c:v>6.424602126059491</c:v>
                </c:pt>
                <c:pt idx="221">
                  <c:v>6.5651944145206391</c:v>
                </c:pt>
                <c:pt idx="222">
                  <c:v>6.6765991178682693</c:v>
                </c:pt>
                <c:pt idx="223">
                  <c:v>6.6970466879408308</c:v>
                </c:pt>
                <c:pt idx="224">
                  <c:v>6.7672310412813452</c:v>
                </c:pt>
                <c:pt idx="225">
                  <c:v>6.962580540254903</c:v>
                </c:pt>
                <c:pt idx="226">
                  <c:v>6.8997743856582652</c:v>
                </c:pt>
                <c:pt idx="227">
                  <c:v>7.0999817069452842</c:v>
                </c:pt>
                <c:pt idx="228">
                  <c:v>7.0818106059066448</c:v>
                </c:pt>
                <c:pt idx="229">
                  <c:v>7.0666476960914046</c:v>
                </c:pt>
                <c:pt idx="230">
                  <c:v>7.2793959226813767</c:v>
                </c:pt>
                <c:pt idx="231">
                  <c:v>7.4586881847192243</c:v>
                </c:pt>
                <c:pt idx="232">
                  <c:v>7.6840382934612723</c:v>
                </c:pt>
                <c:pt idx="233">
                  <c:v>7.6885302546799954</c:v>
                </c:pt>
                <c:pt idx="234">
                  <c:v>7.4030569727027187</c:v>
                </c:pt>
                <c:pt idx="235">
                  <c:v>7.3879956909693503</c:v>
                </c:pt>
                <c:pt idx="236">
                  <c:v>7.5903981788247945</c:v>
                </c:pt>
                <c:pt idx="237">
                  <c:v>7.9049574178337174</c:v>
                </c:pt>
                <c:pt idx="238">
                  <c:v>7.588853431980346</c:v>
                </c:pt>
                <c:pt idx="239">
                  <c:v>7.6228785137909529</c:v>
                </c:pt>
                <c:pt idx="240">
                  <c:v>6.944592369763634</c:v>
                </c:pt>
                <c:pt idx="241">
                  <c:v>6.9770523791134167</c:v>
                </c:pt>
                <c:pt idx="242">
                  <c:v>6.8235126730218294</c:v>
                </c:pt>
                <c:pt idx="243">
                  <c:v>7.3047013150674021</c:v>
                </c:pt>
                <c:pt idx="244">
                  <c:v>7.2919774792170795</c:v>
                </c:pt>
                <c:pt idx="245">
                  <c:v>6.7981869550194318</c:v>
                </c:pt>
                <c:pt idx="246">
                  <c:v>6.5470639647147504</c:v>
                </c:pt>
                <c:pt idx="247">
                  <c:v>6.8654850708347936</c:v>
                </c:pt>
                <c:pt idx="248">
                  <c:v>5.982357364987112</c:v>
                </c:pt>
                <c:pt idx="249">
                  <c:v>5.3512673021809549</c:v>
                </c:pt>
                <c:pt idx="250">
                  <c:v>5.2774040122766879</c:v>
                </c:pt>
                <c:pt idx="251">
                  <c:v>5.4633427508689367</c:v>
                </c:pt>
                <c:pt idx="252">
                  <c:v>5.1163235025102294</c:v>
                </c:pt>
                <c:pt idx="253">
                  <c:v>4.7591617715807386</c:v>
                </c:pt>
                <c:pt idx="254">
                  <c:v>4.9014207605845801</c:v>
                </c:pt>
                <c:pt idx="255">
                  <c:v>5.3173641740685964</c:v>
                </c:pt>
                <c:pt idx="256">
                  <c:v>5.5661090672574831</c:v>
                </c:pt>
                <c:pt idx="257">
                  <c:v>5.3755970649810134</c:v>
                </c:pt>
                <c:pt idx="258">
                  <c:v>5.8365210675013923</c:v>
                </c:pt>
                <c:pt idx="259">
                  <c:v>6.2552897416614375</c:v>
                </c:pt>
                <c:pt idx="260">
                  <c:v>6.5528364397650591</c:v>
                </c:pt>
                <c:pt idx="261">
                  <c:v>6.4436269029858559</c:v>
                </c:pt>
                <c:pt idx="262">
                  <c:v>6.6657655643407621</c:v>
                </c:pt>
                <c:pt idx="263">
                  <c:v>6.9562186223297466</c:v>
                </c:pt>
                <c:pt idx="264">
                  <c:v>6.6716193418565659</c:v>
                </c:pt>
                <c:pt idx="265">
                  <c:v>6.9229862395577397</c:v>
                </c:pt>
                <c:pt idx="266">
                  <c:v>7.3726701762231217</c:v>
                </c:pt>
                <c:pt idx="267">
                  <c:v>7.2235411288847606</c:v>
                </c:pt>
                <c:pt idx="268">
                  <c:v>6.7820280900018552</c:v>
                </c:pt>
                <c:pt idx="269">
                  <c:v>6.4420821561414092</c:v>
                </c:pt>
                <c:pt idx="270">
                  <c:v>6.8978231264863368</c:v>
                </c:pt>
                <c:pt idx="271">
                  <c:v>6.8898554848676046</c:v>
                </c:pt>
                <c:pt idx="272">
                  <c:v>7.3284416349926103</c:v>
                </c:pt>
                <c:pt idx="273">
                  <c:v>7.5060875221041377</c:v>
                </c:pt>
                <c:pt idx="274">
                  <c:v>7.33484420415052</c:v>
                </c:pt>
                <c:pt idx="275">
                  <c:v>7.8344275290148486</c:v>
                </c:pt>
                <c:pt idx="276">
                  <c:v>7.7911136405211803</c:v>
                </c:pt>
                <c:pt idx="277">
                  <c:v>7.9964226915181511</c:v>
                </c:pt>
                <c:pt idx="278">
                  <c:v>7.9209740035366876</c:v>
                </c:pt>
                <c:pt idx="279">
                  <c:v>8.1562023618366535</c:v>
                </c:pt>
                <c:pt idx="280">
                  <c:v>8.078538181670389</c:v>
                </c:pt>
                <c:pt idx="281">
                  <c:v>8.0460578467042314</c:v>
                </c:pt>
                <c:pt idx="282">
                  <c:v>7.8749161568324864</c:v>
                </c:pt>
                <c:pt idx="283">
                  <c:v>7.3535844224476383</c:v>
                </c:pt>
                <c:pt idx="284">
                  <c:v>7.0053456371064717</c:v>
                </c:pt>
                <c:pt idx="285">
                  <c:v>7.5801134169393984</c:v>
                </c:pt>
                <c:pt idx="286">
                  <c:v>7.568710746153406</c:v>
                </c:pt>
                <c:pt idx="287">
                  <c:v>7.6635094209232193</c:v>
                </c:pt>
                <c:pt idx="288">
                  <c:v>7.8204231793329431</c:v>
                </c:pt>
                <c:pt idx="289">
                  <c:v>8.1264050082319059</c:v>
                </c:pt>
                <c:pt idx="290">
                  <c:v>8.0192890099392571</c:v>
                </c:pt>
                <c:pt idx="291">
                  <c:v>7.9968495294620121</c:v>
                </c:pt>
                <c:pt idx="292">
                  <c:v>7.4559442265086986</c:v>
                </c:pt>
                <c:pt idx="293">
                  <c:v>7.8318258501189364</c:v>
                </c:pt>
                <c:pt idx="294">
                  <c:v>7.927864387487582</c:v>
                </c:pt>
                <c:pt idx="295">
                  <c:v>8.0926035082014192</c:v>
                </c:pt>
                <c:pt idx="296">
                  <c:v>8.1510803065103286</c:v>
                </c:pt>
                <c:pt idx="297">
                  <c:v>8.2228297323116681</c:v>
                </c:pt>
                <c:pt idx="298">
                  <c:v>8.3791743734629129</c:v>
                </c:pt>
                <c:pt idx="299">
                  <c:v>8.4278135734466506</c:v>
                </c:pt>
                <c:pt idx="300">
                  <c:v>8.9773166121263017</c:v>
                </c:pt>
                <c:pt idx="301">
                  <c:v>9.1372182361430507</c:v>
                </c:pt>
                <c:pt idx="302">
                  <c:v>9.2578710949409935</c:v>
                </c:pt>
                <c:pt idx="303">
                  <c:v>9.3097217423118757</c:v>
                </c:pt>
                <c:pt idx="304">
                  <c:v>9.5739750807943658</c:v>
                </c:pt>
                <c:pt idx="305">
                  <c:v>9.0703876095042961</c:v>
                </c:pt>
                <c:pt idx="306">
                  <c:v>9.6692209191244132</c:v>
                </c:pt>
                <c:pt idx="307">
                  <c:v>9.4325494420618714</c:v>
                </c:pt>
                <c:pt idx="308">
                  <c:v>9.5159657716620654</c:v>
                </c:pt>
                <c:pt idx="309">
                  <c:v>9.9285554584443183</c:v>
                </c:pt>
                <c:pt idx="310">
                  <c:v>9.8459521534990948</c:v>
                </c:pt>
                <c:pt idx="311">
                  <c:v>10.000670745340392</c:v>
                </c:pt>
                <c:pt idx="312">
                  <c:v>9.6547694058822735</c:v>
                </c:pt>
                <c:pt idx="313">
                  <c:v>10.140795544624932</c:v>
                </c:pt>
                <c:pt idx="314">
                  <c:v>9.8744080164231374</c:v>
                </c:pt>
                <c:pt idx="315">
                  <c:v>10.17949551820163</c:v>
                </c:pt>
                <c:pt idx="316">
                  <c:v>10.318786967214821</c:v>
                </c:pt>
                <c:pt idx="317">
                  <c:v>10.19047135104376</c:v>
                </c:pt>
                <c:pt idx="318">
                  <c:v>10.178682493546658</c:v>
                </c:pt>
                <c:pt idx="319">
                  <c:v>10.387914388503871</c:v>
                </c:pt>
                <c:pt idx="320">
                  <c:v>10.099554869001443</c:v>
                </c:pt>
                <c:pt idx="321">
                  <c:v>9.9992073009614408</c:v>
                </c:pt>
                <c:pt idx="322">
                  <c:v>10.307790808756316</c:v>
                </c:pt>
                <c:pt idx="323">
                  <c:v>10.074330779080915</c:v>
                </c:pt>
                <c:pt idx="324">
                  <c:v>10.365637512957621</c:v>
                </c:pt>
                <c:pt idx="325">
                  <c:v>10.709973779954918</c:v>
                </c:pt>
                <c:pt idx="326">
                  <c:v>10.500823187463201</c:v>
                </c:pt>
                <c:pt idx="327">
                  <c:v>10.831805524502572</c:v>
                </c:pt>
                <c:pt idx="328">
                  <c:v>10.90991686822907</c:v>
                </c:pt>
                <c:pt idx="329">
                  <c:v>10.211223805361936</c:v>
                </c:pt>
                <c:pt idx="330">
                  <c:v>10.493119778857332</c:v>
                </c:pt>
                <c:pt idx="331">
                  <c:v>9.8675582837049891</c:v>
                </c:pt>
                <c:pt idx="332">
                  <c:v>9.5854590540458489</c:v>
                </c:pt>
                <c:pt idx="333">
                  <c:v>10.081404093579176</c:v>
                </c:pt>
                <c:pt idx="334">
                  <c:v>10.114168987174573</c:v>
                </c:pt>
                <c:pt idx="335">
                  <c:v>9.9411979918291387</c:v>
                </c:pt>
                <c:pt idx="336">
                  <c:v>9.6941807760320664</c:v>
                </c:pt>
                <c:pt idx="337">
                  <c:v>9.7739994715340099</c:v>
                </c:pt>
                <c:pt idx="338">
                  <c:v>9.9483729344092726</c:v>
                </c:pt>
                <c:pt idx="339">
                  <c:v>10.089961178072762</c:v>
                </c:pt>
                <c:pt idx="340">
                  <c:v>10.120835789345351</c:v>
                </c:pt>
                <c:pt idx="341">
                  <c:v>10.599016240167522</c:v>
                </c:pt>
                <c:pt idx="342">
                  <c:v>10.963393564909897</c:v>
                </c:pt>
                <c:pt idx="343">
                  <c:v>11.146446065976992</c:v>
                </c:pt>
                <c:pt idx="344">
                  <c:v>11.347263155755241</c:v>
                </c:pt>
                <c:pt idx="345">
                  <c:v>11.46439968292043</c:v>
                </c:pt>
                <c:pt idx="346">
                  <c:v>11.233968170084802</c:v>
                </c:pt>
                <c:pt idx="347">
                  <c:v>11.837456045854637</c:v>
                </c:pt>
                <c:pt idx="348">
                  <c:v>11.770076627573777</c:v>
                </c:pt>
                <c:pt idx="349">
                  <c:v>12.133945811906793</c:v>
                </c:pt>
                <c:pt idx="350">
                  <c:v>12.270025813532841</c:v>
                </c:pt>
                <c:pt idx="351">
                  <c:v>12.106973718978075</c:v>
                </c:pt>
                <c:pt idx="352">
                  <c:v>12.702128092034439</c:v>
                </c:pt>
                <c:pt idx="353">
                  <c:v>12.392365698489854</c:v>
                </c:pt>
                <c:pt idx="354">
                  <c:v>12.498892253907647</c:v>
                </c:pt>
                <c:pt idx="355">
                  <c:v>12.703205349702277</c:v>
                </c:pt>
                <c:pt idx="356">
                  <c:v>12.617980040244765</c:v>
                </c:pt>
                <c:pt idx="357">
                  <c:v>12.847151364865185</c:v>
                </c:pt>
                <c:pt idx="358">
                  <c:v>12.617512551068154</c:v>
                </c:pt>
                <c:pt idx="359">
                  <c:v>13.251996991808824</c:v>
                </c:pt>
                <c:pt idx="360">
                  <c:v>12.992337242626929</c:v>
                </c:pt>
                <c:pt idx="361">
                  <c:v>12.551149413606012</c:v>
                </c:pt>
                <c:pt idx="362">
                  <c:v>12.296510091668575</c:v>
                </c:pt>
                <c:pt idx="363">
                  <c:v>13.137502794772301</c:v>
                </c:pt>
                <c:pt idx="364">
                  <c:v>13.504888310738073</c:v>
                </c:pt>
              </c:numCache>
            </c:numRef>
          </c:val>
          <c:smooth val="0"/>
          <c:extLst>
            <c:ext xmlns:c16="http://schemas.microsoft.com/office/drawing/2014/chart" uri="{C3380CC4-5D6E-409C-BE32-E72D297353CC}">
              <c16:uniqueId val="{00000001-0882-4650-B018-65FFD6785D83}"/>
            </c:ext>
          </c:extLst>
        </c:ser>
        <c:ser>
          <c:idx val="2"/>
          <c:order val="2"/>
          <c:tx>
            <c:strRef>
              <c:f>[2]Indexes!$J$218</c:f>
              <c:strCache>
                <c:ptCount val="1"/>
                <c:pt idx="0">
                  <c:v>DAX30</c:v>
                </c:pt>
              </c:strCache>
            </c:strRef>
          </c:tx>
          <c:spPr>
            <a:ln w="28575" cap="rnd">
              <a:solidFill>
                <a:schemeClr val="accent3"/>
              </a:solidFill>
              <a:round/>
            </a:ln>
            <a:effectLst/>
          </c:spPr>
          <c:marker>
            <c:symbol val="none"/>
          </c:marker>
          <c:cat>
            <c:numRef>
              <c:f>[2]Indexes!$A$219:$A$583</c:f>
              <c:numCache>
                <c:formatCode>General</c:formatCode>
                <c:ptCount val="365"/>
                <c:pt idx="0">
                  <c:v>32171</c:v>
                </c:pt>
                <c:pt idx="1">
                  <c:v>32202</c:v>
                </c:pt>
                <c:pt idx="2">
                  <c:v>32233</c:v>
                </c:pt>
                <c:pt idx="3">
                  <c:v>32262</c:v>
                </c:pt>
                <c:pt idx="4">
                  <c:v>32294</c:v>
                </c:pt>
                <c:pt idx="5">
                  <c:v>32324</c:v>
                </c:pt>
                <c:pt idx="6">
                  <c:v>32353</c:v>
                </c:pt>
                <c:pt idx="7">
                  <c:v>32386</c:v>
                </c:pt>
                <c:pt idx="8">
                  <c:v>32416</c:v>
                </c:pt>
                <c:pt idx="9">
                  <c:v>32447</c:v>
                </c:pt>
                <c:pt idx="10">
                  <c:v>32477</c:v>
                </c:pt>
                <c:pt idx="11">
                  <c:v>32507</c:v>
                </c:pt>
                <c:pt idx="12">
                  <c:v>32539</c:v>
                </c:pt>
                <c:pt idx="13">
                  <c:v>32567</c:v>
                </c:pt>
                <c:pt idx="14">
                  <c:v>32598</c:v>
                </c:pt>
                <c:pt idx="15">
                  <c:v>32626</c:v>
                </c:pt>
                <c:pt idx="16">
                  <c:v>32659</c:v>
                </c:pt>
                <c:pt idx="17">
                  <c:v>32689</c:v>
                </c:pt>
                <c:pt idx="18">
                  <c:v>32720</c:v>
                </c:pt>
                <c:pt idx="19">
                  <c:v>32751</c:v>
                </c:pt>
                <c:pt idx="20">
                  <c:v>32780</c:v>
                </c:pt>
                <c:pt idx="21">
                  <c:v>32812</c:v>
                </c:pt>
                <c:pt idx="22">
                  <c:v>32842</c:v>
                </c:pt>
                <c:pt idx="23">
                  <c:v>32871</c:v>
                </c:pt>
                <c:pt idx="24">
                  <c:v>32904</c:v>
                </c:pt>
                <c:pt idx="25">
                  <c:v>32932</c:v>
                </c:pt>
                <c:pt idx="26">
                  <c:v>32962</c:v>
                </c:pt>
                <c:pt idx="27">
                  <c:v>32993</c:v>
                </c:pt>
                <c:pt idx="28">
                  <c:v>33024</c:v>
                </c:pt>
                <c:pt idx="29">
                  <c:v>33053</c:v>
                </c:pt>
                <c:pt idx="30">
                  <c:v>33085</c:v>
                </c:pt>
                <c:pt idx="31">
                  <c:v>33116</c:v>
                </c:pt>
                <c:pt idx="32">
                  <c:v>33144</c:v>
                </c:pt>
                <c:pt idx="33">
                  <c:v>33177</c:v>
                </c:pt>
                <c:pt idx="34">
                  <c:v>33207</c:v>
                </c:pt>
                <c:pt idx="35">
                  <c:v>33238</c:v>
                </c:pt>
                <c:pt idx="36">
                  <c:v>33269</c:v>
                </c:pt>
                <c:pt idx="37">
                  <c:v>33297</c:v>
                </c:pt>
                <c:pt idx="38">
                  <c:v>33326</c:v>
                </c:pt>
                <c:pt idx="39">
                  <c:v>33358</c:v>
                </c:pt>
                <c:pt idx="40">
                  <c:v>33389</c:v>
                </c:pt>
                <c:pt idx="41">
                  <c:v>33417</c:v>
                </c:pt>
                <c:pt idx="42">
                  <c:v>33450</c:v>
                </c:pt>
                <c:pt idx="43">
                  <c:v>33480</c:v>
                </c:pt>
                <c:pt idx="44">
                  <c:v>33511</c:v>
                </c:pt>
                <c:pt idx="45">
                  <c:v>33542</c:v>
                </c:pt>
                <c:pt idx="46">
                  <c:v>33571</c:v>
                </c:pt>
                <c:pt idx="47">
                  <c:v>33603</c:v>
                </c:pt>
                <c:pt idx="48">
                  <c:v>33634</c:v>
                </c:pt>
                <c:pt idx="49">
                  <c:v>33662</c:v>
                </c:pt>
                <c:pt idx="50">
                  <c:v>33694</c:v>
                </c:pt>
                <c:pt idx="51">
                  <c:v>33724</c:v>
                </c:pt>
                <c:pt idx="52">
                  <c:v>33753</c:v>
                </c:pt>
                <c:pt idx="53">
                  <c:v>33785</c:v>
                </c:pt>
                <c:pt idx="54">
                  <c:v>33816</c:v>
                </c:pt>
                <c:pt idx="55">
                  <c:v>33847</c:v>
                </c:pt>
                <c:pt idx="56">
                  <c:v>33877</c:v>
                </c:pt>
                <c:pt idx="57">
                  <c:v>33907</c:v>
                </c:pt>
                <c:pt idx="58">
                  <c:v>33938</c:v>
                </c:pt>
                <c:pt idx="59">
                  <c:v>33969</c:v>
                </c:pt>
                <c:pt idx="60">
                  <c:v>33998</c:v>
                </c:pt>
                <c:pt idx="61">
                  <c:v>34026</c:v>
                </c:pt>
                <c:pt idx="62">
                  <c:v>34059</c:v>
                </c:pt>
                <c:pt idx="63">
                  <c:v>34089</c:v>
                </c:pt>
                <c:pt idx="64">
                  <c:v>34120</c:v>
                </c:pt>
                <c:pt idx="65">
                  <c:v>34150</c:v>
                </c:pt>
                <c:pt idx="66">
                  <c:v>34180</c:v>
                </c:pt>
                <c:pt idx="67">
                  <c:v>34212</c:v>
                </c:pt>
                <c:pt idx="68">
                  <c:v>34242</c:v>
                </c:pt>
                <c:pt idx="69">
                  <c:v>34271</c:v>
                </c:pt>
                <c:pt idx="70">
                  <c:v>34303</c:v>
                </c:pt>
                <c:pt idx="71">
                  <c:v>34334</c:v>
                </c:pt>
                <c:pt idx="72">
                  <c:v>34365</c:v>
                </c:pt>
                <c:pt idx="73">
                  <c:v>34393</c:v>
                </c:pt>
                <c:pt idx="74">
                  <c:v>34424</c:v>
                </c:pt>
                <c:pt idx="75">
                  <c:v>34453</c:v>
                </c:pt>
                <c:pt idx="76">
                  <c:v>34485</c:v>
                </c:pt>
                <c:pt idx="77">
                  <c:v>34515</c:v>
                </c:pt>
                <c:pt idx="78">
                  <c:v>34544</c:v>
                </c:pt>
                <c:pt idx="79">
                  <c:v>34577</c:v>
                </c:pt>
                <c:pt idx="80">
                  <c:v>34607</c:v>
                </c:pt>
                <c:pt idx="81">
                  <c:v>34638</c:v>
                </c:pt>
                <c:pt idx="82">
                  <c:v>34668</c:v>
                </c:pt>
                <c:pt idx="83">
                  <c:v>34698</c:v>
                </c:pt>
                <c:pt idx="84">
                  <c:v>34730</c:v>
                </c:pt>
                <c:pt idx="85">
                  <c:v>34758</c:v>
                </c:pt>
                <c:pt idx="86">
                  <c:v>34789</c:v>
                </c:pt>
                <c:pt idx="87">
                  <c:v>34817</c:v>
                </c:pt>
                <c:pt idx="88">
                  <c:v>34850</c:v>
                </c:pt>
                <c:pt idx="89">
                  <c:v>34880</c:v>
                </c:pt>
                <c:pt idx="90">
                  <c:v>34911</c:v>
                </c:pt>
                <c:pt idx="91">
                  <c:v>34942</c:v>
                </c:pt>
                <c:pt idx="92">
                  <c:v>34971</c:v>
                </c:pt>
                <c:pt idx="93">
                  <c:v>35003</c:v>
                </c:pt>
                <c:pt idx="94">
                  <c:v>35033</c:v>
                </c:pt>
                <c:pt idx="95">
                  <c:v>35062</c:v>
                </c:pt>
                <c:pt idx="96">
                  <c:v>35095</c:v>
                </c:pt>
                <c:pt idx="97">
                  <c:v>35124</c:v>
                </c:pt>
                <c:pt idx="98">
                  <c:v>35153</c:v>
                </c:pt>
                <c:pt idx="99">
                  <c:v>35185</c:v>
                </c:pt>
                <c:pt idx="100">
                  <c:v>35216</c:v>
                </c:pt>
                <c:pt idx="101">
                  <c:v>35244</c:v>
                </c:pt>
                <c:pt idx="102">
                  <c:v>35277</c:v>
                </c:pt>
                <c:pt idx="103">
                  <c:v>35307</c:v>
                </c:pt>
                <c:pt idx="104">
                  <c:v>35338</c:v>
                </c:pt>
                <c:pt idx="105">
                  <c:v>35369</c:v>
                </c:pt>
                <c:pt idx="106">
                  <c:v>35398</c:v>
                </c:pt>
                <c:pt idx="107">
                  <c:v>35430</c:v>
                </c:pt>
                <c:pt idx="108">
                  <c:v>35461</c:v>
                </c:pt>
                <c:pt idx="109">
                  <c:v>35489</c:v>
                </c:pt>
                <c:pt idx="110">
                  <c:v>35520</c:v>
                </c:pt>
                <c:pt idx="111">
                  <c:v>35550</c:v>
                </c:pt>
                <c:pt idx="112">
                  <c:v>35580</c:v>
                </c:pt>
                <c:pt idx="113">
                  <c:v>35611</c:v>
                </c:pt>
                <c:pt idx="114">
                  <c:v>35642</c:v>
                </c:pt>
                <c:pt idx="115">
                  <c:v>35671</c:v>
                </c:pt>
                <c:pt idx="116">
                  <c:v>35703</c:v>
                </c:pt>
                <c:pt idx="117">
                  <c:v>35734</c:v>
                </c:pt>
                <c:pt idx="118">
                  <c:v>35762</c:v>
                </c:pt>
                <c:pt idx="119">
                  <c:v>35795</c:v>
                </c:pt>
                <c:pt idx="120">
                  <c:v>35825</c:v>
                </c:pt>
                <c:pt idx="121">
                  <c:v>35853</c:v>
                </c:pt>
                <c:pt idx="122">
                  <c:v>35885</c:v>
                </c:pt>
                <c:pt idx="123">
                  <c:v>35915</c:v>
                </c:pt>
                <c:pt idx="124">
                  <c:v>35944</c:v>
                </c:pt>
                <c:pt idx="125">
                  <c:v>35976</c:v>
                </c:pt>
                <c:pt idx="126">
                  <c:v>36007</c:v>
                </c:pt>
                <c:pt idx="127">
                  <c:v>36038</c:v>
                </c:pt>
                <c:pt idx="128">
                  <c:v>36068</c:v>
                </c:pt>
                <c:pt idx="129">
                  <c:v>36098</c:v>
                </c:pt>
                <c:pt idx="130">
                  <c:v>36129</c:v>
                </c:pt>
                <c:pt idx="131">
                  <c:v>36160</c:v>
                </c:pt>
                <c:pt idx="132">
                  <c:v>36189</c:v>
                </c:pt>
                <c:pt idx="133">
                  <c:v>36217</c:v>
                </c:pt>
                <c:pt idx="134">
                  <c:v>36250</c:v>
                </c:pt>
                <c:pt idx="135">
                  <c:v>36280</c:v>
                </c:pt>
                <c:pt idx="136">
                  <c:v>36311</c:v>
                </c:pt>
                <c:pt idx="137">
                  <c:v>36341</c:v>
                </c:pt>
                <c:pt idx="138">
                  <c:v>36371</c:v>
                </c:pt>
                <c:pt idx="139">
                  <c:v>36403</c:v>
                </c:pt>
                <c:pt idx="140">
                  <c:v>36433</c:v>
                </c:pt>
                <c:pt idx="141">
                  <c:v>36462</c:v>
                </c:pt>
                <c:pt idx="142">
                  <c:v>36494</c:v>
                </c:pt>
                <c:pt idx="143">
                  <c:v>36525</c:v>
                </c:pt>
                <c:pt idx="144">
                  <c:v>36556</c:v>
                </c:pt>
                <c:pt idx="145">
                  <c:v>36585</c:v>
                </c:pt>
                <c:pt idx="146">
                  <c:v>36616</c:v>
                </c:pt>
                <c:pt idx="147">
                  <c:v>36644</c:v>
                </c:pt>
                <c:pt idx="148">
                  <c:v>36677</c:v>
                </c:pt>
                <c:pt idx="149">
                  <c:v>36707</c:v>
                </c:pt>
                <c:pt idx="150">
                  <c:v>36738</c:v>
                </c:pt>
                <c:pt idx="151">
                  <c:v>36769</c:v>
                </c:pt>
                <c:pt idx="152">
                  <c:v>36798</c:v>
                </c:pt>
                <c:pt idx="153">
                  <c:v>36830</c:v>
                </c:pt>
                <c:pt idx="154">
                  <c:v>36860</c:v>
                </c:pt>
                <c:pt idx="155">
                  <c:v>36889</c:v>
                </c:pt>
                <c:pt idx="156">
                  <c:v>36922</c:v>
                </c:pt>
                <c:pt idx="157">
                  <c:v>36950</c:v>
                </c:pt>
                <c:pt idx="158">
                  <c:v>36980</c:v>
                </c:pt>
                <c:pt idx="159">
                  <c:v>37011</c:v>
                </c:pt>
                <c:pt idx="160">
                  <c:v>37042</c:v>
                </c:pt>
                <c:pt idx="161">
                  <c:v>37071</c:v>
                </c:pt>
                <c:pt idx="162">
                  <c:v>37103</c:v>
                </c:pt>
                <c:pt idx="163">
                  <c:v>37134</c:v>
                </c:pt>
                <c:pt idx="164">
                  <c:v>37162</c:v>
                </c:pt>
                <c:pt idx="165">
                  <c:v>37195</c:v>
                </c:pt>
                <c:pt idx="166">
                  <c:v>37225</c:v>
                </c:pt>
                <c:pt idx="167">
                  <c:v>37256</c:v>
                </c:pt>
                <c:pt idx="168">
                  <c:v>37287</c:v>
                </c:pt>
                <c:pt idx="169">
                  <c:v>37315</c:v>
                </c:pt>
                <c:pt idx="170">
                  <c:v>37344</c:v>
                </c:pt>
                <c:pt idx="171">
                  <c:v>37376</c:v>
                </c:pt>
                <c:pt idx="172">
                  <c:v>37407</c:v>
                </c:pt>
                <c:pt idx="173">
                  <c:v>37435</c:v>
                </c:pt>
                <c:pt idx="174">
                  <c:v>37468</c:v>
                </c:pt>
                <c:pt idx="175">
                  <c:v>37498</c:v>
                </c:pt>
                <c:pt idx="176">
                  <c:v>37529</c:v>
                </c:pt>
                <c:pt idx="177">
                  <c:v>37560</c:v>
                </c:pt>
                <c:pt idx="178">
                  <c:v>37589</c:v>
                </c:pt>
                <c:pt idx="179">
                  <c:v>37621</c:v>
                </c:pt>
                <c:pt idx="180">
                  <c:v>37652</c:v>
                </c:pt>
                <c:pt idx="181">
                  <c:v>37680</c:v>
                </c:pt>
                <c:pt idx="182">
                  <c:v>37711</c:v>
                </c:pt>
                <c:pt idx="183">
                  <c:v>37741</c:v>
                </c:pt>
                <c:pt idx="184">
                  <c:v>37771</c:v>
                </c:pt>
                <c:pt idx="185">
                  <c:v>37802</c:v>
                </c:pt>
                <c:pt idx="186">
                  <c:v>37833</c:v>
                </c:pt>
                <c:pt idx="187">
                  <c:v>37862</c:v>
                </c:pt>
                <c:pt idx="188">
                  <c:v>37894</c:v>
                </c:pt>
                <c:pt idx="189">
                  <c:v>37925</c:v>
                </c:pt>
                <c:pt idx="190">
                  <c:v>37953</c:v>
                </c:pt>
                <c:pt idx="191">
                  <c:v>37986</c:v>
                </c:pt>
                <c:pt idx="192">
                  <c:v>38016</c:v>
                </c:pt>
                <c:pt idx="193">
                  <c:v>38044</c:v>
                </c:pt>
                <c:pt idx="194">
                  <c:v>38077</c:v>
                </c:pt>
                <c:pt idx="195">
                  <c:v>38107</c:v>
                </c:pt>
                <c:pt idx="196">
                  <c:v>38138</c:v>
                </c:pt>
                <c:pt idx="197">
                  <c:v>38168</c:v>
                </c:pt>
                <c:pt idx="198">
                  <c:v>38198</c:v>
                </c:pt>
                <c:pt idx="199">
                  <c:v>38230</c:v>
                </c:pt>
                <c:pt idx="200">
                  <c:v>38260</c:v>
                </c:pt>
                <c:pt idx="201">
                  <c:v>38289</c:v>
                </c:pt>
                <c:pt idx="202">
                  <c:v>38321</c:v>
                </c:pt>
                <c:pt idx="203">
                  <c:v>38352</c:v>
                </c:pt>
                <c:pt idx="204">
                  <c:v>38383</c:v>
                </c:pt>
                <c:pt idx="205">
                  <c:v>38411</c:v>
                </c:pt>
                <c:pt idx="206">
                  <c:v>38442</c:v>
                </c:pt>
                <c:pt idx="207">
                  <c:v>38471</c:v>
                </c:pt>
                <c:pt idx="208">
                  <c:v>38503</c:v>
                </c:pt>
                <c:pt idx="209">
                  <c:v>38533</c:v>
                </c:pt>
                <c:pt idx="210">
                  <c:v>38562</c:v>
                </c:pt>
                <c:pt idx="211">
                  <c:v>38595</c:v>
                </c:pt>
                <c:pt idx="212">
                  <c:v>38625</c:v>
                </c:pt>
                <c:pt idx="213">
                  <c:v>38656</c:v>
                </c:pt>
                <c:pt idx="214">
                  <c:v>38686</c:v>
                </c:pt>
                <c:pt idx="215">
                  <c:v>38716</c:v>
                </c:pt>
                <c:pt idx="216">
                  <c:v>38748</c:v>
                </c:pt>
                <c:pt idx="217">
                  <c:v>38776</c:v>
                </c:pt>
                <c:pt idx="218">
                  <c:v>38807</c:v>
                </c:pt>
                <c:pt idx="219">
                  <c:v>38835</c:v>
                </c:pt>
                <c:pt idx="220">
                  <c:v>38868</c:v>
                </c:pt>
                <c:pt idx="221">
                  <c:v>38898</c:v>
                </c:pt>
                <c:pt idx="222">
                  <c:v>38929</c:v>
                </c:pt>
                <c:pt idx="223">
                  <c:v>38960</c:v>
                </c:pt>
                <c:pt idx="224">
                  <c:v>38989</c:v>
                </c:pt>
                <c:pt idx="225">
                  <c:v>39021</c:v>
                </c:pt>
                <c:pt idx="226">
                  <c:v>39051</c:v>
                </c:pt>
                <c:pt idx="227">
                  <c:v>39080</c:v>
                </c:pt>
                <c:pt idx="228">
                  <c:v>39113</c:v>
                </c:pt>
                <c:pt idx="229">
                  <c:v>39141</c:v>
                </c:pt>
                <c:pt idx="230">
                  <c:v>39171</c:v>
                </c:pt>
                <c:pt idx="231">
                  <c:v>39202</c:v>
                </c:pt>
                <c:pt idx="232">
                  <c:v>39233</c:v>
                </c:pt>
                <c:pt idx="233">
                  <c:v>39262</c:v>
                </c:pt>
                <c:pt idx="234">
                  <c:v>39294</c:v>
                </c:pt>
                <c:pt idx="235">
                  <c:v>39325</c:v>
                </c:pt>
                <c:pt idx="236">
                  <c:v>39353</c:v>
                </c:pt>
                <c:pt idx="237">
                  <c:v>39386</c:v>
                </c:pt>
                <c:pt idx="238">
                  <c:v>39416</c:v>
                </c:pt>
                <c:pt idx="239">
                  <c:v>39447</c:v>
                </c:pt>
                <c:pt idx="240">
                  <c:v>39478</c:v>
                </c:pt>
                <c:pt idx="241">
                  <c:v>39507</c:v>
                </c:pt>
                <c:pt idx="242">
                  <c:v>39538</c:v>
                </c:pt>
                <c:pt idx="243">
                  <c:v>39568</c:v>
                </c:pt>
                <c:pt idx="244">
                  <c:v>39598</c:v>
                </c:pt>
                <c:pt idx="245">
                  <c:v>39629</c:v>
                </c:pt>
                <c:pt idx="246">
                  <c:v>39660</c:v>
                </c:pt>
                <c:pt idx="247">
                  <c:v>39689</c:v>
                </c:pt>
                <c:pt idx="248">
                  <c:v>39721</c:v>
                </c:pt>
                <c:pt idx="249">
                  <c:v>39752</c:v>
                </c:pt>
                <c:pt idx="250">
                  <c:v>39780</c:v>
                </c:pt>
                <c:pt idx="251">
                  <c:v>39813</c:v>
                </c:pt>
                <c:pt idx="252">
                  <c:v>39843</c:v>
                </c:pt>
                <c:pt idx="253">
                  <c:v>39871</c:v>
                </c:pt>
                <c:pt idx="254">
                  <c:v>39903</c:v>
                </c:pt>
                <c:pt idx="255">
                  <c:v>39933</c:v>
                </c:pt>
                <c:pt idx="256">
                  <c:v>39962</c:v>
                </c:pt>
                <c:pt idx="257">
                  <c:v>39994</c:v>
                </c:pt>
                <c:pt idx="258">
                  <c:v>40025</c:v>
                </c:pt>
                <c:pt idx="259">
                  <c:v>40056</c:v>
                </c:pt>
                <c:pt idx="260">
                  <c:v>40086</c:v>
                </c:pt>
                <c:pt idx="261">
                  <c:v>40116</c:v>
                </c:pt>
                <c:pt idx="262">
                  <c:v>40147</c:v>
                </c:pt>
                <c:pt idx="263">
                  <c:v>40178</c:v>
                </c:pt>
                <c:pt idx="264">
                  <c:v>40207</c:v>
                </c:pt>
                <c:pt idx="265">
                  <c:v>40235</c:v>
                </c:pt>
                <c:pt idx="266">
                  <c:v>40268</c:v>
                </c:pt>
                <c:pt idx="267">
                  <c:v>40298</c:v>
                </c:pt>
                <c:pt idx="268">
                  <c:v>40329</c:v>
                </c:pt>
                <c:pt idx="269">
                  <c:v>40359</c:v>
                </c:pt>
                <c:pt idx="270">
                  <c:v>40389</c:v>
                </c:pt>
                <c:pt idx="271">
                  <c:v>40421</c:v>
                </c:pt>
                <c:pt idx="272">
                  <c:v>40451</c:v>
                </c:pt>
                <c:pt idx="273">
                  <c:v>40480</c:v>
                </c:pt>
                <c:pt idx="274">
                  <c:v>40512</c:v>
                </c:pt>
                <c:pt idx="275">
                  <c:v>40543</c:v>
                </c:pt>
                <c:pt idx="276">
                  <c:v>40574</c:v>
                </c:pt>
                <c:pt idx="277">
                  <c:v>40602</c:v>
                </c:pt>
                <c:pt idx="278">
                  <c:v>40633</c:v>
                </c:pt>
                <c:pt idx="279">
                  <c:v>40662</c:v>
                </c:pt>
                <c:pt idx="280">
                  <c:v>40694</c:v>
                </c:pt>
                <c:pt idx="281">
                  <c:v>40724</c:v>
                </c:pt>
                <c:pt idx="282">
                  <c:v>40753</c:v>
                </c:pt>
                <c:pt idx="283">
                  <c:v>40786</c:v>
                </c:pt>
                <c:pt idx="284">
                  <c:v>40816</c:v>
                </c:pt>
                <c:pt idx="285">
                  <c:v>40847</c:v>
                </c:pt>
                <c:pt idx="286">
                  <c:v>40877</c:v>
                </c:pt>
                <c:pt idx="287">
                  <c:v>40907</c:v>
                </c:pt>
                <c:pt idx="288">
                  <c:v>40939</c:v>
                </c:pt>
                <c:pt idx="289">
                  <c:v>40968</c:v>
                </c:pt>
                <c:pt idx="290">
                  <c:v>40998</c:v>
                </c:pt>
                <c:pt idx="291">
                  <c:v>41029</c:v>
                </c:pt>
                <c:pt idx="292">
                  <c:v>41060</c:v>
                </c:pt>
                <c:pt idx="293">
                  <c:v>41089</c:v>
                </c:pt>
                <c:pt idx="294">
                  <c:v>41121</c:v>
                </c:pt>
                <c:pt idx="295">
                  <c:v>41152</c:v>
                </c:pt>
                <c:pt idx="296">
                  <c:v>41180</c:v>
                </c:pt>
                <c:pt idx="297">
                  <c:v>41213</c:v>
                </c:pt>
                <c:pt idx="298">
                  <c:v>41243</c:v>
                </c:pt>
                <c:pt idx="299">
                  <c:v>41274</c:v>
                </c:pt>
                <c:pt idx="300">
                  <c:v>41305</c:v>
                </c:pt>
                <c:pt idx="301">
                  <c:v>41333</c:v>
                </c:pt>
                <c:pt idx="302">
                  <c:v>41362</c:v>
                </c:pt>
                <c:pt idx="303">
                  <c:v>41394</c:v>
                </c:pt>
                <c:pt idx="304">
                  <c:v>41425</c:v>
                </c:pt>
                <c:pt idx="305">
                  <c:v>41453</c:v>
                </c:pt>
                <c:pt idx="306">
                  <c:v>41486</c:v>
                </c:pt>
                <c:pt idx="307">
                  <c:v>41516</c:v>
                </c:pt>
                <c:pt idx="308">
                  <c:v>41547</c:v>
                </c:pt>
                <c:pt idx="309">
                  <c:v>41578</c:v>
                </c:pt>
                <c:pt idx="310">
                  <c:v>41607</c:v>
                </c:pt>
                <c:pt idx="311">
                  <c:v>41639</c:v>
                </c:pt>
                <c:pt idx="312">
                  <c:v>41670</c:v>
                </c:pt>
                <c:pt idx="313">
                  <c:v>41698</c:v>
                </c:pt>
                <c:pt idx="314">
                  <c:v>41729</c:v>
                </c:pt>
                <c:pt idx="315">
                  <c:v>41759</c:v>
                </c:pt>
                <c:pt idx="316">
                  <c:v>41789</c:v>
                </c:pt>
                <c:pt idx="317">
                  <c:v>41820</c:v>
                </c:pt>
                <c:pt idx="318">
                  <c:v>41851</c:v>
                </c:pt>
                <c:pt idx="319">
                  <c:v>41880</c:v>
                </c:pt>
                <c:pt idx="320">
                  <c:v>41912</c:v>
                </c:pt>
                <c:pt idx="321">
                  <c:v>41943</c:v>
                </c:pt>
                <c:pt idx="322">
                  <c:v>41971</c:v>
                </c:pt>
                <c:pt idx="323">
                  <c:v>42004</c:v>
                </c:pt>
                <c:pt idx="324">
                  <c:v>42034</c:v>
                </c:pt>
                <c:pt idx="325">
                  <c:v>42062</c:v>
                </c:pt>
                <c:pt idx="326">
                  <c:v>42094</c:v>
                </c:pt>
                <c:pt idx="327">
                  <c:v>42124</c:v>
                </c:pt>
                <c:pt idx="328">
                  <c:v>42153</c:v>
                </c:pt>
                <c:pt idx="329">
                  <c:v>42185</c:v>
                </c:pt>
                <c:pt idx="330">
                  <c:v>42216</c:v>
                </c:pt>
                <c:pt idx="331">
                  <c:v>42247</c:v>
                </c:pt>
                <c:pt idx="332">
                  <c:v>42277</c:v>
                </c:pt>
                <c:pt idx="333">
                  <c:v>42307</c:v>
                </c:pt>
                <c:pt idx="334">
                  <c:v>42338</c:v>
                </c:pt>
                <c:pt idx="335">
                  <c:v>42369</c:v>
                </c:pt>
                <c:pt idx="336">
                  <c:v>42398</c:v>
                </c:pt>
                <c:pt idx="337">
                  <c:v>42429</c:v>
                </c:pt>
                <c:pt idx="338">
                  <c:v>42460</c:v>
                </c:pt>
                <c:pt idx="339">
                  <c:v>42489</c:v>
                </c:pt>
                <c:pt idx="340">
                  <c:v>42521</c:v>
                </c:pt>
                <c:pt idx="341">
                  <c:v>42551</c:v>
                </c:pt>
                <c:pt idx="342">
                  <c:v>42580</c:v>
                </c:pt>
                <c:pt idx="343">
                  <c:v>42613</c:v>
                </c:pt>
                <c:pt idx="344">
                  <c:v>42643</c:v>
                </c:pt>
                <c:pt idx="345">
                  <c:v>42674</c:v>
                </c:pt>
                <c:pt idx="346">
                  <c:v>42704</c:v>
                </c:pt>
                <c:pt idx="347">
                  <c:v>42734</c:v>
                </c:pt>
                <c:pt idx="348">
                  <c:v>42766</c:v>
                </c:pt>
                <c:pt idx="349">
                  <c:v>42794</c:v>
                </c:pt>
                <c:pt idx="350">
                  <c:v>42825</c:v>
                </c:pt>
                <c:pt idx="351">
                  <c:v>42853</c:v>
                </c:pt>
                <c:pt idx="352">
                  <c:v>42886</c:v>
                </c:pt>
                <c:pt idx="353">
                  <c:v>42916</c:v>
                </c:pt>
                <c:pt idx="354">
                  <c:v>42947</c:v>
                </c:pt>
                <c:pt idx="355">
                  <c:v>42978</c:v>
                </c:pt>
                <c:pt idx="356">
                  <c:v>43007</c:v>
                </c:pt>
                <c:pt idx="357">
                  <c:v>43039</c:v>
                </c:pt>
                <c:pt idx="358">
                  <c:v>43069</c:v>
                </c:pt>
                <c:pt idx="359">
                  <c:v>43098</c:v>
                </c:pt>
                <c:pt idx="360">
                  <c:v>43131</c:v>
                </c:pt>
                <c:pt idx="361">
                  <c:v>43159</c:v>
                </c:pt>
                <c:pt idx="362">
                  <c:v>43189</c:v>
                </c:pt>
                <c:pt idx="363">
                  <c:v>43220</c:v>
                </c:pt>
                <c:pt idx="364">
                  <c:v>43251</c:v>
                </c:pt>
              </c:numCache>
            </c:numRef>
          </c:cat>
          <c:val>
            <c:numRef>
              <c:f>[2]Indexes!$J$219:$J$583</c:f>
              <c:numCache>
                <c:formatCode>General</c:formatCode>
                <c:ptCount val="365"/>
                <c:pt idx="0">
                  <c:v>1</c:v>
                </c:pt>
                <c:pt idx="1">
                  <c:v>1.1538954861742039</c:v>
                </c:pt>
                <c:pt idx="2">
                  <c:v>1.1363874429492182</c:v>
                </c:pt>
                <c:pt idx="3">
                  <c:v>1.1270776104406939</c:v>
                </c:pt>
                <c:pt idx="4">
                  <c:v>1.1579678698547407</c:v>
                </c:pt>
                <c:pt idx="5">
                  <c:v>1.2190322477206408</c:v>
                </c:pt>
                <c:pt idx="6">
                  <c:v>1.2631016385732761</c:v>
                </c:pt>
                <c:pt idx="7">
                  <c:v>1.2456149726904451</c:v>
                </c:pt>
                <c:pt idx="8">
                  <c:v>1.3389591372104706</c:v>
                </c:pt>
                <c:pt idx="9">
                  <c:v>1.3903716450933652</c:v>
                </c:pt>
                <c:pt idx="10">
                  <c:v>1.3638637408211034</c:v>
                </c:pt>
                <c:pt idx="11">
                  <c:v>1.4193165663713028</c:v>
                </c:pt>
                <c:pt idx="12">
                  <c:v>1.4031339183599301</c:v>
                </c:pt>
                <c:pt idx="13">
                  <c:v>1.3774062870763275</c:v>
                </c:pt>
                <c:pt idx="14">
                  <c:v>1.4137477687399125</c:v>
                </c:pt>
                <c:pt idx="15">
                  <c:v>1.4653099180178928</c:v>
                </c:pt>
                <c:pt idx="16">
                  <c:v>1.5042059920690061</c:v>
                </c:pt>
                <c:pt idx="17">
                  <c:v>1.5752108340370041</c:v>
                </c:pt>
                <c:pt idx="18">
                  <c:v>1.6611905041846147</c:v>
                </c:pt>
                <c:pt idx="19">
                  <c:v>1.7078893081223208</c:v>
                </c:pt>
                <c:pt idx="20">
                  <c:v>1.6827923084322922</c:v>
                </c:pt>
                <c:pt idx="21">
                  <c:v>1.5741847216135614</c:v>
                </c:pt>
                <c:pt idx="22">
                  <c:v>1.6860630417820148</c:v>
                </c:pt>
                <c:pt idx="23">
                  <c:v>1.9136676037068303</c:v>
                </c:pt>
                <c:pt idx="24">
                  <c:v>1.9483095866690887</c:v>
                </c:pt>
                <c:pt idx="25">
                  <c:v>1.9345639556633916</c:v>
                </c:pt>
                <c:pt idx="26">
                  <c:v>2.1041183449661696</c:v>
                </c:pt>
                <c:pt idx="27">
                  <c:v>1.9381232831322075</c:v>
                </c:pt>
                <c:pt idx="28">
                  <c:v>1.9718567290528761</c:v>
                </c:pt>
                <c:pt idx="29">
                  <c:v>2.0093632758639108</c:v>
                </c:pt>
                <c:pt idx="30">
                  <c:v>2.0512842438299632</c:v>
                </c:pt>
                <c:pt idx="31">
                  <c:v>1.7417296407537641</c:v>
                </c:pt>
                <c:pt idx="32">
                  <c:v>1.4268200134677249</c:v>
                </c:pt>
                <c:pt idx="33">
                  <c:v>1.5325630364376788</c:v>
                </c:pt>
                <c:pt idx="34">
                  <c:v>1.5404833417061248</c:v>
                </c:pt>
                <c:pt idx="35">
                  <c:v>1.4945220560727677</c:v>
                </c:pt>
                <c:pt idx="36">
                  <c:v>1.5178768023771594</c:v>
                </c:pt>
                <c:pt idx="37">
                  <c:v>1.6482892781940408</c:v>
                </c:pt>
                <c:pt idx="38">
                  <c:v>1.6276708316854951</c:v>
                </c:pt>
                <c:pt idx="39">
                  <c:v>1.7163761129578743</c:v>
                </c:pt>
                <c:pt idx="40">
                  <c:v>1.8214671269920992</c:v>
                </c:pt>
                <c:pt idx="41">
                  <c:v>1.7338948448539377</c:v>
                </c:pt>
                <c:pt idx="42">
                  <c:v>1.7340337975779454</c:v>
                </c:pt>
                <c:pt idx="43">
                  <c:v>1.7641651613454885</c:v>
                </c:pt>
                <c:pt idx="44">
                  <c:v>1.7177015081714877</c:v>
                </c:pt>
                <c:pt idx="45">
                  <c:v>1.6910118964909078</c:v>
                </c:pt>
                <c:pt idx="46">
                  <c:v>1.6744551449918217</c:v>
                </c:pt>
                <c:pt idx="47">
                  <c:v>1.6866509186912779</c:v>
                </c:pt>
                <c:pt idx="48">
                  <c:v>1.8037025556612534</c:v>
                </c:pt>
                <c:pt idx="49">
                  <c:v>1.8653120557521072</c:v>
                </c:pt>
                <c:pt idx="50">
                  <c:v>1.8361640497236964</c:v>
                </c:pt>
                <c:pt idx="51">
                  <c:v>1.8534476308560546</c:v>
                </c:pt>
                <c:pt idx="52">
                  <c:v>1.9274025460414497</c:v>
                </c:pt>
                <c:pt idx="53">
                  <c:v>1.8733285590602511</c:v>
                </c:pt>
                <c:pt idx="54">
                  <c:v>1.7266693032055316</c:v>
                </c:pt>
                <c:pt idx="55">
                  <c:v>1.647391429823529</c:v>
                </c:pt>
                <c:pt idx="56">
                  <c:v>1.5673439721239448</c:v>
                </c:pt>
                <c:pt idx="57">
                  <c:v>1.5950917622411995</c:v>
                </c:pt>
                <c:pt idx="58">
                  <c:v>1.6506942291864841</c:v>
                </c:pt>
                <c:pt idx="59">
                  <c:v>1.6514531248329885</c:v>
                </c:pt>
                <c:pt idx="60">
                  <c:v>1.6800987633207549</c:v>
                </c:pt>
                <c:pt idx="61">
                  <c:v>1.8003463129429103</c:v>
                </c:pt>
                <c:pt idx="62">
                  <c:v>1.800196671547825</c:v>
                </c:pt>
                <c:pt idx="63">
                  <c:v>1.7392498690637779</c:v>
                </c:pt>
                <c:pt idx="64">
                  <c:v>1.7442307897859044</c:v>
                </c:pt>
                <c:pt idx="65">
                  <c:v>1.8145408681338633</c:v>
                </c:pt>
                <c:pt idx="66">
                  <c:v>1.9274132347125263</c:v>
                </c:pt>
                <c:pt idx="67">
                  <c:v>2.0788289491967444</c:v>
                </c:pt>
                <c:pt idx="68">
                  <c:v>2.0476394069925266</c:v>
                </c:pt>
                <c:pt idx="69">
                  <c:v>2.2114860459399059</c:v>
                </c:pt>
                <c:pt idx="70">
                  <c:v>2.1994826683198454</c:v>
                </c:pt>
                <c:pt idx="71">
                  <c:v>2.4227796958004184</c:v>
                </c:pt>
                <c:pt idx="72">
                  <c:v>2.3274046837756632</c:v>
                </c:pt>
                <c:pt idx="73">
                  <c:v>2.2356103765618798</c:v>
                </c:pt>
                <c:pt idx="74">
                  <c:v>2.2800111162179184</c:v>
                </c:pt>
                <c:pt idx="75">
                  <c:v>2.4006541466699423</c:v>
                </c:pt>
                <c:pt idx="76">
                  <c:v>2.2742285451649775</c:v>
                </c:pt>
                <c:pt idx="77">
                  <c:v>2.1648193080154328</c:v>
                </c:pt>
                <c:pt idx="78">
                  <c:v>2.2944728881858101</c:v>
                </c:pt>
                <c:pt idx="79">
                  <c:v>2.3652425793901029</c:v>
                </c:pt>
                <c:pt idx="80">
                  <c:v>2.1502934040210766</c:v>
                </c:pt>
                <c:pt idx="81">
                  <c:v>2.2142971664332962</c:v>
                </c:pt>
                <c:pt idx="82">
                  <c:v>2.1893177421251204</c:v>
                </c:pt>
                <c:pt idx="83">
                  <c:v>2.2516540718492455</c:v>
                </c:pt>
                <c:pt idx="84">
                  <c:v>2.1604690188868805</c:v>
                </c:pt>
                <c:pt idx="85">
                  <c:v>2.2469510565751345</c:v>
                </c:pt>
                <c:pt idx="86">
                  <c:v>2.0549932126938644</c:v>
                </c:pt>
                <c:pt idx="87">
                  <c:v>2.1547719572025597</c:v>
                </c:pt>
                <c:pt idx="88">
                  <c:v>2.2362516968265322</c:v>
                </c:pt>
                <c:pt idx="89">
                  <c:v>2.2274442318586516</c:v>
                </c:pt>
                <c:pt idx="90">
                  <c:v>2.3715382066547654</c:v>
                </c:pt>
                <c:pt idx="91">
                  <c:v>2.3924559359534818</c:v>
                </c:pt>
                <c:pt idx="92">
                  <c:v>2.3376551193390118</c:v>
                </c:pt>
                <c:pt idx="93">
                  <c:v>2.3172076915677065</c:v>
                </c:pt>
                <c:pt idx="94">
                  <c:v>2.3972872152805231</c:v>
                </c:pt>
                <c:pt idx="95">
                  <c:v>2.4090981968211884</c:v>
                </c:pt>
                <c:pt idx="96">
                  <c:v>2.6402513975437421</c:v>
                </c:pt>
                <c:pt idx="97">
                  <c:v>2.6438962343811783</c:v>
                </c:pt>
                <c:pt idx="98">
                  <c:v>2.6570646771486888</c:v>
                </c:pt>
                <c:pt idx="99">
                  <c:v>2.6777793216969319</c:v>
                </c:pt>
                <c:pt idx="100">
                  <c:v>2.7179152815930383</c:v>
                </c:pt>
                <c:pt idx="101">
                  <c:v>2.7377855211261566</c:v>
                </c:pt>
                <c:pt idx="102">
                  <c:v>2.6436824609596274</c:v>
                </c:pt>
                <c:pt idx="103">
                  <c:v>2.7190162147140233</c:v>
                </c:pt>
                <c:pt idx="104">
                  <c:v>2.8344752396934476</c:v>
                </c:pt>
                <c:pt idx="105">
                  <c:v>2.8423848562908161</c:v>
                </c:pt>
                <c:pt idx="106">
                  <c:v>3.0414827324518732</c:v>
                </c:pt>
                <c:pt idx="107">
                  <c:v>3.0876257254935484</c:v>
                </c:pt>
                <c:pt idx="108">
                  <c:v>3.2441720020949787</c:v>
                </c:pt>
                <c:pt idx="109">
                  <c:v>3.4841219791143359</c:v>
                </c:pt>
                <c:pt idx="110">
                  <c:v>3.6651987558386856</c:v>
                </c:pt>
                <c:pt idx="111">
                  <c:v>3.6748399371506131</c:v>
                </c:pt>
                <c:pt idx="112">
                  <c:v>3.7921694795686047</c:v>
                </c:pt>
                <c:pt idx="113">
                  <c:v>4.0464850305161555</c:v>
                </c:pt>
                <c:pt idx="114">
                  <c:v>4.7446262706157745</c:v>
                </c:pt>
                <c:pt idx="115">
                  <c:v>4.1750269888944711</c:v>
                </c:pt>
                <c:pt idx="116">
                  <c:v>4.4548777750462287</c:v>
                </c:pt>
                <c:pt idx="117">
                  <c:v>3.9833363617901387</c:v>
                </c:pt>
                <c:pt idx="118">
                  <c:v>4.221105849909681</c:v>
                </c:pt>
                <c:pt idx="119">
                  <c:v>4.5423538591446926</c:v>
                </c:pt>
                <c:pt idx="120">
                  <c:v>4.7461761279220163</c:v>
                </c:pt>
                <c:pt idx="121">
                  <c:v>5.034182370105925</c:v>
                </c:pt>
                <c:pt idx="122">
                  <c:v>5.4537340872409343</c:v>
                </c:pt>
                <c:pt idx="123">
                  <c:v>5.4591746208193932</c:v>
                </c:pt>
                <c:pt idx="124">
                  <c:v>5.9526064324422547</c:v>
                </c:pt>
                <c:pt idx="125">
                  <c:v>6.3035796359438629</c:v>
                </c:pt>
                <c:pt idx="126">
                  <c:v>6.2784398815695246</c:v>
                </c:pt>
                <c:pt idx="127">
                  <c:v>5.1667860234936995</c:v>
                </c:pt>
                <c:pt idx="128">
                  <c:v>4.7826565623096089</c:v>
                </c:pt>
                <c:pt idx="129">
                  <c:v>4.992806524364827</c:v>
                </c:pt>
                <c:pt idx="130">
                  <c:v>5.3685988221084493</c:v>
                </c:pt>
                <c:pt idx="131">
                  <c:v>5.3468901311499968</c:v>
                </c:pt>
                <c:pt idx="132">
                  <c:v>5.5153115213185568</c:v>
                </c:pt>
                <c:pt idx="133">
                  <c:v>5.2500721485297763</c:v>
                </c:pt>
                <c:pt idx="134">
                  <c:v>5.2205607276847292</c:v>
                </c:pt>
                <c:pt idx="135">
                  <c:v>5.764517887491051</c:v>
                </c:pt>
                <c:pt idx="136">
                  <c:v>5.4189745288968254</c:v>
                </c:pt>
                <c:pt idx="137">
                  <c:v>5.7489231163889434</c:v>
                </c:pt>
                <c:pt idx="138">
                  <c:v>5.4532210310292148</c:v>
                </c:pt>
                <c:pt idx="139">
                  <c:v>5.6337526855286111</c:v>
                </c:pt>
                <c:pt idx="140">
                  <c:v>5.5044838975170238</c:v>
                </c:pt>
                <c:pt idx="141">
                  <c:v>5.9059183171756278</c:v>
                </c:pt>
                <c:pt idx="142">
                  <c:v>6.3020832219930121</c:v>
                </c:pt>
                <c:pt idx="143">
                  <c:v>7.4373269771369355</c:v>
                </c:pt>
                <c:pt idx="144">
                  <c:v>7.3063480017529452</c:v>
                </c:pt>
                <c:pt idx="145">
                  <c:v>8.1710080485693251</c:v>
                </c:pt>
                <c:pt idx="146">
                  <c:v>8.1227380099832232</c:v>
                </c:pt>
                <c:pt idx="147">
                  <c:v>7.9253075665102592</c:v>
                </c:pt>
                <c:pt idx="148">
                  <c:v>7.5992924099746713</c:v>
                </c:pt>
                <c:pt idx="149">
                  <c:v>7.3732697713693289</c:v>
                </c:pt>
                <c:pt idx="150">
                  <c:v>7.6855499855702973</c:v>
                </c:pt>
                <c:pt idx="151">
                  <c:v>7.7134260397404812</c:v>
                </c:pt>
                <c:pt idx="152">
                  <c:v>7.2662868625543799</c:v>
                </c:pt>
                <c:pt idx="153">
                  <c:v>7.5648428230918068</c:v>
                </c:pt>
                <c:pt idx="154">
                  <c:v>6.8111739367444457</c:v>
                </c:pt>
                <c:pt idx="155">
                  <c:v>6.8766741131075184</c:v>
                </c:pt>
                <c:pt idx="156">
                  <c:v>7.2631016385732776</c:v>
                </c:pt>
                <c:pt idx="157">
                  <c:v>6.6357835330333383</c:v>
                </c:pt>
                <c:pt idx="158">
                  <c:v>6.2314417948416478</c:v>
                </c:pt>
                <c:pt idx="159">
                  <c:v>6.6959286851865727</c:v>
                </c:pt>
                <c:pt idx="160">
                  <c:v>6.5449512062165329</c:v>
                </c:pt>
                <c:pt idx="161">
                  <c:v>6.4756031082655507</c:v>
                </c:pt>
                <c:pt idx="162">
                  <c:v>6.2648332032878358</c:v>
                </c:pt>
                <c:pt idx="163">
                  <c:v>5.5454642624282533</c:v>
                </c:pt>
                <c:pt idx="164">
                  <c:v>4.6048398302639031</c:v>
                </c:pt>
                <c:pt idx="165">
                  <c:v>4.8731040969676238</c:v>
                </c:pt>
                <c:pt idx="166">
                  <c:v>5.333550669645243</c:v>
                </c:pt>
                <c:pt idx="167">
                  <c:v>5.515461162713641</c:v>
                </c:pt>
                <c:pt idx="168">
                  <c:v>5.4593563282277122</c:v>
                </c:pt>
                <c:pt idx="169">
                  <c:v>5.3861068653334341</c:v>
                </c:pt>
                <c:pt idx="170">
                  <c:v>5.7689857520014547</c:v>
                </c:pt>
                <c:pt idx="171">
                  <c:v>5.3883728636018686</c:v>
                </c:pt>
                <c:pt idx="172">
                  <c:v>5.1501223852838383</c:v>
                </c:pt>
                <c:pt idx="173">
                  <c:v>4.6843742317517671</c:v>
                </c:pt>
                <c:pt idx="174">
                  <c:v>3.9549579400793102</c:v>
                </c:pt>
                <c:pt idx="175">
                  <c:v>3.968639439058542</c:v>
                </c:pt>
                <c:pt idx="176">
                  <c:v>2.9597250873798862</c:v>
                </c:pt>
                <c:pt idx="177">
                  <c:v>3.3699776606774479</c:v>
                </c:pt>
                <c:pt idx="178">
                  <c:v>3.5489808352127583</c:v>
                </c:pt>
                <c:pt idx="179">
                  <c:v>3.0918370618980946</c:v>
                </c:pt>
                <c:pt idx="180">
                  <c:v>2.9370651046955332</c:v>
                </c:pt>
                <c:pt idx="181">
                  <c:v>2.7224579668009881</c:v>
                </c:pt>
                <c:pt idx="182">
                  <c:v>2.5907949164680359</c:v>
                </c:pt>
                <c:pt idx="183">
                  <c:v>3.1446497856921454</c:v>
                </c:pt>
                <c:pt idx="184">
                  <c:v>3.1880885449512064</c:v>
                </c:pt>
                <c:pt idx="185">
                  <c:v>3.4423720298855245</c:v>
                </c:pt>
                <c:pt idx="186">
                  <c:v>3.7280588304456108</c:v>
                </c:pt>
                <c:pt idx="187">
                  <c:v>3.7245529463321825</c:v>
                </c:pt>
                <c:pt idx="188">
                  <c:v>3.4810650191861652</c:v>
                </c:pt>
                <c:pt idx="189">
                  <c:v>3.9077674572720378</c:v>
                </c:pt>
                <c:pt idx="190">
                  <c:v>4.003922742285452</c:v>
                </c:pt>
                <c:pt idx="191">
                  <c:v>4.2382291009758761</c:v>
                </c:pt>
                <c:pt idx="192">
                  <c:v>4.338104043524269</c:v>
                </c:pt>
                <c:pt idx="193">
                  <c:v>4.2948790576867584</c:v>
                </c:pt>
                <c:pt idx="194">
                  <c:v>4.1222997744690408</c:v>
                </c:pt>
                <c:pt idx="195">
                  <c:v>4.2596598864863147</c:v>
                </c:pt>
                <c:pt idx="196">
                  <c:v>4.1914661650117049</c:v>
                </c:pt>
                <c:pt idx="197">
                  <c:v>4.331829793601762</c:v>
                </c:pt>
                <c:pt idx="198">
                  <c:v>4.1638893936316901</c:v>
                </c:pt>
                <c:pt idx="199">
                  <c:v>4.0458864649358146</c:v>
                </c:pt>
                <c:pt idx="200">
                  <c:v>4.1609927637696806</c:v>
                </c:pt>
                <c:pt idx="201">
                  <c:v>4.2329809634768116</c:v>
                </c:pt>
                <c:pt idx="202">
                  <c:v>4.4101456865867874</c:v>
                </c:pt>
                <c:pt idx="203">
                  <c:v>4.5491839199632311</c:v>
                </c:pt>
                <c:pt idx="204">
                  <c:v>4.5478692134206957</c:v>
                </c:pt>
                <c:pt idx="205">
                  <c:v>4.6500956636061437</c:v>
                </c:pt>
                <c:pt idx="206">
                  <c:v>4.6482572121808099</c:v>
                </c:pt>
                <c:pt idx="207">
                  <c:v>4.4730378272069435</c:v>
                </c:pt>
                <c:pt idx="208">
                  <c:v>4.7678206868540043</c:v>
                </c:pt>
                <c:pt idx="209">
                  <c:v>4.9021238389431039</c:v>
                </c:pt>
                <c:pt idx="210">
                  <c:v>5.2230191220325572</c:v>
                </c:pt>
                <c:pt idx="211">
                  <c:v>5.1622967816411371</c:v>
                </c:pt>
                <c:pt idx="212">
                  <c:v>5.3914939555565038</c:v>
                </c:pt>
                <c:pt idx="213">
                  <c:v>5.2685207948095796</c:v>
                </c:pt>
                <c:pt idx="214">
                  <c:v>5.5510544374017954</c:v>
                </c:pt>
                <c:pt idx="215">
                  <c:v>5.7807112241734968</c:v>
                </c:pt>
                <c:pt idx="216">
                  <c:v>6.0649122994538072</c:v>
                </c:pt>
                <c:pt idx="217">
                  <c:v>6.1951965112177598</c:v>
                </c:pt>
                <c:pt idx="218">
                  <c:v>6.3812221426510041</c:v>
                </c:pt>
                <c:pt idx="219">
                  <c:v>6.4237737422106314</c:v>
                </c:pt>
                <c:pt idx="220">
                  <c:v>6.0849108030398584</c:v>
                </c:pt>
                <c:pt idx="221">
                  <c:v>6.0747031221608232</c:v>
                </c:pt>
                <c:pt idx="222">
                  <c:v>6.0732708402364342</c:v>
                </c:pt>
                <c:pt idx="223">
                  <c:v>6.2631016385732758</c:v>
                </c:pt>
                <c:pt idx="224">
                  <c:v>6.4178308410915275</c:v>
                </c:pt>
                <c:pt idx="225">
                  <c:v>6.700642389131759</c:v>
                </c:pt>
                <c:pt idx="226">
                  <c:v>6.7436856675609516</c:v>
                </c:pt>
                <c:pt idx="227">
                  <c:v>7.0512308004745767</c:v>
                </c:pt>
                <c:pt idx="228">
                  <c:v>7.2566563699135278</c:v>
                </c:pt>
                <c:pt idx="229">
                  <c:v>7.1779129300854017</c:v>
                </c:pt>
                <c:pt idx="230">
                  <c:v>7.3933858503372267</c:v>
                </c:pt>
                <c:pt idx="231">
                  <c:v>7.9190974486142132</c:v>
                </c:pt>
                <c:pt idx="232">
                  <c:v>8.4259221650972123</c:v>
                </c:pt>
                <c:pt idx="233">
                  <c:v>8.5587609692486932</c:v>
                </c:pt>
                <c:pt idx="234">
                  <c:v>8.1064377865899946</c:v>
                </c:pt>
                <c:pt idx="235">
                  <c:v>8.1641886764218619</c:v>
                </c:pt>
                <c:pt idx="236">
                  <c:v>8.4029094562673023</c:v>
                </c:pt>
                <c:pt idx="237">
                  <c:v>8.5714804878309465</c:v>
                </c:pt>
                <c:pt idx="238">
                  <c:v>8.4125399489081509</c:v>
                </c:pt>
                <c:pt idx="239">
                  <c:v>8.6228929957138423</c:v>
                </c:pt>
                <c:pt idx="240">
                  <c:v>7.3236102055431447</c:v>
                </c:pt>
                <c:pt idx="241">
                  <c:v>7.2128541958378314</c:v>
                </c:pt>
                <c:pt idx="242">
                  <c:v>6.9850144831493095</c:v>
                </c:pt>
                <c:pt idx="243">
                  <c:v>7.4273651356926775</c:v>
                </c:pt>
                <c:pt idx="244">
                  <c:v>7.585525401626815</c:v>
                </c:pt>
                <c:pt idx="245">
                  <c:v>6.8603311350299805</c:v>
                </c:pt>
                <c:pt idx="246">
                  <c:v>6.9257885567087447</c:v>
                </c:pt>
                <c:pt idx="247">
                  <c:v>6.8645852261188365</c:v>
                </c:pt>
                <c:pt idx="248">
                  <c:v>6.2325854826469422</c:v>
                </c:pt>
                <c:pt idx="249">
                  <c:v>5.3314770674562029</c:v>
                </c:pt>
                <c:pt idx="250">
                  <c:v>4.9910108276238008</c:v>
                </c:pt>
                <c:pt idx="251">
                  <c:v>5.1414645617110422</c:v>
                </c:pt>
                <c:pt idx="252">
                  <c:v>4.6371196169180289</c:v>
                </c:pt>
                <c:pt idx="253">
                  <c:v>4.1084472567525676</c:v>
                </c:pt>
                <c:pt idx="254">
                  <c:v>4.3660656070630743</c:v>
                </c:pt>
                <c:pt idx="255">
                  <c:v>5.0979082270701284</c:v>
                </c:pt>
                <c:pt idx="256">
                  <c:v>5.2810799833256734</c:v>
                </c:pt>
                <c:pt idx="257">
                  <c:v>5.1397971290229494</c:v>
                </c:pt>
                <c:pt idx="258">
                  <c:v>5.6993490599313796</c:v>
                </c:pt>
                <c:pt idx="259">
                  <c:v>5.8409418856953517</c:v>
                </c:pt>
                <c:pt idx="260">
                  <c:v>6.0659918552326388</c:v>
                </c:pt>
                <c:pt idx="261">
                  <c:v>5.7878726337954403</c:v>
                </c:pt>
                <c:pt idx="262">
                  <c:v>6.0133929048601384</c:v>
                </c:pt>
                <c:pt idx="263">
                  <c:v>6.3677009737379358</c:v>
                </c:pt>
                <c:pt idx="264">
                  <c:v>5.9950511452911064</c:v>
                </c:pt>
                <c:pt idx="265">
                  <c:v>5.984009748068023</c:v>
                </c:pt>
                <c:pt idx="266">
                  <c:v>6.5773271909103546</c:v>
                </c:pt>
                <c:pt idx="267">
                  <c:v>6.558247913036972</c:v>
                </c:pt>
                <c:pt idx="268">
                  <c:v>6.3750761567814278</c:v>
                </c:pt>
                <c:pt idx="269">
                  <c:v>6.3763481086396538</c:v>
                </c:pt>
                <c:pt idx="270">
                  <c:v>6.5713629124490955</c:v>
                </c:pt>
                <c:pt idx="271">
                  <c:v>6.3332727641972282</c:v>
                </c:pt>
                <c:pt idx="272">
                  <c:v>6.6579945915324359</c:v>
                </c:pt>
                <c:pt idx="273">
                  <c:v>7.0559872591040769</c:v>
                </c:pt>
                <c:pt idx="274">
                  <c:v>7.1491069615314737</c:v>
                </c:pt>
                <c:pt idx="275">
                  <c:v>7.3903502677512112</c:v>
                </c:pt>
                <c:pt idx="276">
                  <c:v>7.5648855777761161</c:v>
                </c:pt>
                <c:pt idx="277">
                  <c:v>7.7731436450506131</c:v>
                </c:pt>
                <c:pt idx="278">
                  <c:v>7.5262246544887104</c:v>
                </c:pt>
                <c:pt idx="279">
                  <c:v>8.0319591265218016</c:v>
                </c:pt>
                <c:pt idx="280">
                  <c:v>7.7959853351432837</c:v>
                </c:pt>
                <c:pt idx="281">
                  <c:v>7.8842203148882524</c:v>
                </c:pt>
                <c:pt idx="282">
                  <c:v>7.651773784965318</c:v>
                </c:pt>
                <c:pt idx="283">
                  <c:v>6.1832358882820122</c:v>
                </c:pt>
                <c:pt idx="284">
                  <c:v>5.8809282041963744</c:v>
                </c:pt>
                <c:pt idx="285">
                  <c:v>6.5642763235246973</c:v>
                </c:pt>
                <c:pt idx="286">
                  <c:v>6.5081608003676914</c:v>
                </c:pt>
                <c:pt idx="287">
                  <c:v>6.304552305011919</c:v>
                </c:pt>
                <c:pt idx="288">
                  <c:v>6.9037164509336559</c:v>
                </c:pt>
                <c:pt idx="289">
                  <c:v>7.3282384001197132</c:v>
                </c:pt>
                <c:pt idx="290">
                  <c:v>7.4252380901482526</c:v>
                </c:pt>
                <c:pt idx="291">
                  <c:v>7.2268136002650794</c:v>
                </c:pt>
                <c:pt idx="292">
                  <c:v>6.6957897324625639</c:v>
                </c:pt>
                <c:pt idx="293">
                  <c:v>6.8581506461301682</c:v>
                </c:pt>
                <c:pt idx="294">
                  <c:v>7.2386459591479007</c:v>
                </c:pt>
                <c:pt idx="295">
                  <c:v>7.4508481460500038</c:v>
                </c:pt>
                <c:pt idx="296">
                  <c:v>7.7131053796081543</c:v>
                </c:pt>
                <c:pt idx="297">
                  <c:v>7.7606485885609855</c:v>
                </c:pt>
                <c:pt idx="298">
                  <c:v>7.9154953664610881</c:v>
                </c:pt>
                <c:pt idx="299">
                  <c:v>8.1366332823840022</c:v>
                </c:pt>
                <c:pt idx="300">
                  <c:v>8.3115640732387739</c:v>
                </c:pt>
                <c:pt idx="301">
                  <c:v>8.2748484880874749</c:v>
                </c:pt>
                <c:pt idx="302">
                  <c:v>8.3321504537340871</c:v>
                </c:pt>
                <c:pt idx="303">
                  <c:v>8.4587043192919822</c:v>
                </c:pt>
                <c:pt idx="304">
                  <c:v>8.9238004638883233</c:v>
                </c:pt>
                <c:pt idx="305">
                  <c:v>8.5073484613657975</c:v>
                </c:pt>
                <c:pt idx="306">
                  <c:v>8.8459121177463977</c:v>
                </c:pt>
                <c:pt idx="307">
                  <c:v>8.6611905041846118</c:v>
                </c:pt>
                <c:pt idx="308">
                  <c:v>9.1862714708680233</c:v>
                </c:pt>
                <c:pt idx="309">
                  <c:v>9.6560599420673991</c:v>
                </c:pt>
                <c:pt idx="310">
                  <c:v>10.053015808544519</c:v>
                </c:pt>
                <c:pt idx="311">
                  <c:v>10.209989631989052</c:v>
                </c:pt>
                <c:pt idx="312">
                  <c:v>9.9473903609564189</c:v>
                </c:pt>
                <c:pt idx="313">
                  <c:v>10.359545517705779</c:v>
                </c:pt>
                <c:pt idx="314">
                  <c:v>10.213997883643122</c:v>
                </c:pt>
                <c:pt idx="315">
                  <c:v>10.264576675181971</c:v>
                </c:pt>
                <c:pt idx="316">
                  <c:v>10.628034246502128</c:v>
                </c:pt>
                <c:pt idx="317">
                  <c:v>10.510245091227803</c:v>
                </c:pt>
                <c:pt idx="318">
                  <c:v>10.05534593883942</c:v>
                </c:pt>
                <c:pt idx="319">
                  <c:v>10.122353217824424</c:v>
                </c:pt>
                <c:pt idx="320">
                  <c:v>10.126767638979441</c:v>
                </c:pt>
                <c:pt idx="321">
                  <c:v>9.9691845612834928</c:v>
                </c:pt>
                <c:pt idx="322">
                  <c:v>10.668202272411468</c:v>
                </c:pt>
                <c:pt idx="323">
                  <c:v>10.480829868422456</c:v>
                </c:pt>
                <c:pt idx="324">
                  <c:v>11.43080688777964</c:v>
                </c:pt>
                <c:pt idx="325">
                  <c:v>12.186859347777288</c:v>
                </c:pt>
                <c:pt idx="326">
                  <c:v>12.790245518774649</c:v>
                </c:pt>
                <c:pt idx="327">
                  <c:v>12.243210021697999</c:v>
                </c:pt>
                <c:pt idx="328">
                  <c:v>12.199856771807559</c:v>
                </c:pt>
                <c:pt idx="329">
                  <c:v>11.698718428337802</c:v>
                </c:pt>
                <c:pt idx="330">
                  <c:v>12.087807432901865</c:v>
                </c:pt>
                <c:pt idx="331">
                  <c:v>10.965999337302391</c:v>
                </c:pt>
                <c:pt idx="332">
                  <c:v>10.325726562416493</c:v>
                </c:pt>
                <c:pt idx="333">
                  <c:v>11.597357760509633</c:v>
                </c:pt>
                <c:pt idx="334">
                  <c:v>12.166091259873657</c:v>
                </c:pt>
                <c:pt idx="335">
                  <c:v>11.482850027256108</c:v>
                </c:pt>
                <c:pt idx="336">
                  <c:v>10.472877497140777</c:v>
                </c:pt>
                <c:pt idx="337">
                  <c:v>10.149320734953019</c:v>
                </c:pt>
                <c:pt idx="338">
                  <c:v>10.651805850978544</c:v>
                </c:pt>
                <c:pt idx="339">
                  <c:v>10.730324828714041</c:v>
                </c:pt>
                <c:pt idx="340">
                  <c:v>10.969505221415815</c:v>
                </c:pt>
                <c:pt idx="341">
                  <c:v>10.346729801083825</c:v>
                </c:pt>
                <c:pt idx="342">
                  <c:v>11.049413726391391</c:v>
                </c:pt>
                <c:pt idx="343">
                  <c:v>11.322177923618749</c:v>
                </c:pt>
                <c:pt idx="344">
                  <c:v>11.234883546928604</c:v>
                </c:pt>
                <c:pt idx="345">
                  <c:v>11.39947839285141</c:v>
                </c:pt>
                <c:pt idx="346">
                  <c:v>11.373066686618845</c:v>
                </c:pt>
                <c:pt idx="347">
                  <c:v>12.271727396132832</c:v>
                </c:pt>
                <c:pt idx="348">
                  <c:v>12.329713436728404</c:v>
                </c:pt>
                <c:pt idx="349">
                  <c:v>12.649411588657175</c:v>
                </c:pt>
                <c:pt idx="350">
                  <c:v>13.160821745032433</c:v>
                </c:pt>
                <c:pt idx="351">
                  <c:v>13.294579774896579</c:v>
                </c:pt>
                <c:pt idx="352">
                  <c:v>13.483822696324157</c:v>
                </c:pt>
                <c:pt idx="353">
                  <c:v>13.173915367102403</c:v>
                </c:pt>
                <c:pt idx="354">
                  <c:v>12.952798828521644</c:v>
                </c:pt>
                <c:pt idx="355">
                  <c:v>12.886090832326811</c:v>
                </c:pt>
                <c:pt idx="356">
                  <c:v>13.712346483961644</c:v>
                </c:pt>
                <c:pt idx="357">
                  <c:v>14.140652222709145</c:v>
                </c:pt>
                <c:pt idx="358">
                  <c:v>13.92090383402631</c:v>
                </c:pt>
                <c:pt idx="359">
                  <c:v>13.807240505787911</c:v>
                </c:pt>
                <c:pt idx="360">
                  <c:v>14.097801340359348</c:v>
                </c:pt>
                <c:pt idx="361">
                  <c:v>13.292271021943838</c:v>
                </c:pt>
                <c:pt idx="362">
                  <c:v>12.929796808362811</c:v>
                </c:pt>
                <c:pt idx="363">
                  <c:v>13.480669538356294</c:v>
                </c:pt>
                <c:pt idx="364">
                  <c:v>13.47295231783832</c:v>
                </c:pt>
              </c:numCache>
            </c:numRef>
          </c:val>
          <c:smooth val="0"/>
          <c:extLst>
            <c:ext xmlns:c16="http://schemas.microsoft.com/office/drawing/2014/chart" uri="{C3380CC4-5D6E-409C-BE32-E72D297353CC}">
              <c16:uniqueId val="{00000002-0882-4650-B018-65FFD6785D83}"/>
            </c:ext>
          </c:extLst>
        </c:ser>
        <c:dLbls>
          <c:showLegendKey val="0"/>
          <c:showVal val="0"/>
          <c:showCatName val="0"/>
          <c:showSerName val="0"/>
          <c:showPercent val="0"/>
          <c:showBubbleSize val="0"/>
        </c:dLbls>
        <c:smooth val="0"/>
        <c:axId val="1390322751"/>
        <c:axId val="1390320671"/>
      </c:lineChart>
      <c:catAx>
        <c:axId val="139032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90320671"/>
        <c:crosses val="autoZero"/>
        <c:auto val="1"/>
        <c:lblAlgn val="ctr"/>
        <c:lblOffset val="100"/>
        <c:noMultiLvlLbl val="1"/>
      </c:catAx>
      <c:valAx>
        <c:axId val="13903206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3903227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Alphas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clustered"/>
        <c:varyColors val="0"/>
        <c:ser>
          <c:idx val="0"/>
          <c:order val="0"/>
          <c:spPr>
            <a:solidFill>
              <a:schemeClr val="accent1"/>
            </a:solidFill>
            <a:ln>
              <a:noFill/>
            </a:ln>
            <a:effectLst/>
          </c:spPr>
          <c:invertIfNegative val="0"/>
          <c:cat>
            <c:strRef>
              <c:f>CAPM!$D$2:$T$2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CAPM!$D$6:$T$6</c:f>
              <c:numCache>
                <c:formatCode>0.000</c:formatCode>
                <c:ptCount val="17"/>
                <c:pt idx="0">
                  <c:v>3.4017533346896799E-2</c:v>
                </c:pt>
                <c:pt idx="1">
                  <c:v>1.4251897298179E-2</c:v>
                </c:pt>
                <c:pt idx="2">
                  <c:v>3.3345698717571898E-2</c:v>
                </c:pt>
                <c:pt idx="3">
                  <c:v>1.7025816237530699E-2</c:v>
                </c:pt>
                <c:pt idx="4">
                  <c:v>-1.81733703538146E-2</c:v>
                </c:pt>
                <c:pt idx="5">
                  <c:v>4.02605963163044E-3</c:v>
                </c:pt>
                <c:pt idx="6">
                  <c:v>3.2468221078567998E-2</c:v>
                </c:pt>
                <c:pt idx="7">
                  <c:v>-9.7792474887784995E-4</c:v>
                </c:pt>
                <c:pt idx="8">
                  <c:v>-3.7690773840452697E-2</c:v>
                </c:pt>
                <c:pt idx="9">
                  <c:v>9.0730460799540499E-3</c:v>
                </c:pt>
                <c:pt idx="10">
                  <c:v>-5.7950600075547202E-3</c:v>
                </c:pt>
                <c:pt idx="11">
                  <c:v>1.19413333482503E-4</c:v>
                </c:pt>
                <c:pt idx="12">
                  <c:v>1.2915142569856699E-2</c:v>
                </c:pt>
                <c:pt idx="13">
                  <c:v>2.1414068519485699E-2</c:v>
                </c:pt>
                <c:pt idx="14">
                  <c:v>1.4674468188646201E-2</c:v>
                </c:pt>
                <c:pt idx="15">
                  <c:v>2.4058453832853099E-3</c:v>
                </c:pt>
                <c:pt idx="16">
                  <c:v>-6.6224367994999296E-3</c:v>
                </c:pt>
              </c:numCache>
            </c:numRef>
          </c:val>
          <c:extLst>
            <c:ext xmlns:c16="http://schemas.microsoft.com/office/drawing/2014/chart" uri="{C3380CC4-5D6E-409C-BE32-E72D297353CC}">
              <c16:uniqueId val="{00000000-B643-4208-8F42-AF7E598B598D}"/>
            </c:ext>
          </c:extLst>
        </c:ser>
        <c:dLbls>
          <c:showLegendKey val="0"/>
          <c:showVal val="0"/>
          <c:showCatName val="0"/>
          <c:showSerName val="0"/>
          <c:showPercent val="0"/>
          <c:showBubbleSize val="0"/>
        </c:dLbls>
        <c:gapWidth val="219"/>
        <c:overlap val="-27"/>
        <c:axId val="254691568"/>
        <c:axId val="254696048"/>
      </c:barChart>
      <c:catAx>
        <c:axId val="2546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254696048"/>
        <c:crosses val="autoZero"/>
        <c:auto val="1"/>
        <c:lblAlgn val="ctr"/>
        <c:lblOffset val="100"/>
        <c:noMultiLvlLbl val="0"/>
      </c:catAx>
      <c:valAx>
        <c:axId val="25469604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254691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clustered"/>
        <c:varyColors val="0"/>
        <c:ser>
          <c:idx val="0"/>
          <c:order val="0"/>
          <c:spPr>
            <a:solidFill>
              <a:schemeClr val="accent1"/>
            </a:solidFill>
            <a:ln>
              <a:noFill/>
            </a:ln>
            <a:effectLst/>
          </c:spPr>
          <c:invertIfNegative val="0"/>
          <c:cat>
            <c:strRef>
              <c:f>CAPM!$D$2:$T$2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CAPM!$D$10:$T$10</c:f>
              <c:numCache>
                <c:formatCode>0.00</c:formatCode>
                <c:ptCount val="17"/>
                <c:pt idx="0">
                  <c:v>0.58133157287144099</c:v>
                </c:pt>
                <c:pt idx="1">
                  <c:v>0.37613575579965902</c:v>
                </c:pt>
                <c:pt idx="2">
                  <c:v>0.43472970822099499</c:v>
                </c:pt>
                <c:pt idx="3">
                  <c:v>0.626808654549315</c:v>
                </c:pt>
                <c:pt idx="4">
                  <c:v>0.72226777692566202</c:v>
                </c:pt>
                <c:pt idx="5">
                  <c:v>0.69157945443864899</c:v>
                </c:pt>
                <c:pt idx="6">
                  <c:v>0.56031755927590499</c:v>
                </c:pt>
                <c:pt idx="7">
                  <c:v>0.77281778759240405</c:v>
                </c:pt>
                <c:pt idx="8">
                  <c:v>0.61989563056654995</c:v>
                </c:pt>
                <c:pt idx="9">
                  <c:v>0.69914571291160998</c:v>
                </c:pt>
                <c:pt idx="10">
                  <c:v>0.76720471294633796</c:v>
                </c:pt>
                <c:pt idx="11">
                  <c:v>0.56460914042141197</c:v>
                </c:pt>
                <c:pt idx="12">
                  <c:v>0.71557042829565298</c:v>
                </c:pt>
                <c:pt idx="13">
                  <c:v>0.35947125529743401</c:v>
                </c:pt>
                <c:pt idx="14">
                  <c:v>0.68327261415132101</c:v>
                </c:pt>
                <c:pt idx="15">
                  <c:v>0.77396448647702798</c:v>
                </c:pt>
                <c:pt idx="16">
                  <c:v>0.91974415059272396</c:v>
                </c:pt>
              </c:numCache>
            </c:numRef>
          </c:val>
          <c:extLst>
            <c:ext xmlns:c16="http://schemas.microsoft.com/office/drawing/2014/chart" uri="{C3380CC4-5D6E-409C-BE32-E72D297353CC}">
              <c16:uniqueId val="{00000000-69C7-4AED-A0A3-9CF07D46FD8E}"/>
            </c:ext>
          </c:extLst>
        </c:ser>
        <c:dLbls>
          <c:showLegendKey val="0"/>
          <c:showVal val="0"/>
          <c:showCatName val="0"/>
          <c:showSerName val="0"/>
          <c:showPercent val="0"/>
          <c:showBubbleSize val="0"/>
        </c:dLbls>
        <c:gapWidth val="219"/>
        <c:overlap val="-27"/>
        <c:axId val="254691568"/>
        <c:axId val="254696048"/>
      </c:barChart>
      <c:catAx>
        <c:axId val="2546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254696048"/>
        <c:crosses val="autoZero"/>
        <c:auto val="1"/>
        <c:lblAlgn val="ctr"/>
        <c:lblOffset val="100"/>
        <c:noMultiLvlLbl val="0"/>
      </c:catAx>
      <c:valAx>
        <c:axId val="254696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254691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TS: CAPM vs FF3M alphas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lineChart>
        <c:grouping val="standard"/>
        <c:varyColors val="0"/>
        <c:ser>
          <c:idx val="0"/>
          <c:order val="0"/>
          <c:tx>
            <c:strRef>
              <c:f>'Multifactor models (I)'!$BT$3</c:f>
              <c:strCache>
                <c:ptCount val="1"/>
                <c:pt idx="0">
                  <c:v>Size (CAPM)</c:v>
                </c:pt>
              </c:strCache>
            </c:strRef>
          </c:tx>
          <c:spPr>
            <a:ln w="28575" cap="rnd">
              <a:solidFill>
                <a:srgbClr val="0070C0"/>
              </a:solidFill>
              <a:round/>
            </a:ln>
            <a:effectLst/>
          </c:spPr>
          <c:marker>
            <c:symbol val="none"/>
          </c:marker>
          <c:val>
            <c:numRef>
              <c:f>'Multifactor models (I)'!$BT$4:$BT$13</c:f>
              <c:numCache>
                <c:formatCode>General</c:formatCode>
                <c:ptCount val="10"/>
                <c:pt idx="0">
                  <c:v>3.1099999999999999E-2</c:v>
                </c:pt>
                <c:pt idx="1">
                  <c:v>1.8599999999999998E-2</c:v>
                </c:pt>
                <c:pt idx="2">
                  <c:v>2.58E-2</c:v>
                </c:pt>
                <c:pt idx="3">
                  <c:v>1.95E-2</c:v>
                </c:pt>
                <c:pt idx="4">
                  <c:v>2.3699999999999999E-2</c:v>
                </c:pt>
                <c:pt idx="5">
                  <c:v>1.6799999999999999E-2</c:v>
                </c:pt>
                <c:pt idx="6">
                  <c:v>1.8100000000000002E-2</c:v>
                </c:pt>
                <c:pt idx="7">
                  <c:v>1.26E-2</c:v>
                </c:pt>
                <c:pt idx="8">
                  <c:v>9.7999999999999997E-3</c:v>
                </c:pt>
                <c:pt idx="9">
                  <c:v>-4.0000000000000001E-3</c:v>
                </c:pt>
              </c:numCache>
            </c:numRef>
          </c:val>
          <c:smooth val="0"/>
          <c:extLst>
            <c:ext xmlns:c16="http://schemas.microsoft.com/office/drawing/2014/chart" uri="{C3380CC4-5D6E-409C-BE32-E72D297353CC}">
              <c16:uniqueId val="{00000000-0222-4B56-94A8-BCE2891A93FB}"/>
            </c:ext>
          </c:extLst>
        </c:ser>
        <c:ser>
          <c:idx val="1"/>
          <c:order val="1"/>
          <c:tx>
            <c:strRef>
              <c:f>'Multifactor models (I)'!$BU$3</c:f>
              <c:strCache>
                <c:ptCount val="1"/>
                <c:pt idx="0">
                  <c:v>Size (FF3M)</c:v>
                </c:pt>
              </c:strCache>
            </c:strRef>
          </c:tx>
          <c:spPr>
            <a:ln w="28575" cap="rnd">
              <a:solidFill>
                <a:srgbClr val="0070C0"/>
              </a:solidFill>
              <a:prstDash val="dash"/>
              <a:round/>
            </a:ln>
            <a:effectLst/>
          </c:spPr>
          <c:marker>
            <c:symbol val="none"/>
          </c:marker>
          <c:val>
            <c:numRef>
              <c:f>'Multifactor models (I)'!$BU$4:$BU$13</c:f>
              <c:numCache>
                <c:formatCode>General</c:formatCode>
                <c:ptCount val="10"/>
                <c:pt idx="0">
                  <c:v>-6.4999999999999997E-3</c:v>
                </c:pt>
                <c:pt idx="1">
                  <c:v>-1.17E-2</c:v>
                </c:pt>
                <c:pt idx="2">
                  <c:v>-2.2000000000000001E-3</c:v>
                </c:pt>
                <c:pt idx="3">
                  <c:v>-5.1999999999999998E-3</c:v>
                </c:pt>
                <c:pt idx="4">
                  <c:v>2.5000000000000001E-3</c:v>
                </c:pt>
                <c:pt idx="5">
                  <c:v>-5.9999999999999995E-4</c:v>
                </c:pt>
                <c:pt idx="6">
                  <c:v>4.5999999999999999E-3</c:v>
                </c:pt>
                <c:pt idx="7">
                  <c:v>5.9999999999999995E-4</c:v>
                </c:pt>
                <c:pt idx="8">
                  <c:v>1.6000000000000001E-3</c:v>
                </c:pt>
                <c:pt idx="9">
                  <c:v>4.5999999999999999E-3</c:v>
                </c:pt>
              </c:numCache>
            </c:numRef>
          </c:val>
          <c:smooth val="0"/>
          <c:extLst>
            <c:ext xmlns:c16="http://schemas.microsoft.com/office/drawing/2014/chart" uri="{C3380CC4-5D6E-409C-BE32-E72D297353CC}">
              <c16:uniqueId val="{00000001-0222-4B56-94A8-BCE2891A93FB}"/>
            </c:ext>
          </c:extLst>
        </c:ser>
        <c:ser>
          <c:idx val="2"/>
          <c:order val="2"/>
          <c:tx>
            <c:strRef>
              <c:f>'Multifactor models (I)'!$BV$3</c:f>
              <c:strCache>
                <c:ptCount val="1"/>
                <c:pt idx="0">
                  <c:v>BM (CAPM)</c:v>
                </c:pt>
              </c:strCache>
            </c:strRef>
          </c:tx>
          <c:spPr>
            <a:ln w="28575" cap="rnd">
              <a:solidFill>
                <a:srgbClr val="92D050"/>
              </a:solidFill>
              <a:round/>
            </a:ln>
            <a:effectLst/>
          </c:spPr>
          <c:marker>
            <c:symbol val="none"/>
          </c:marker>
          <c:val>
            <c:numRef>
              <c:f>'Multifactor models (I)'!$BV$4:$BV$13</c:f>
              <c:numCache>
                <c:formatCode>General</c:formatCode>
                <c:ptCount val="10"/>
                <c:pt idx="0">
                  <c:v>-1.78E-2</c:v>
                </c:pt>
                <c:pt idx="1">
                  <c:v>2.3999999999999998E-3</c:v>
                </c:pt>
                <c:pt idx="2">
                  <c:v>8.0999999999999996E-3</c:v>
                </c:pt>
                <c:pt idx="3">
                  <c:v>5.4000000000000003E-3</c:v>
                </c:pt>
                <c:pt idx="4">
                  <c:v>1.1299999999999999E-2</c:v>
                </c:pt>
                <c:pt idx="5">
                  <c:v>1.9199999999999998E-2</c:v>
                </c:pt>
                <c:pt idx="6">
                  <c:v>2.7799999999999998E-2</c:v>
                </c:pt>
                <c:pt idx="7">
                  <c:v>3.4700000000000002E-2</c:v>
                </c:pt>
                <c:pt idx="8">
                  <c:v>4.0800000000000003E-2</c:v>
                </c:pt>
                <c:pt idx="9">
                  <c:v>5.3499999999999999E-2</c:v>
                </c:pt>
              </c:numCache>
            </c:numRef>
          </c:val>
          <c:smooth val="0"/>
          <c:extLst>
            <c:ext xmlns:c16="http://schemas.microsoft.com/office/drawing/2014/chart" uri="{C3380CC4-5D6E-409C-BE32-E72D297353CC}">
              <c16:uniqueId val="{00000002-0222-4B56-94A8-BCE2891A93FB}"/>
            </c:ext>
          </c:extLst>
        </c:ser>
        <c:ser>
          <c:idx val="3"/>
          <c:order val="3"/>
          <c:tx>
            <c:strRef>
              <c:f>'Multifactor models (I)'!$BW$3</c:f>
              <c:strCache>
                <c:ptCount val="1"/>
                <c:pt idx="0">
                  <c:v>BM (FF3M)</c:v>
                </c:pt>
              </c:strCache>
            </c:strRef>
          </c:tx>
          <c:spPr>
            <a:ln w="28575" cap="rnd">
              <a:solidFill>
                <a:srgbClr val="92D050"/>
              </a:solidFill>
              <a:prstDash val="dash"/>
              <a:round/>
            </a:ln>
            <a:effectLst/>
          </c:spPr>
          <c:marker>
            <c:symbol val="none"/>
          </c:marker>
          <c:val>
            <c:numRef>
              <c:f>'Multifactor models (I)'!$BW$4:$BW$13</c:f>
              <c:numCache>
                <c:formatCode>General</c:formatCode>
                <c:ptCount val="10"/>
                <c:pt idx="0">
                  <c:v>1.4999999999999999E-2</c:v>
                </c:pt>
                <c:pt idx="1">
                  <c:v>1.01E-2</c:v>
                </c:pt>
                <c:pt idx="2">
                  <c:v>6.4000000000000003E-3</c:v>
                </c:pt>
                <c:pt idx="3">
                  <c:v>-9.1000000000000004E-3</c:v>
                </c:pt>
                <c:pt idx="4">
                  <c:v>-6.4999999999999997E-3</c:v>
                </c:pt>
                <c:pt idx="5">
                  <c:v>-3.5000000000000001E-3</c:v>
                </c:pt>
                <c:pt idx="6">
                  <c:v>-3.8999999999999998E-3</c:v>
                </c:pt>
                <c:pt idx="7">
                  <c:v>-9.7999999999999997E-3</c:v>
                </c:pt>
                <c:pt idx="8">
                  <c:v>-5.1000000000000004E-3</c:v>
                </c:pt>
                <c:pt idx="9">
                  <c:v>-1.17E-2</c:v>
                </c:pt>
              </c:numCache>
            </c:numRef>
          </c:val>
          <c:smooth val="0"/>
          <c:extLst>
            <c:ext xmlns:c16="http://schemas.microsoft.com/office/drawing/2014/chart" uri="{C3380CC4-5D6E-409C-BE32-E72D297353CC}">
              <c16:uniqueId val="{00000003-0222-4B56-94A8-BCE2891A93FB}"/>
            </c:ext>
          </c:extLst>
        </c:ser>
        <c:dLbls>
          <c:showLegendKey val="0"/>
          <c:showVal val="0"/>
          <c:showCatName val="0"/>
          <c:showSerName val="0"/>
          <c:showPercent val="0"/>
          <c:showBubbleSize val="0"/>
        </c:dLbls>
        <c:smooth val="0"/>
        <c:axId val="1170008239"/>
        <c:axId val="1170009071"/>
      </c:lineChart>
      <c:catAx>
        <c:axId val="117000823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170009071"/>
        <c:crosses val="autoZero"/>
        <c:auto val="1"/>
        <c:lblAlgn val="ctr"/>
        <c:lblOffset val="100"/>
        <c:noMultiLvlLbl val="0"/>
      </c:catAx>
      <c:valAx>
        <c:axId val="11700090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Alpha in %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170008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'Multifactor models (II)'!$F$13</c:f>
              <c:strCache>
                <c:ptCount val="1"/>
                <c:pt idx="0">
                  <c:v>E(R_CAPM)</c:v>
                </c:pt>
              </c:strCache>
            </c:strRef>
          </c:tx>
          <c:spPr>
            <a:ln w="28575" cap="rnd">
              <a:solidFill>
                <a:schemeClr val="accent1"/>
              </a:solidFill>
              <a:round/>
            </a:ln>
            <a:effectLst/>
          </c:spPr>
          <c:marker>
            <c:symbol val="none"/>
          </c:marker>
          <c:cat>
            <c:strRef>
              <c:f>'Multifactor models (II)'!$G$2:$W$2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(II)'!$G$13:$W$13</c:f>
              <c:numCache>
                <c:formatCode>0.00</c:formatCode>
                <c:ptCount val="17"/>
                <c:pt idx="0">
                  <c:v>8.0437000025256056E-2</c:v>
                </c:pt>
                <c:pt idx="1">
                  <c:v>0.13269126531580042</c:v>
                </c:pt>
                <c:pt idx="2">
                  <c:v>0.11816335868432931</c:v>
                </c:pt>
                <c:pt idx="3">
                  <c:v>0.11181096235169821</c:v>
                </c:pt>
                <c:pt idx="4">
                  <c:v>0.12375806604446837</c:v>
                </c:pt>
                <c:pt idx="5">
                  <c:v>0.12749933127907487</c:v>
                </c:pt>
                <c:pt idx="6">
                  <c:v>8.2371958139542206E-2</c:v>
                </c:pt>
                <c:pt idx="7">
                  <c:v>0.12204904999624655</c:v>
                </c:pt>
                <c:pt idx="8">
                  <c:v>0.14480268720651418</c:v>
                </c:pt>
                <c:pt idx="9">
                  <c:v>0.11886674059590346</c:v>
                </c:pt>
                <c:pt idx="10">
                  <c:v>0.1211190211985414</c:v>
                </c:pt>
                <c:pt idx="11">
                  <c:v>0.1289774636845939</c:v>
                </c:pt>
                <c:pt idx="12">
                  <c:v>0.10818494738759071</c:v>
                </c:pt>
                <c:pt idx="13">
                  <c:v>7.5081365542083889E-2</c:v>
                </c:pt>
                <c:pt idx="14">
                  <c:v>9.5834502248994299E-2</c:v>
                </c:pt>
                <c:pt idx="15">
                  <c:v>0.1187533300842688</c:v>
                </c:pt>
                <c:pt idx="16">
                  <c:v>0.10647682879864498</c:v>
                </c:pt>
              </c:numCache>
            </c:numRef>
          </c:val>
          <c:smooth val="0"/>
          <c:extLst>
            <c:ext xmlns:c16="http://schemas.microsoft.com/office/drawing/2014/chart" uri="{C3380CC4-5D6E-409C-BE32-E72D297353CC}">
              <c16:uniqueId val="{00000000-9702-4D58-9070-996D749B6CB1}"/>
            </c:ext>
          </c:extLst>
        </c:ser>
        <c:ser>
          <c:idx val="1"/>
          <c:order val="1"/>
          <c:tx>
            <c:strRef>
              <c:f>'Multifactor models (II)'!$F$14</c:f>
              <c:strCache>
                <c:ptCount val="1"/>
                <c:pt idx="0">
                  <c:v>E(R_FF3M)</c:v>
                </c:pt>
              </c:strCache>
            </c:strRef>
          </c:tx>
          <c:spPr>
            <a:ln w="28575" cap="rnd">
              <a:solidFill>
                <a:schemeClr val="accent2"/>
              </a:solidFill>
              <a:round/>
            </a:ln>
            <a:effectLst/>
          </c:spPr>
          <c:marker>
            <c:symbol val="none"/>
          </c:marker>
          <c:cat>
            <c:strRef>
              <c:f>'Multifactor models (II)'!$G$2:$W$2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(II)'!$G$14:$W$14</c:f>
              <c:numCache>
                <c:formatCode>0.00</c:formatCode>
                <c:ptCount val="17"/>
                <c:pt idx="0">
                  <c:v>7.1759721711456823E-2</c:v>
                </c:pt>
                <c:pt idx="1">
                  <c:v>0.13793559524376386</c:v>
                </c:pt>
                <c:pt idx="2">
                  <c:v>0.1442429206813495</c:v>
                </c:pt>
                <c:pt idx="3">
                  <c:v>9.3519859163277513E-2</c:v>
                </c:pt>
                <c:pt idx="4">
                  <c:v>0.13062585463618276</c:v>
                </c:pt>
                <c:pt idx="5">
                  <c:v>0.12404178062070631</c:v>
                </c:pt>
                <c:pt idx="6">
                  <c:v>6.7498973997201922E-2</c:v>
                </c:pt>
                <c:pt idx="7">
                  <c:v>0.14978474316583434</c:v>
                </c:pt>
                <c:pt idx="8">
                  <c:v>0.15844437894723279</c:v>
                </c:pt>
                <c:pt idx="9">
                  <c:v>0.12203383176388244</c:v>
                </c:pt>
                <c:pt idx="10">
                  <c:v>0.10950072753406045</c:v>
                </c:pt>
                <c:pt idx="11">
                  <c:v>0.13868471335725596</c:v>
                </c:pt>
                <c:pt idx="12">
                  <c:v>0.11127028703071218</c:v>
                </c:pt>
                <c:pt idx="13">
                  <c:v>7.7996369712587207E-2</c:v>
                </c:pt>
                <c:pt idx="14">
                  <c:v>8.40260980123885E-2</c:v>
                </c:pt>
                <c:pt idx="15">
                  <c:v>0.13779395448881199</c:v>
                </c:pt>
                <c:pt idx="16">
                  <c:v>0.10019876002940156</c:v>
                </c:pt>
              </c:numCache>
            </c:numRef>
          </c:val>
          <c:smooth val="0"/>
          <c:extLst>
            <c:ext xmlns:c16="http://schemas.microsoft.com/office/drawing/2014/chart" uri="{C3380CC4-5D6E-409C-BE32-E72D297353CC}">
              <c16:uniqueId val="{00000001-9702-4D58-9070-996D749B6CB1}"/>
            </c:ext>
          </c:extLst>
        </c:ser>
        <c:ser>
          <c:idx val="2"/>
          <c:order val="2"/>
          <c:tx>
            <c:strRef>
              <c:f>'Multifactor models (II)'!$F$15</c:f>
              <c:strCache>
                <c:ptCount val="1"/>
                <c:pt idx="0">
                  <c:v>E(R_FFCM)</c:v>
                </c:pt>
              </c:strCache>
            </c:strRef>
          </c:tx>
          <c:spPr>
            <a:ln w="28575" cap="rnd">
              <a:solidFill>
                <a:schemeClr val="accent3"/>
              </a:solidFill>
              <a:round/>
            </a:ln>
            <a:effectLst/>
          </c:spPr>
          <c:marker>
            <c:symbol val="none"/>
          </c:marker>
          <c:cat>
            <c:strRef>
              <c:f>'Multifactor models (II)'!$G$2:$W$2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(II)'!$G$15:$W$15</c:f>
              <c:numCache>
                <c:formatCode>0.00</c:formatCode>
                <c:ptCount val="17"/>
                <c:pt idx="0">
                  <c:v>9.0217408203170729E-2</c:v>
                </c:pt>
                <c:pt idx="1">
                  <c:v>0.11452509329948063</c:v>
                </c:pt>
                <c:pt idx="2">
                  <c:v>0.13517803705811182</c:v>
                </c:pt>
                <c:pt idx="3">
                  <c:v>0.10978521835246025</c:v>
                </c:pt>
                <c:pt idx="4">
                  <c:v>0.11644358825994394</c:v>
                </c:pt>
                <c:pt idx="5">
                  <c:v>0.11817245742672811</c:v>
                </c:pt>
                <c:pt idx="6">
                  <c:v>8.1036842619087987E-2</c:v>
                </c:pt>
                <c:pt idx="7">
                  <c:v>0.14857034189484819</c:v>
                </c:pt>
                <c:pt idx="8">
                  <c:v>0.13572048022326066</c:v>
                </c:pt>
                <c:pt idx="9">
                  <c:v>0.12741459193438537</c:v>
                </c:pt>
                <c:pt idx="10">
                  <c:v>9.8823802214794504E-2</c:v>
                </c:pt>
                <c:pt idx="11">
                  <c:v>0.11736359895850501</c:v>
                </c:pt>
                <c:pt idx="12">
                  <c:v>0.12440673785919359</c:v>
                </c:pt>
                <c:pt idx="13">
                  <c:v>0.10324760598361163</c:v>
                </c:pt>
                <c:pt idx="14">
                  <c:v>0.1074247763234758</c:v>
                </c:pt>
                <c:pt idx="15">
                  <c:v>0.1139032541485672</c:v>
                </c:pt>
                <c:pt idx="16">
                  <c:v>0.10375538531380377</c:v>
                </c:pt>
              </c:numCache>
            </c:numRef>
          </c:val>
          <c:smooth val="0"/>
          <c:extLst>
            <c:ext xmlns:c16="http://schemas.microsoft.com/office/drawing/2014/chart" uri="{C3380CC4-5D6E-409C-BE32-E72D297353CC}">
              <c16:uniqueId val="{00000002-9702-4D58-9070-996D749B6CB1}"/>
            </c:ext>
          </c:extLst>
        </c:ser>
        <c:dLbls>
          <c:showLegendKey val="0"/>
          <c:showVal val="0"/>
          <c:showCatName val="0"/>
          <c:showSerName val="0"/>
          <c:showPercent val="0"/>
          <c:showBubbleSize val="0"/>
        </c:dLbls>
        <c:smooth val="0"/>
        <c:axId val="782891648"/>
        <c:axId val="945793136"/>
      </c:lineChart>
      <c:catAx>
        <c:axId val="78289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945793136"/>
        <c:crosses val="autoZero"/>
        <c:auto val="1"/>
        <c:lblAlgn val="ctr"/>
        <c:lblOffset val="100"/>
        <c:noMultiLvlLbl val="0"/>
      </c:catAx>
      <c:valAx>
        <c:axId val="9457931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78289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Tangency portfolio weights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lineChart>
        <c:grouping val="standard"/>
        <c:varyColors val="0"/>
        <c:ser>
          <c:idx val="0"/>
          <c:order val="0"/>
          <c:tx>
            <c:strRef>
              <c:f>'Multifactor models (III)'!$U$2</c:f>
              <c:strCache>
                <c:ptCount val="1"/>
                <c:pt idx="0">
                  <c:v>Unconstrained tangency portfolio</c:v>
                </c:pt>
              </c:strCache>
            </c:strRef>
          </c:tx>
          <c:spPr>
            <a:ln w="28575" cap="rnd">
              <a:solidFill>
                <a:schemeClr val="accent1"/>
              </a:solidFill>
              <a:round/>
            </a:ln>
            <a:effectLst/>
          </c:spPr>
          <c:marker>
            <c:symbol val="none"/>
          </c:marker>
          <c:cat>
            <c:strRef>
              <c:f>'Multifactor models (III)'!$T$3:$T$19</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(III)'!$U$3:$U$19</c:f>
              <c:numCache>
                <c:formatCode>0.00</c:formatCode>
                <c:ptCount val="17"/>
                <c:pt idx="0">
                  <c:v>0.82267580255383244</c:v>
                </c:pt>
                <c:pt idx="1">
                  <c:v>0.38566452670040058</c:v>
                </c:pt>
                <c:pt idx="2">
                  <c:v>0.36255877508817869</c:v>
                </c:pt>
                <c:pt idx="3">
                  <c:v>0.49195945804275293</c:v>
                </c:pt>
                <c:pt idx="4">
                  <c:v>-0.8242104454513135</c:v>
                </c:pt>
                <c:pt idx="5">
                  <c:v>-0.55892296288961796</c:v>
                </c:pt>
                <c:pt idx="6">
                  <c:v>0.73758530321540827</c:v>
                </c:pt>
                <c:pt idx="7">
                  <c:v>0.22803202038794251</c:v>
                </c:pt>
                <c:pt idx="8">
                  <c:v>-0.53752982163607599</c:v>
                </c:pt>
                <c:pt idx="9">
                  <c:v>3.0048065382827019E-2</c:v>
                </c:pt>
                <c:pt idx="10">
                  <c:v>0.3446308706132622</c:v>
                </c:pt>
                <c:pt idx="11">
                  <c:v>8.1882692799974677E-2</c:v>
                </c:pt>
                <c:pt idx="12">
                  <c:v>0.59905397095258406</c:v>
                </c:pt>
                <c:pt idx="13">
                  <c:v>-0.18639100978540779</c:v>
                </c:pt>
                <c:pt idx="14">
                  <c:v>-0.4071206284988233</c:v>
                </c:pt>
                <c:pt idx="15">
                  <c:v>0.46686112319538398</c:v>
                </c:pt>
                <c:pt idx="16">
                  <c:v>-1.0367777406713097</c:v>
                </c:pt>
              </c:numCache>
            </c:numRef>
          </c:val>
          <c:smooth val="0"/>
          <c:extLst>
            <c:ext xmlns:c16="http://schemas.microsoft.com/office/drawing/2014/chart" uri="{C3380CC4-5D6E-409C-BE32-E72D297353CC}">
              <c16:uniqueId val="{00000000-54C2-4684-8888-34B36F0B48F8}"/>
            </c:ext>
          </c:extLst>
        </c:ser>
        <c:ser>
          <c:idx val="1"/>
          <c:order val="1"/>
          <c:tx>
            <c:strRef>
              <c:f>'Multifactor models (III)'!$V$2</c:f>
              <c:strCache>
                <c:ptCount val="1"/>
                <c:pt idx="0">
                  <c:v>CAPM</c:v>
                </c:pt>
              </c:strCache>
            </c:strRef>
          </c:tx>
          <c:spPr>
            <a:ln w="28575" cap="rnd">
              <a:solidFill>
                <a:schemeClr val="accent2"/>
              </a:solidFill>
              <a:round/>
            </a:ln>
            <a:effectLst/>
          </c:spPr>
          <c:marker>
            <c:symbol val="none"/>
          </c:marker>
          <c:cat>
            <c:strRef>
              <c:f>'Multifactor models (III)'!$T$3:$T$19</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(III)'!$V$3:$V$19</c:f>
              <c:numCache>
                <c:formatCode>0.00</c:formatCode>
                <c:ptCount val="17"/>
                <c:pt idx="0">
                  <c:v>0.51990960866452696</c:v>
                </c:pt>
                <c:pt idx="1">
                  <c:v>-1.4063617191113899E-2</c:v>
                </c:pt>
                <c:pt idx="2">
                  <c:v>5.8679462871286399E-2</c:v>
                </c:pt>
                <c:pt idx="3">
                  <c:v>6.2609208215998399E-2</c:v>
                </c:pt>
                <c:pt idx="4">
                  <c:v>-0.175454474998536</c:v>
                </c:pt>
                <c:pt idx="5">
                  <c:v>-9.1022241189207806E-2</c:v>
                </c:pt>
                <c:pt idx="6">
                  <c:v>0.46017813575057798</c:v>
                </c:pt>
                <c:pt idx="7">
                  <c:v>-1.7700414725296501E-2</c:v>
                </c:pt>
                <c:pt idx="8">
                  <c:v>-0.22626850422598599</c:v>
                </c:pt>
                <c:pt idx="9">
                  <c:v>-1.1122114770811899E-2</c:v>
                </c:pt>
                <c:pt idx="10">
                  <c:v>-2.4102498168047999E-2</c:v>
                </c:pt>
                <c:pt idx="11">
                  <c:v>-5.4995417204976298E-2</c:v>
                </c:pt>
                <c:pt idx="12">
                  <c:v>0.28540996203246999</c:v>
                </c:pt>
                <c:pt idx="13">
                  <c:v>0.17273050579503199</c:v>
                </c:pt>
                <c:pt idx="14">
                  <c:v>0.26238589565464798</c:v>
                </c:pt>
                <c:pt idx="15">
                  <c:v>-4.3949510265414903E-2</c:v>
                </c:pt>
                <c:pt idx="16">
                  <c:v>-0.163223986245147</c:v>
                </c:pt>
              </c:numCache>
            </c:numRef>
          </c:val>
          <c:smooth val="0"/>
          <c:extLst>
            <c:ext xmlns:c16="http://schemas.microsoft.com/office/drawing/2014/chart" uri="{C3380CC4-5D6E-409C-BE32-E72D297353CC}">
              <c16:uniqueId val="{00000001-54C2-4684-8888-34B36F0B48F8}"/>
            </c:ext>
          </c:extLst>
        </c:ser>
        <c:ser>
          <c:idx val="2"/>
          <c:order val="2"/>
          <c:tx>
            <c:strRef>
              <c:f>'Multifactor models (III)'!$W$2</c:f>
              <c:strCache>
                <c:ptCount val="1"/>
                <c:pt idx="0">
                  <c:v>FF3M</c:v>
                </c:pt>
              </c:strCache>
            </c:strRef>
          </c:tx>
          <c:spPr>
            <a:ln w="28575" cap="rnd">
              <a:solidFill>
                <a:schemeClr val="accent3"/>
              </a:solidFill>
              <a:round/>
            </a:ln>
            <a:effectLst/>
          </c:spPr>
          <c:marker>
            <c:symbol val="none"/>
          </c:marker>
          <c:cat>
            <c:strRef>
              <c:f>'Multifactor models (III)'!$T$3:$T$19</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(III)'!$W$3:$W$19</c:f>
              <c:numCache>
                <c:formatCode>0.00</c:formatCode>
                <c:ptCount val="17"/>
                <c:pt idx="0">
                  <c:v>0.53375419773592803</c:v>
                </c:pt>
                <c:pt idx="1">
                  <c:v>-8.9900491629780407E-3</c:v>
                </c:pt>
                <c:pt idx="2">
                  <c:v>9.4535121244653506E-2</c:v>
                </c:pt>
                <c:pt idx="3">
                  <c:v>7.2361159910593997E-2</c:v>
                </c:pt>
                <c:pt idx="4">
                  <c:v>-0.14741524132717801</c:v>
                </c:pt>
                <c:pt idx="5">
                  <c:v>-0.134840123184646</c:v>
                </c:pt>
                <c:pt idx="6">
                  <c:v>0.46582201293709602</c:v>
                </c:pt>
                <c:pt idx="7">
                  <c:v>7.9785289898973696E-2</c:v>
                </c:pt>
                <c:pt idx="8">
                  <c:v>-0.25112763182022702</c:v>
                </c:pt>
                <c:pt idx="9">
                  <c:v>8.4742166348327999E-2</c:v>
                </c:pt>
                <c:pt idx="10">
                  <c:v>-7.6679090806597502E-2</c:v>
                </c:pt>
                <c:pt idx="11">
                  <c:v>1.51838436368947E-3</c:v>
                </c:pt>
                <c:pt idx="12">
                  <c:v>0.39011942611012901</c:v>
                </c:pt>
                <c:pt idx="13">
                  <c:v>0.18025323467906601</c:v>
                </c:pt>
                <c:pt idx="14">
                  <c:v>0.28217255322380602</c:v>
                </c:pt>
                <c:pt idx="15">
                  <c:v>3.2074796684112001E-3</c:v>
                </c:pt>
                <c:pt idx="16">
                  <c:v>-0.569218889819047</c:v>
                </c:pt>
              </c:numCache>
            </c:numRef>
          </c:val>
          <c:smooth val="0"/>
          <c:extLst>
            <c:ext xmlns:c16="http://schemas.microsoft.com/office/drawing/2014/chart" uri="{C3380CC4-5D6E-409C-BE32-E72D297353CC}">
              <c16:uniqueId val="{00000002-54C2-4684-8888-34B36F0B48F8}"/>
            </c:ext>
          </c:extLst>
        </c:ser>
        <c:ser>
          <c:idx val="3"/>
          <c:order val="3"/>
          <c:tx>
            <c:strRef>
              <c:f>'Multifactor models (III)'!$X$2</c:f>
              <c:strCache>
                <c:ptCount val="1"/>
                <c:pt idx="0">
                  <c:v>FFCM</c:v>
                </c:pt>
              </c:strCache>
            </c:strRef>
          </c:tx>
          <c:spPr>
            <a:ln w="28575" cap="rnd">
              <a:solidFill>
                <a:schemeClr val="accent4"/>
              </a:solidFill>
              <a:round/>
            </a:ln>
            <a:effectLst/>
          </c:spPr>
          <c:marker>
            <c:symbol val="none"/>
          </c:marker>
          <c:cat>
            <c:strRef>
              <c:f>'Multifactor models (III)'!$T$3:$T$19</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'Multifactor models (III)'!$X$3:$X$19</c:f>
              <c:numCache>
                <c:formatCode>0.00</c:formatCode>
                <c:ptCount val="17"/>
                <c:pt idx="0">
                  <c:v>0.58029137599182001</c:v>
                </c:pt>
                <c:pt idx="1">
                  <c:v>6.9874615269687199E-3</c:v>
                </c:pt>
                <c:pt idx="2">
                  <c:v>0.113099423296337</c:v>
                </c:pt>
                <c:pt idx="3">
                  <c:v>6.4261582445170606E-2</c:v>
                </c:pt>
                <c:pt idx="4">
                  <c:v>-0.14570596196706301</c:v>
                </c:pt>
                <c:pt idx="5">
                  <c:v>-0.13674862967271301</c:v>
                </c:pt>
                <c:pt idx="6">
                  <c:v>0.52836919204704402</c:v>
                </c:pt>
                <c:pt idx="7">
                  <c:v>5.3216862560428201E-2</c:v>
                </c:pt>
                <c:pt idx="8">
                  <c:v>-0.27430921036122402</c:v>
                </c:pt>
                <c:pt idx="9">
                  <c:v>4.1345634017713399E-2</c:v>
                </c:pt>
                <c:pt idx="10">
                  <c:v>2.6947617816344702E-3</c:v>
                </c:pt>
                <c:pt idx="11">
                  <c:v>3.50167205991469E-2</c:v>
                </c:pt>
                <c:pt idx="12">
                  <c:v>0.33537214036365098</c:v>
                </c:pt>
                <c:pt idx="13">
                  <c:v>0.12923819461022501</c:v>
                </c:pt>
                <c:pt idx="14">
                  <c:v>0.24078044393818401</c:v>
                </c:pt>
                <c:pt idx="15">
                  <c:v>0.226269865708598</c:v>
                </c:pt>
                <c:pt idx="16">
                  <c:v>-0.80017985688592197</c:v>
                </c:pt>
              </c:numCache>
            </c:numRef>
          </c:val>
          <c:smooth val="0"/>
          <c:extLst>
            <c:ext xmlns:c16="http://schemas.microsoft.com/office/drawing/2014/chart" uri="{C3380CC4-5D6E-409C-BE32-E72D297353CC}">
              <c16:uniqueId val="{00000003-54C2-4684-8888-34B36F0B48F8}"/>
            </c:ext>
          </c:extLst>
        </c:ser>
        <c:dLbls>
          <c:showLegendKey val="0"/>
          <c:showVal val="0"/>
          <c:showCatName val="0"/>
          <c:showSerName val="0"/>
          <c:showPercent val="0"/>
          <c:showBubbleSize val="0"/>
        </c:dLbls>
        <c:smooth val="0"/>
        <c:axId val="1612751743"/>
        <c:axId val="1612750495"/>
      </c:lineChart>
      <c:catAx>
        <c:axId val="1612751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612750495"/>
        <c:crosses val="autoZero"/>
        <c:auto val="1"/>
        <c:lblAlgn val="ctr"/>
        <c:lblOffset val="100"/>
        <c:noMultiLvlLbl val="0"/>
      </c:catAx>
      <c:valAx>
        <c:axId val="161275049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61275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[3]Bonds!$O$40</c:f>
              <c:strCache>
                <c:ptCount val="1"/>
                <c:pt idx="0">
                  <c:v>Actual</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[3]Bonds!$N$41:$N$49</c:f>
              <c:numCache>
                <c:formatCode>General</c:formatCode>
                <c:ptCount val="9"/>
                <c:pt idx="0">
                  <c:v>-0.04</c:v>
                </c:pt>
                <c:pt idx="1">
                  <c:v>-3.0000000000000002E-2</c:v>
                </c:pt>
                <c:pt idx="2">
                  <c:v>-2.0000000000000004E-2</c:v>
                </c:pt>
                <c:pt idx="3">
                  <c:v>-1.0000000000000002E-2</c:v>
                </c:pt>
                <c:pt idx="4">
                  <c:v>0</c:v>
                </c:pt>
                <c:pt idx="5">
                  <c:v>9.999999999999995E-3</c:v>
                </c:pt>
                <c:pt idx="6">
                  <c:v>2.0000000000000004E-2</c:v>
                </c:pt>
                <c:pt idx="7">
                  <c:v>0.03</c:v>
                </c:pt>
                <c:pt idx="8">
                  <c:v>3.9999999999999994E-2</c:v>
                </c:pt>
              </c:numCache>
            </c:numRef>
          </c:xVal>
          <c:yVal>
            <c:numRef>
              <c:f>[3]Bonds!$O$41:$O$49</c:f>
              <c:numCache>
                <c:formatCode>General</c:formatCode>
                <c:ptCount val="9"/>
                <c:pt idx="0">
                  <c:v>0.50264533446798931</c:v>
                </c:pt>
                <c:pt idx="1">
                  <c:v>0.35044201923344476</c:v>
                </c:pt>
                <c:pt idx="2">
                  <c:v>0.2177133191113827</c:v>
                </c:pt>
                <c:pt idx="3">
                  <c:v>0.10168278121867735</c:v>
                </c:pt>
                <c:pt idx="4">
                  <c:v>0</c:v>
                </c:pt>
                <c:pt idx="5">
                  <c:v>-8.9328715724342422E-2</c:v>
                </c:pt>
                <c:pt idx="6">
                  <c:v>-0.16799780735046677</c:v>
                </c:pt>
                <c:pt idx="7">
                  <c:v>-0.23745018843401822</c:v>
                </c:pt>
                <c:pt idx="8">
                  <c:v>-0.29891695286679265</c:v>
                </c:pt>
              </c:numCache>
            </c:numRef>
          </c:yVal>
          <c:smooth val="0"/>
          <c:extLst>
            <c:ext xmlns:c16="http://schemas.microsoft.com/office/drawing/2014/chart" uri="{C3380CC4-5D6E-409C-BE32-E72D297353CC}">
              <c16:uniqueId val="{00000000-CD12-45A0-BFB8-981612FAEF0A}"/>
            </c:ext>
          </c:extLst>
        </c:ser>
        <c:ser>
          <c:idx val="1"/>
          <c:order val="1"/>
          <c:tx>
            <c:strRef>
              <c:f>[3]Bonds!$P$40</c:f>
              <c:strCache>
                <c:ptCount val="1"/>
                <c:pt idx="0">
                  <c:v>Duration</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[3]Bonds!$N$41:$N$49</c:f>
              <c:numCache>
                <c:formatCode>General</c:formatCode>
                <c:ptCount val="9"/>
                <c:pt idx="0">
                  <c:v>-0.04</c:v>
                </c:pt>
                <c:pt idx="1">
                  <c:v>-3.0000000000000002E-2</c:v>
                </c:pt>
                <c:pt idx="2">
                  <c:v>-2.0000000000000004E-2</c:v>
                </c:pt>
                <c:pt idx="3">
                  <c:v>-1.0000000000000002E-2</c:v>
                </c:pt>
                <c:pt idx="4">
                  <c:v>0</c:v>
                </c:pt>
                <c:pt idx="5">
                  <c:v>9.999999999999995E-3</c:v>
                </c:pt>
                <c:pt idx="6">
                  <c:v>2.0000000000000004E-2</c:v>
                </c:pt>
                <c:pt idx="7">
                  <c:v>0.03</c:v>
                </c:pt>
                <c:pt idx="8">
                  <c:v>3.9999999999999994E-2</c:v>
                </c:pt>
              </c:numCache>
            </c:numRef>
          </c:xVal>
          <c:yVal>
            <c:numRef>
              <c:f>[3]Bonds!$P$41:$P$49</c:f>
              <c:numCache>
                <c:formatCode>General</c:formatCode>
                <c:ptCount val="9"/>
                <c:pt idx="0">
                  <c:v>0.380800574275103</c:v>
                </c:pt>
                <c:pt idx="1">
                  <c:v>0.28560043070632724</c:v>
                </c:pt>
                <c:pt idx="2">
                  <c:v>0.19040028713755153</c:v>
                </c:pt>
                <c:pt idx="3">
                  <c:v>9.5200143568775764E-2</c:v>
                </c:pt>
                <c:pt idx="4">
                  <c:v>0</c:v>
                </c:pt>
                <c:pt idx="5">
                  <c:v>-9.5200143568775694E-2</c:v>
                </c:pt>
                <c:pt idx="6">
                  <c:v>-0.19040028713755153</c:v>
                </c:pt>
                <c:pt idx="7">
                  <c:v>-0.28560043070632724</c:v>
                </c:pt>
                <c:pt idx="8">
                  <c:v>-0.38080057427510294</c:v>
                </c:pt>
              </c:numCache>
            </c:numRef>
          </c:yVal>
          <c:smooth val="0"/>
          <c:extLst>
            <c:ext xmlns:c16="http://schemas.microsoft.com/office/drawing/2014/chart" uri="{C3380CC4-5D6E-409C-BE32-E72D297353CC}">
              <c16:uniqueId val="{00000001-CD12-45A0-BFB8-981612FAEF0A}"/>
            </c:ext>
          </c:extLst>
        </c:ser>
        <c:ser>
          <c:idx val="2"/>
          <c:order val="2"/>
          <c:tx>
            <c:strRef>
              <c:f>[3]Bonds!$Q$40</c:f>
              <c:strCache>
                <c:ptCount val="1"/>
                <c:pt idx="0">
                  <c:v>Duration+Convexity</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[3]Bonds!$N$41:$N$49</c:f>
              <c:numCache>
                <c:formatCode>General</c:formatCode>
                <c:ptCount val="9"/>
                <c:pt idx="0">
                  <c:v>-0.04</c:v>
                </c:pt>
                <c:pt idx="1">
                  <c:v>-3.0000000000000002E-2</c:v>
                </c:pt>
                <c:pt idx="2">
                  <c:v>-2.0000000000000004E-2</c:v>
                </c:pt>
                <c:pt idx="3">
                  <c:v>-1.0000000000000002E-2</c:v>
                </c:pt>
                <c:pt idx="4">
                  <c:v>0</c:v>
                </c:pt>
                <c:pt idx="5">
                  <c:v>9.999999999999995E-3</c:v>
                </c:pt>
                <c:pt idx="6">
                  <c:v>2.0000000000000004E-2</c:v>
                </c:pt>
                <c:pt idx="7">
                  <c:v>0.03</c:v>
                </c:pt>
                <c:pt idx="8">
                  <c:v>3.9999999999999994E-2</c:v>
                </c:pt>
              </c:numCache>
            </c:numRef>
          </c:xVal>
          <c:yVal>
            <c:numRef>
              <c:f>[3]Bonds!$Q$41:$Q$49</c:f>
              <c:numCache>
                <c:formatCode>General</c:formatCode>
                <c:ptCount val="9"/>
                <c:pt idx="0">
                  <c:v>0.47943445876752183</c:v>
                </c:pt>
                <c:pt idx="1">
                  <c:v>0.3410819907333128</c:v>
                </c:pt>
                <c:pt idx="2">
                  <c:v>0.21505875826065624</c:v>
                </c:pt>
                <c:pt idx="3">
                  <c:v>0.10136476134955194</c:v>
                </c:pt>
                <c:pt idx="4">
                  <c:v>0</c:v>
                </c:pt>
                <c:pt idx="5">
                  <c:v>-8.9035525787999531E-2</c:v>
                </c:pt>
                <c:pt idx="6">
                  <c:v>-0.16574181601444682</c:v>
                </c:pt>
                <c:pt idx="7">
                  <c:v>-0.23011887067934167</c:v>
                </c:pt>
                <c:pt idx="8">
                  <c:v>-0.28216668978268417</c:v>
                </c:pt>
              </c:numCache>
            </c:numRef>
          </c:yVal>
          <c:smooth val="0"/>
          <c:extLst>
            <c:ext xmlns:c16="http://schemas.microsoft.com/office/drawing/2014/chart" uri="{C3380CC4-5D6E-409C-BE32-E72D297353CC}">
              <c16:uniqueId val="{00000002-CD12-45A0-BFB8-981612FAEF0A}"/>
            </c:ext>
          </c:extLst>
        </c:ser>
        <c:dLbls>
          <c:showLegendKey val="0"/>
          <c:showVal val="0"/>
          <c:showCatName val="0"/>
          <c:showSerName val="0"/>
          <c:showPercent val="0"/>
          <c:showBubbleSize val="0"/>
        </c:dLbls>
        <c:axId val="1241747360"/>
        <c:axId val="1241744000"/>
      </c:scatterChart>
      <c:valAx>
        <c:axId val="1241747360"/>
        <c:scaling>
          <c:orientation val="minMax"/>
          <c:max val="4.0000000000000008E-2"/>
          <c:min val="-4.0000000000000008E-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241744000"/>
        <c:crosses val="autoZero"/>
        <c:crossBetween val="midCat"/>
      </c:valAx>
      <c:valAx>
        <c:axId val="1241744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2417473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Dirty</a:t>
            </a:r>
            <a:r>
              <a:rPr lang="en-US" baseline="0"/>
              <a:t> prices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v>Three-year zero</c:v>
          </c:tx>
          <c:spPr>
            <a:ln w="28575" cap="rnd">
              <a:solidFill>
                <a:schemeClr val="accent2"/>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[2]Bonds!$D$5:$D$17</c:f>
              <c:numCache>
                <c:formatCode>General</c:formatCode>
                <c:ptCount val="13"/>
                <c:pt idx="0">
                  <c:v>83.961928303230167</c:v>
                </c:pt>
                <c:pt idx="1">
                  <c:v>85.193972723175762</c:v>
                </c:pt>
                <c:pt idx="2">
                  <c:v>86.444095973412601</c:v>
                </c:pt>
                <c:pt idx="3">
                  <c:v>87.712563339915278</c:v>
                </c:pt>
                <c:pt idx="4">
                  <c:v>88.999644001423988</c:v>
                </c:pt>
                <c:pt idx="5">
                  <c:v>90.305611086566316</c:v>
                </c:pt>
                <c:pt idx="6">
                  <c:v>91.63074173181738</c:v>
                </c:pt>
                <c:pt idx="7">
                  <c:v>92.975317140310224</c:v>
                </c:pt>
                <c:pt idx="8">
                  <c:v>94.33962264150945</c:v>
                </c:pt>
                <c:pt idx="9">
                  <c:v>95.723947751760306</c:v>
                </c:pt>
                <c:pt idx="10">
                  <c:v>97.128586235726416</c:v>
                </c:pt>
                <c:pt idx="11">
                  <c:v>98.553836168728822</c:v>
                </c:pt>
                <c:pt idx="12">
                  <c:v>100</c:v>
                </c:pt>
              </c:numCache>
            </c:numRef>
          </c:val>
          <c:smooth val="0"/>
          <c:extLst>
            <c:ext xmlns:c16="http://schemas.microsoft.com/office/drawing/2014/chart" uri="{C3380CC4-5D6E-409C-BE32-E72D297353CC}">
              <c16:uniqueId val="{00000000-304E-41ED-B2DF-E569FA12EC9C}"/>
            </c:ext>
          </c:extLst>
        </c:ser>
        <c:ser>
          <c:idx val="2"/>
          <c:order val="1"/>
          <c:tx>
            <c:v>Two-year 7%</c:v>
          </c:tx>
          <c:spPr>
            <a:ln w="28575" cap="rnd">
              <a:solidFill>
                <a:schemeClr val="accent3"/>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[2]Bonds!$G$5:$G$18</c:f>
              <c:numCache>
                <c:formatCode>General</c:formatCode>
                <c:ptCount val="14"/>
                <c:pt idx="0">
                  <c:v>102.02309481279069</c:v>
                </c:pt>
                <c:pt idx="1">
                  <c:v>103.52016601172413</c:v>
                </c:pt>
                <c:pt idx="2">
                  <c:v>105.03920500313424</c:v>
                </c:pt>
                <c:pt idx="3">
                  <c:v>103.02917567743819</c:v>
                </c:pt>
                <c:pt idx="4">
                  <c:v>104.5410099522127</c:v>
                </c:pt>
                <c:pt idx="5">
                  <c:v>102.52367018897743</c:v>
                </c:pt>
                <c:pt idx="6">
                  <c:v>104.02808675397685</c:v>
                </c:pt>
                <c:pt idx="7">
                  <c:v>102.00322043463433</c:v>
                </c:pt>
                <c:pt idx="8">
                  <c:v>103.5</c:v>
                </c:pt>
              </c:numCache>
            </c:numRef>
          </c:val>
          <c:smooth val="0"/>
          <c:extLst>
            <c:ext xmlns:c16="http://schemas.microsoft.com/office/drawing/2014/chart" uri="{C3380CC4-5D6E-409C-BE32-E72D297353CC}">
              <c16:uniqueId val="{00000001-304E-41ED-B2DF-E569FA12EC9C}"/>
            </c:ext>
          </c:extLst>
        </c:ser>
        <c:ser>
          <c:idx val="3"/>
          <c:order val="2"/>
          <c:tx>
            <c:v>Three-year 5%</c:v>
          </c:tx>
          <c:spPr>
            <a:ln w="28575" cap="rnd">
              <a:solidFill>
                <a:schemeClr val="accent4"/>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[2]Bonds!$J$5:$J$17</c:f>
              <c:numCache>
                <c:formatCode>General</c:formatCode>
                <c:ptCount val="13"/>
                <c:pt idx="0">
                  <c:v>97.524543775408162</c:v>
                </c:pt>
                <c:pt idx="1">
                  <c:v>98.955603928437185</c:v>
                </c:pt>
                <c:pt idx="2">
                  <c:v>100.40766323800986</c:v>
                </c:pt>
                <c:pt idx="3">
                  <c:v>99.344345227097307</c:v>
                </c:pt>
                <c:pt idx="4">
                  <c:v>100.80210886668591</c:v>
                </c:pt>
                <c:pt idx="5">
                  <c:v>99.744578890250466</c:v>
                </c:pt>
                <c:pt idx="6">
                  <c:v>101.20821549704372</c:v>
                </c:pt>
                <c:pt idx="7">
                  <c:v>100.15664466683022</c:v>
                </c:pt>
                <c:pt idx="8">
                  <c:v>101.62632786344034</c:v>
                </c:pt>
                <c:pt idx="9">
                  <c:v>100.58089234977254</c:v>
                </c:pt>
                <c:pt idx="10">
                  <c:v>102.05680089161959</c:v>
                </c:pt>
                <c:pt idx="11">
                  <c:v>101.01768207294704</c:v>
                </c:pt>
                <c:pt idx="12">
                  <c:v>102.5</c:v>
                </c:pt>
              </c:numCache>
            </c:numRef>
          </c:val>
          <c:smooth val="0"/>
          <c:extLst>
            <c:ext xmlns:c16="http://schemas.microsoft.com/office/drawing/2014/chart" uri="{C3380CC4-5D6E-409C-BE32-E72D297353CC}">
              <c16:uniqueId val="{00000002-304E-41ED-B2DF-E569FA12EC9C}"/>
            </c:ext>
          </c:extLst>
        </c:ser>
        <c:dLbls>
          <c:showLegendKey val="0"/>
          <c:showVal val="0"/>
          <c:showCatName val="0"/>
          <c:showSerName val="0"/>
          <c:showPercent val="0"/>
          <c:showBubbleSize val="0"/>
        </c:dLbls>
        <c:smooth val="0"/>
        <c:axId val="1125705184"/>
        <c:axId val="1125706432"/>
      </c:lineChart>
      <c:catAx>
        <c:axId val="112570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125706432"/>
        <c:crosses val="autoZero"/>
        <c:auto val="1"/>
        <c:lblAlgn val="ctr"/>
        <c:lblOffset val="100"/>
        <c:noMultiLvlLbl val="0"/>
      </c:catAx>
      <c:valAx>
        <c:axId val="1125706432"/>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125705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Clean</a:t>
            </a:r>
            <a:r>
              <a:rPr lang="en-US" baseline="0"/>
              <a:t> prices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[2]Bonds!$E$5:$E$17</c:f>
              <c:numCache>
                <c:formatCode>General</c:formatCode>
                <c:ptCount val="13"/>
                <c:pt idx="0">
                  <c:v>83.961928303230167</c:v>
                </c:pt>
                <c:pt idx="1">
                  <c:v>85.193972723175762</c:v>
                </c:pt>
                <c:pt idx="2">
                  <c:v>86.444095973412601</c:v>
                </c:pt>
                <c:pt idx="3">
                  <c:v>87.712563339915278</c:v>
                </c:pt>
                <c:pt idx="4">
                  <c:v>88.999644001423988</c:v>
                </c:pt>
                <c:pt idx="5">
                  <c:v>90.305611086566316</c:v>
                </c:pt>
                <c:pt idx="6">
                  <c:v>91.63074173181738</c:v>
                </c:pt>
                <c:pt idx="7">
                  <c:v>92.975317140310224</c:v>
                </c:pt>
                <c:pt idx="8">
                  <c:v>94.33962264150945</c:v>
                </c:pt>
                <c:pt idx="9">
                  <c:v>95.723947751760306</c:v>
                </c:pt>
                <c:pt idx="10">
                  <c:v>97.128586235726416</c:v>
                </c:pt>
                <c:pt idx="11">
                  <c:v>98.553836168728822</c:v>
                </c:pt>
                <c:pt idx="12">
                  <c:v>100</c:v>
                </c:pt>
              </c:numCache>
            </c:numRef>
          </c:val>
          <c:smooth val="0"/>
          <c:extLst>
            <c:ext xmlns:c16="http://schemas.microsoft.com/office/drawing/2014/chart" uri="{C3380CC4-5D6E-409C-BE32-E72D297353CC}">
              <c16:uniqueId val="{00000000-5D95-4A13-9347-82A4A75A7739}"/>
            </c:ext>
          </c:extLst>
        </c:ser>
        <c:ser>
          <c:idx val="2"/>
          <c:order val="1"/>
          <c:spPr>
            <a:ln w="28575" cap="rnd">
              <a:solidFill>
                <a:schemeClr val="accent3"/>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[2]Bonds!$H$5:$H$18</c:f>
              <c:numCache>
                <c:formatCode>General</c:formatCode>
                <c:ptCount val="14"/>
                <c:pt idx="0">
                  <c:v>102.02309481279069</c:v>
                </c:pt>
                <c:pt idx="1">
                  <c:v>101.77016601172413</c:v>
                </c:pt>
                <c:pt idx="2">
                  <c:v>101.53920500313424</c:v>
                </c:pt>
                <c:pt idx="3">
                  <c:v>101.27917567743819</c:v>
                </c:pt>
                <c:pt idx="4">
                  <c:v>101.0410099522127</c:v>
                </c:pt>
                <c:pt idx="5">
                  <c:v>100.77367018897743</c:v>
                </c:pt>
                <c:pt idx="6">
                  <c:v>100.52808675397685</c:v>
                </c:pt>
                <c:pt idx="7">
                  <c:v>100.25322043463433</c:v>
                </c:pt>
                <c:pt idx="8">
                  <c:v>100</c:v>
                </c:pt>
              </c:numCache>
            </c:numRef>
          </c:val>
          <c:smooth val="0"/>
          <c:extLst>
            <c:ext xmlns:c16="http://schemas.microsoft.com/office/drawing/2014/chart" uri="{C3380CC4-5D6E-409C-BE32-E72D297353CC}">
              <c16:uniqueId val="{00000001-5D95-4A13-9347-82A4A75A7739}"/>
            </c:ext>
          </c:extLst>
        </c:ser>
        <c:ser>
          <c:idx val="3"/>
          <c:order val="2"/>
          <c:spPr>
            <a:ln w="28575" cap="rnd">
              <a:solidFill>
                <a:schemeClr val="accent4"/>
              </a:solidFill>
              <a:round/>
            </a:ln>
            <a:effectLst/>
          </c:spPr>
          <c:marker>
            <c:symbol val="none"/>
          </c:marker>
          <c:cat>
            <c:strRef>
              <c:f>[2]Bonds!$B$5:$B$17</c:f>
              <c:strCache>
                <c:ptCount val="13"/>
                <c:pt idx="0">
                  <c:v>December, end, 0</c:v>
                </c:pt>
                <c:pt idx="1">
                  <c:v>March, end, 1</c:v>
                </c:pt>
                <c:pt idx="2">
                  <c:v>June, end, 1</c:v>
                </c:pt>
                <c:pt idx="3">
                  <c:v>September, end, 1</c:v>
                </c:pt>
                <c:pt idx="4">
                  <c:v>December, end, 1</c:v>
                </c:pt>
                <c:pt idx="5">
                  <c:v>March, end, 2</c:v>
                </c:pt>
                <c:pt idx="6">
                  <c:v>June, end, 2</c:v>
                </c:pt>
                <c:pt idx="7">
                  <c:v>September, end, 2</c:v>
                </c:pt>
                <c:pt idx="8">
                  <c:v>December, end, 2</c:v>
                </c:pt>
                <c:pt idx="9">
                  <c:v>March, end, 3</c:v>
                </c:pt>
                <c:pt idx="10">
                  <c:v>June, end, 3</c:v>
                </c:pt>
                <c:pt idx="11">
                  <c:v>September, end, 3</c:v>
                </c:pt>
                <c:pt idx="12">
                  <c:v>December, end, 3</c:v>
                </c:pt>
              </c:strCache>
            </c:strRef>
          </c:cat>
          <c:val>
            <c:numRef>
              <c:f>[2]Bonds!$K$5:$K$17</c:f>
              <c:numCache>
                <c:formatCode>General</c:formatCode>
                <c:ptCount val="13"/>
                <c:pt idx="0">
                  <c:v>97.524543775408162</c:v>
                </c:pt>
                <c:pt idx="1">
                  <c:v>97.705603928437185</c:v>
                </c:pt>
                <c:pt idx="2">
                  <c:v>97.90766323800986</c:v>
                </c:pt>
                <c:pt idx="3">
                  <c:v>98.094345227097307</c:v>
                </c:pt>
                <c:pt idx="4">
                  <c:v>98.302108866685913</c:v>
                </c:pt>
                <c:pt idx="5">
                  <c:v>98.494578890250466</c:v>
                </c:pt>
                <c:pt idx="6">
                  <c:v>98.708215497043724</c:v>
                </c:pt>
                <c:pt idx="7">
                  <c:v>98.906644666830218</c:v>
                </c:pt>
                <c:pt idx="8">
                  <c:v>99.126327863440338</c:v>
                </c:pt>
                <c:pt idx="9">
                  <c:v>99.33089234977254</c:v>
                </c:pt>
                <c:pt idx="10">
                  <c:v>99.556800891619588</c:v>
                </c:pt>
                <c:pt idx="11">
                  <c:v>99.767682072947039</c:v>
                </c:pt>
                <c:pt idx="12">
                  <c:v>100</c:v>
                </c:pt>
              </c:numCache>
            </c:numRef>
          </c:val>
          <c:smooth val="0"/>
          <c:extLst>
            <c:ext xmlns:c16="http://schemas.microsoft.com/office/drawing/2014/chart" uri="{C3380CC4-5D6E-409C-BE32-E72D297353CC}">
              <c16:uniqueId val="{00000002-5D95-4A13-9347-82A4A75A7739}"/>
            </c:ext>
          </c:extLst>
        </c:ser>
        <c:dLbls>
          <c:showLegendKey val="0"/>
          <c:showVal val="0"/>
          <c:showCatName val="0"/>
          <c:showSerName val="0"/>
          <c:showPercent val="0"/>
          <c:showBubbleSize val="0"/>
        </c:dLbls>
        <c:smooth val="0"/>
        <c:axId val="1125705184"/>
        <c:axId val="1125706432"/>
      </c:lineChart>
      <c:catAx>
        <c:axId val="112570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125706432"/>
        <c:crosses val="autoZero"/>
        <c:auto val="1"/>
        <c:lblAlgn val="ctr"/>
        <c:lblOffset val="100"/>
        <c:noMultiLvlLbl val="0"/>
      </c:catAx>
      <c:valAx>
        <c:axId val="1125706432"/>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125705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scatterChart>
        <c:scatterStyle val="lineMarker"/>
        <c:varyColors val="0"/>
        <c:ser>
          <c:idx val="0"/>
          <c:order val="0"/>
          <c:tx>
            <c:strRef>
              <c:f>'[3]Exercise options'!$M$15</c:f>
              <c:strCache>
                <c:ptCount val="1"/>
                <c:pt idx="0">
                  <c:v>A</c:v>
                </c:pt>
              </c:strCache>
            </c:strRef>
          </c:tx>
          <c:spPr>
            <a:ln w="38100" cap="rnd">
              <a:noFill/>
              <a:round/>
            </a:ln>
            <a:effectLst/>
          </c:spPr>
          <c:marker>
            <c:symbol val="circle"/>
            <c:size val="5"/>
            <c:spPr>
              <a:solidFill>
                <a:schemeClr val="accent1"/>
              </a:solidFill>
              <a:ln w="9525">
                <a:solidFill>
                  <a:schemeClr val="accent1"/>
                </a:solidFill>
              </a:ln>
              <a:effectLst/>
            </c:spPr>
          </c:marker>
          <c:xVal>
            <c:numRef>
              <c:f>'[3]Exercise options'!$L$16:$L$23</c:f>
              <c:numCache>
                <c:formatCode>General</c:formatCode>
                <c:ptCount val="8"/>
                <c:pt idx="0">
                  <c:v>85</c:v>
                </c:pt>
                <c:pt idx="1">
                  <c:v>90</c:v>
                </c:pt>
                <c:pt idx="2">
                  <c:v>95</c:v>
                </c:pt>
                <c:pt idx="3">
                  <c:v>100</c:v>
                </c:pt>
                <c:pt idx="4">
                  <c:v>105</c:v>
                </c:pt>
                <c:pt idx="5">
                  <c:v>110</c:v>
                </c:pt>
                <c:pt idx="6">
                  <c:v>115</c:v>
                </c:pt>
                <c:pt idx="7">
                  <c:v>120</c:v>
                </c:pt>
              </c:numCache>
            </c:numRef>
          </c:xVal>
          <c:yVal>
            <c:numRef>
              <c:f>'[3]Exercise options'!$M$16:$M$23</c:f>
              <c:numCache>
                <c:formatCode>General</c:formatCode>
                <c:ptCount val="8"/>
                <c:pt idx="0">
                  <c:v>-0.15000000000000002</c:v>
                </c:pt>
                <c:pt idx="1">
                  <c:v>-9.9999999999999978E-2</c:v>
                </c:pt>
                <c:pt idx="2">
                  <c:v>-5.0000000000000044E-2</c:v>
                </c:pt>
                <c:pt idx="3">
                  <c:v>0</c:v>
                </c:pt>
                <c:pt idx="4">
                  <c:v>5.0000000000000044E-2</c:v>
                </c:pt>
                <c:pt idx="5">
                  <c:v>0.10000000000000009</c:v>
                </c:pt>
                <c:pt idx="6">
                  <c:v>0.14999999999999991</c:v>
                </c:pt>
                <c:pt idx="7">
                  <c:v>0.19999999999999996</c:v>
                </c:pt>
              </c:numCache>
            </c:numRef>
          </c:yVal>
          <c:smooth val="0"/>
          <c:extLst>
            <c:ext xmlns:c16="http://schemas.microsoft.com/office/drawing/2014/chart" uri="{C3380CC4-5D6E-409C-BE32-E72D297353CC}">
              <c16:uniqueId val="{00000000-9E2C-49C9-9D58-576C254971CB}"/>
            </c:ext>
          </c:extLst>
        </c:ser>
        <c:ser>
          <c:idx val="1"/>
          <c:order val="1"/>
          <c:tx>
            <c:strRef>
              <c:f>'[3]Exercise options'!$N$15</c:f>
              <c:strCache>
                <c:ptCount val="1"/>
                <c:pt idx="0">
                  <c:v>B</c:v>
                </c:pt>
              </c:strCache>
            </c:strRef>
          </c:tx>
          <c:spPr>
            <a:ln w="38100" cap="rnd">
              <a:noFill/>
              <a:round/>
            </a:ln>
            <a:effectLst/>
          </c:spPr>
          <c:marker>
            <c:symbol val="circle"/>
            <c:size val="5"/>
            <c:spPr>
              <a:solidFill>
                <a:schemeClr val="accent2"/>
              </a:solidFill>
              <a:ln w="9525">
                <a:solidFill>
                  <a:schemeClr val="accent2"/>
                </a:solidFill>
              </a:ln>
              <a:effectLst/>
            </c:spPr>
          </c:marker>
          <c:xVal>
            <c:numRef>
              <c:f>'[3]Exercise options'!$L$16:$L$23</c:f>
              <c:numCache>
                <c:formatCode>General</c:formatCode>
                <c:ptCount val="8"/>
                <c:pt idx="0">
                  <c:v>85</c:v>
                </c:pt>
                <c:pt idx="1">
                  <c:v>90</c:v>
                </c:pt>
                <c:pt idx="2">
                  <c:v>95</c:v>
                </c:pt>
                <c:pt idx="3">
                  <c:v>100</c:v>
                </c:pt>
                <c:pt idx="4">
                  <c:v>105</c:v>
                </c:pt>
                <c:pt idx="5">
                  <c:v>110</c:v>
                </c:pt>
                <c:pt idx="6">
                  <c:v>115</c:v>
                </c:pt>
                <c:pt idx="7">
                  <c:v>120</c:v>
                </c:pt>
              </c:numCache>
            </c:numRef>
          </c:xVal>
          <c:yVal>
            <c:numRef>
              <c:f>'[3]Exercise options'!$N$16:$N$23</c:f>
              <c:numCache>
                <c:formatCode>General</c:formatCode>
                <c:ptCount val="8"/>
                <c:pt idx="0">
                  <c:v>-1</c:v>
                </c:pt>
                <c:pt idx="1">
                  <c:v>-1</c:v>
                </c:pt>
                <c:pt idx="2">
                  <c:v>-1</c:v>
                </c:pt>
                <c:pt idx="3">
                  <c:v>-1</c:v>
                </c:pt>
                <c:pt idx="4">
                  <c:v>-0.5</c:v>
                </c:pt>
                <c:pt idx="5">
                  <c:v>0</c:v>
                </c:pt>
                <c:pt idx="6">
                  <c:v>0.5</c:v>
                </c:pt>
                <c:pt idx="7">
                  <c:v>1</c:v>
                </c:pt>
              </c:numCache>
            </c:numRef>
          </c:yVal>
          <c:smooth val="0"/>
          <c:extLst>
            <c:ext xmlns:c16="http://schemas.microsoft.com/office/drawing/2014/chart" uri="{C3380CC4-5D6E-409C-BE32-E72D297353CC}">
              <c16:uniqueId val="{00000001-9E2C-49C9-9D58-576C254971CB}"/>
            </c:ext>
          </c:extLst>
        </c:ser>
        <c:ser>
          <c:idx val="2"/>
          <c:order val="2"/>
          <c:tx>
            <c:strRef>
              <c:f>'[3]Exercise options'!$O$15</c:f>
              <c:strCache>
                <c:ptCount val="1"/>
                <c:pt idx="0">
                  <c:v>C</c:v>
                </c:pt>
              </c:strCache>
            </c:strRef>
          </c:tx>
          <c:spPr>
            <a:ln w="38100" cap="rnd">
              <a:noFill/>
              <a:round/>
            </a:ln>
            <a:effectLst/>
          </c:spPr>
          <c:marker>
            <c:symbol val="circle"/>
            <c:size val="5"/>
            <c:spPr>
              <a:solidFill>
                <a:schemeClr val="accent3"/>
              </a:solidFill>
              <a:ln w="9525">
                <a:solidFill>
                  <a:schemeClr val="accent3"/>
                </a:solidFill>
              </a:ln>
              <a:effectLst/>
            </c:spPr>
          </c:marker>
          <c:xVal>
            <c:numRef>
              <c:f>'[3]Exercise options'!$L$16:$L$23</c:f>
              <c:numCache>
                <c:formatCode>General</c:formatCode>
                <c:ptCount val="8"/>
                <c:pt idx="0">
                  <c:v>85</c:v>
                </c:pt>
                <c:pt idx="1">
                  <c:v>90</c:v>
                </c:pt>
                <c:pt idx="2">
                  <c:v>95</c:v>
                </c:pt>
                <c:pt idx="3">
                  <c:v>100</c:v>
                </c:pt>
                <c:pt idx="4">
                  <c:v>105</c:v>
                </c:pt>
                <c:pt idx="5">
                  <c:v>110</c:v>
                </c:pt>
                <c:pt idx="6">
                  <c:v>115</c:v>
                </c:pt>
                <c:pt idx="7">
                  <c:v>120</c:v>
                </c:pt>
              </c:numCache>
            </c:numRef>
          </c:xVal>
          <c:yVal>
            <c:numRef>
              <c:f>'[3]Exercise options'!$O$16:$O$23</c:f>
              <c:numCache>
                <c:formatCode>General</c:formatCode>
                <c:ptCount val="8"/>
                <c:pt idx="0">
                  <c:v>-7.2999999999999954E-2</c:v>
                </c:pt>
                <c:pt idx="1">
                  <c:v>-7.2999999999999954E-2</c:v>
                </c:pt>
                <c:pt idx="2">
                  <c:v>-7.2999999999999954E-2</c:v>
                </c:pt>
                <c:pt idx="3">
                  <c:v>-7.2999999999999954E-2</c:v>
                </c:pt>
                <c:pt idx="4">
                  <c:v>-2.300000000000002E-2</c:v>
                </c:pt>
                <c:pt idx="5">
                  <c:v>2.6999999999999913E-2</c:v>
                </c:pt>
                <c:pt idx="6">
                  <c:v>7.6999999999999957E-2</c:v>
                </c:pt>
                <c:pt idx="7">
                  <c:v>0.127</c:v>
                </c:pt>
              </c:numCache>
            </c:numRef>
          </c:yVal>
          <c:smooth val="0"/>
          <c:extLst>
            <c:ext xmlns:c16="http://schemas.microsoft.com/office/drawing/2014/chart" uri="{C3380CC4-5D6E-409C-BE32-E72D297353CC}">
              <c16:uniqueId val="{00000002-9E2C-49C9-9D58-576C254971CB}"/>
            </c:ext>
          </c:extLst>
        </c:ser>
        <c:dLbls>
          <c:showLegendKey val="0"/>
          <c:showVal val="0"/>
          <c:showCatName val="0"/>
          <c:showSerName val="0"/>
          <c:showPercent val="0"/>
          <c:showBubbleSize val="0"/>
        </c:dLbls>
        <c:axId val="1499773071"/>
        <c:axId val="1499759151"/>
      </c:scatterChart>
      <c:valAx>
        <c:axId val="1499773071"/>
        <c:scaling>
          <c:orientation val="minMax"/>
          <c:max val="120"/>
          <c:min val="8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499759151"/>
        <c:crosses val="autoZero"/>
        <c:crossBetween val="midCat"/>
      </c:valAx>
      <c:valAx>
        <c:axId val="1499759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49977307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'[3]SP500 options'!$C$6</c:f>
              <c:strCache>
                <c:ptCount val="1"/>
                <c:pt idx="0">
                  <c:v>Payoff</c:v>
                </c:pt>
              </c:strCache>
            </c:strRef>
          </c:tx>
          <c:spPr>
            <a:ln w="38100" cap="rnd">
              <a:noFill/>
              <a:round/>
            </a:ln>
            <a:effectLst/>
          </c:spPr>
          <c:marker>
            <c:symbol val="circle"/>
            <c:size val="5"/>
            <c:spPr>
              <a:solidFill>
                <a:schemeClr val="accent1"/>
              </a:solidFill>
              <a:ln w="9525">
                <a:solidFill>
                  <a:schemeClr val="accent1"/>
                </a:solidFill>
              </a:ln>
              <a:effectLst/>
            </c:spPr>
          </c:marker>
          <c:xVal>
            <c:numRef>
              <c:f>'[3]SP500 options'!$B$7:$B$26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options'!$C$7:$C$26</c:f>
              <c:numCache>
                <c:formatCode>General</c:formatCode>
                <c:ptCount val="20"/>
                <c:pt idx="0">
                  <c:v>0</c:v>
                </c:pt>
                <c:pt idx="1">
                  <c:v>0</c:v>
                </c:pt>
                <c:pt idx="2">
                  <c:v>0</c:v>
                </c:pt>
                <c:pt idx="3">
                  <c:v>0</c:v>
                </c:pt>
                <c:pt idx="4">
                  <c:v>0</c:v>
                </c:pt>
                <c:pt idx="5">
                  <c:v>0</c:v>
                </c:pt>
                <c:pt idx="6">
                  <c:v>0</c:v>
                </c:pt>
                <c:pt idx="7">
                  <c:v>0</c:v>
                </c:pt>
                <c:pt idx="8">
                  <c:v>0</c:v>
                </c:pt>
                <c:pt idx="9">
                  <c:v>0</c:v>
                </c:pt>
                <c:pt idx="10">
                  <c:v>150</c:v>
                </c:pt>
                <c:pt idx="11">
                  <c:v>400</c:v>
                </c:pt>
                <c:pt idx="12">
                  <c:v>650</c:v>
                </c:pt>
                <c:pt idx="13">
                  <c:v>900</c:v>
                </c:pt>
                <c:pt idx="14">
                  <c:v>1150</c:v>
                </c:pt>
                <c:pt idx="15">
                  <c:v>1400</c:v>
                </c:pt>
                <c:pt idx="16">
                  <c:v>1650</c:v>
                </c:pt>
                <c:pt idx="17">
                  <c:v>1900</c:v>
                </c:pt>
                <c:pt idx="18">
                  <c:v>2150</c:v>
                </c:pt>
                <c:pt idx="19">
                  <c:v>2400</c:v>
                </c:pt>
              </c:numCache>
            </c:numRef>
          </c:yVal>
          <c:smooth val="0"/>
          <c:extLst>
            <c:ext xmlns:c16="http://schemas.microsoft.com/office/drawing/2014/chart" uri="{C3380CC4-5D6E-409C-BE32-E72D297353CC}">
              <c16:uniqueId val="{00000000-1414-4AD3-82D4-82CDD6A207C1}"/>
            </c:ext>
          </c:extLst>
        </c:ser>
        <c:ser>
          <c:idx val="1"/>
          <c:order val="1"/>
          <c:tx>
            <c:strRef>
              <c:f>'[3]SP500 options'!$D$6</c:f>
              <c:strCache>
                <c:ptCount val="1"/>
                <c:pt idx="0">
                  <c:v>Profit</c:v>
                </c:pt>
              </c:strCache>
            </c:strRef>
          </c:tx>
          <c:spPr>
            <a:ln w="38100" cap="rnd">
              <a:noFill/>
              <a:round/>
            </a:ln>
            <a:effectLst/>
          </c:spPr>
          <c:marker>
            <c:symbol val="circle"/>
            <c:size val="5"/>
            <c:spPr>
              <a:solidFill>
                <a:schemeClr val="accent2"/>
              </a:solidFill>
              <a:ln w="9525">
                <a:solidFill>
                  <a:schemeClr val="accent2"/>
                </a:solidFill>
              </a:ln>
              <a:effectLst/>
            </c:spPr>
          </c:marker>
          <c:xVal>
            <c:numRef>
              <c:f>'[3]SP500 options'!$B$7:$B$26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options'!$D$7:$D$26</c:f>
              <c:numCache>
                <c:formatCode>General</c:formatCode>
                <c:ptCount val="20"/>
                <c:pt idx="0">
                  <c:v>-462.1</c:v>
                </c:pt>
                <c:pt idx="1">
                  <c:v>-462.1</c:v>
                </c:pt>
                <c:pt idx="2">
                  <c:v>-462.1</c:v>
                </c:pt>
                <c:pt idx="3">
                  <c:v>-462.1</c:v>
                </c:pt>
                <c:pt idx="4">
                  <c:v>-462.1</c:v>
                </c:pt>
                <c:pt idx="5">
                  <c:v>-462.1</c:v>
                </c:pt>
                <c:pt idx="6">
                  <c:v>-462.1</c:v>
                </c:pt>
                <c:pt idx="7">
                  <c:v>-462.1</c:v>
                </c:pt>
                <c:pt idx="8">
                  <c:v>-462.1</c:v>
                </c:pt>
                <c:pt idx="9">
                  <c:v>-462.1</c:v>
                </c:pt>
                <c:pt idx="10">
                  <c:v>-312.10000000000002</c:v>
                </c:pt>
                <c:pt idx="11">
                  <c:v>-62.100000000000023</c:v>
                </c:pt>
                <c:pt idx="12">
                  <c:v>187.89999999999998</c:v>
                </c:pt>
                <c:pt idx="13">
                  <c:v>437.9</c:v>
                </c:pt>
                <c:pt idx="14">
                  <c:v>687.9</c:v>
                </c:pt>
                <c:pt idx="15">
                  <c:v>937.9</c:v>
                </c:pt>
                <c:pt idx="16">
                  <c:v>1187.9000000000001</c:v>
                </c:pt>
                <c:pt idx="17">
                  <c:v>1437.9</c:v>
                </c:pt>
                <c:pt idx="18">
                  <c:v>1687.9</c:v>
                </c:pt>
                <c:pt idx="19">
                  <c:v>1937.9</c:v>
                </c:pt>
              </c:numCache>
            </c:numRef>
          </c:yVal>
          <c:smooth val="0"/>
          <c:extLst>
            <c:ext xmlns:c16="http://schemas.microsoft.com/office/drawing/2014/chart" uri="{C3380CC4-5D6E-409C-BE32-E72D297353CC}">
              <c16:uniqueId val="{00000001-1414-4AD3-82D4-82CDD6A207C1}"/>
            </c:ext>
          </c:extLst>
        </c:ser>
        <c:dLbls>
          <c:showLegendKey val="0"/>
          <c:showVal val="0"/>
          <c:showCatName val="0"/>
          <c:showSerName val="0"/>
          <c:showPercent val="0"/>
          <c:showBubbleSize val="0"/>
        </c:dLbls>
        <c:axId val="462424816"/>
        <c:axId val="462430096"/>
      </c:scatterChart>
      <c:valAx>
        <c:axId val="462424816"/>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2430096"/>
        <c:crosses val="autoZero"/>
        <c:crossBetween val="midCat"/>
      </c:valAx>
      <c:valAx>
        <c:axId val="462430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2424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DY today versus ten-year</a:t>
            </a:r>
            <a:r>
              <a:rPr lang="en-US" baseline="0"/>
              <a:t> MKT returns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'[2]DY Predictability'!$F$1</c:f>
              <c:strCache>
                <c:ptCount val="1"/>
                <c:pt idx="0">
                  <c:v>MKTt:t+120</c:v>
                </c:pt>
              </c:strCache>
            </c:strRef>
          </c:tx>
          <c:spPr>
            <a:ln w="28575" cap="rnd">
              <a:solidFill>
                <a:schemeClr val="accent2"/>
              </a:solidFill>
              <a:round/>
            </a:ln>
            <a:effectLst/>
          </c:spPr>
          <c:marker>
            <c:symbol val="none"/>
          </c:marker>
          <c:cat>
            <c:numRef>
              <c:f>'[2]DY Predictability'!$A$2:$A$643</c:f>
              <c:numCache>
                <c:formatCode>General</c:formatCode>
                <c:ptCount val="642"/>
                <c:pt idx="0">
                  <c:v>196201</c:v>
                </c:pt>
                <c:pt idx="1">
                  <c:v>196202</c:v>
                </c:pt>
                <c:pt idx="2">
                  <c:v>196203</c:v>
                </c:pt>
                <c:pt idx="3">
                  <c:v>196204</c:v>
                </c:pt>
                <c:pt idx="4">
                  <c:v>196205</c:v>
                </c:pt>
                <c:pt idx="5">
                  <c:v>196206</c:v>
                </c:pt>
                <c:pt idx="6">
                  <c:v>196207</c:v>
                </c:pt>
                <c:pt idx="7">
                  <c:v>196208</c:v>
                </c:pt>
                <c:pt idx="8">
                  <c:v>196209</c:v>
                </c:pt>
                <c:pt idx="9">
                  <c:v>196210</c:v>
                </c:pt>
                <c:pt idx="10">
                  <c:v>196211</c:v>
                </c:pt>
                <c:pt idx="11">
                  <c:v>196212</c:v>
                </c:pt>
                <c:pt idx="12">
                  <c:v>196301</c:v>
                </c:pt>
                <c:pt idx="13">
                  <c:v>196302</c:v>
                </c:pt>
                <c:pt idx="14">
                  <c:v>196303</c:v>
                </c:pt>
                <c:pt idx="15">
                  <c:v>196304</c:v>
                </c:pt>
                <c:pt idx="16">
                  <c:v>196305</c:v>
                </c:pt>
                <c:pt idx="17">
                  <c:v>196306</c:v>
                </c:pt>
                <c:pt idx="18">
                  <c:v>196307</c:v>
                </c:pt>
                <c:pt idx="19">
                  <c:v>196308</c:v>
                </c:pt>
                <c:pt idx="20">
                  <c:v>196309</c:v>
                </c:pt>
                <c:pt idx="21">
                  <c:v>196310</c:v>
                </c:pt>
                <c:pt idx="22">
                  <c:v>196311</c:v>
                </c:pt>
                <c:pt idx="23">
                  <c:v>196312</c:v>
                </c:pt>
                <c:pt idx="24">
                  <c:v>196401</c:v>
                </c:pt>
                <c:pt idx="25">
                  <c:v>196402</c:v>
                </c:pt>
                <c:pt idx="26">
                  <c:v>196403</c:v>
                </c:pt>
                <c:pt idx="27">
                  <c:v>196404</c:v>
                </c:pt>
                <c:pt idx="28">
                  <c:v>196405</c:v>
                </c:pt>
                <c:pt idx="29">
                  <c:v>196406</c:v>
                </c:pt>
                <c:pt idx="30">
                  <c:v>196407</c:v>
                </c:pt>
                <c:pt idx="31">
                  <c:v>196408</c:v>
                </c:pt>
                <c:pt idx="32">
                  <c:v>196409</c:v>
                </c:pt>
                <c:pt idx="33">
                  <c:v>196410</c:v>
                </c:pt>
                <c:pt idx="34">
                  <c:v>196411</c:v>
                </c:pt>
                <c:pt idx="35">
                  <c:v>196412</c:v>
                </c:pt>
                <c:pt idx="36">
                  <c:v>196501</c:v>
                </c:pt>
                <c:pt idx="37">
                  <c:v>196502</c:v>
                </c:pt>
                <c:pt idx="38">
                  <c:v>196503</c:v>
                </c:pt>
                <c:pt idx="39">
                  <c:v>196504</c:v>
                </c:pt>
                <c:pt idx="40">
                  <c:v>196505</c:v>
                </c:pt>
                <c:pt idx="41">
                  <c:v>196506</c:v>
                </c:pt>
                <c:pt idx="42">
                  <c:v>196507</c:v>
                </c:pt>
                <c:pt idx="43">
                  <c:v>196508</c:v>
                </c:pt>
                <c:pt idx="44">
                  <c:v>196509</c:v>
                </c:pt>
                <c:pt idx="45">
                  <c:v>196510</c:v>
                </c:pt>
                <c:pt idx="46">
                  <c:v>196511</c:v>
                </c:pt>
                <c:pt idx="47">
                  <c:v>196512</c:v>
                </c:pt>
                <c:pt idx="48">
                  <c:v>196601</c:v>
                </c:pt>
                <c:pt idx="49">
                  <c:v>196602</c:v>
                </c:pt>
                <c:pt idx="50">
                  <c:v>196603</c:v>
                </c:pt>
                <c:pt idx="51">
                  <c:v>196604</c:v>
                </c:pt>
                <c:pt idx="52">
                  <c:v>196605</c:v>
                </c:pt>
                <c:pt idx="53">
                  <c:v>196606</c:v>
                </c:pt>
                <c:pt idx="54">
                  <c:v>196607</c:v>
                </c:pt>
                <c:pt idx="55">
                  <c:v>196608</c:v>
                </c:pt>
                <c:pt idx="56">
                  <c:v>196609</c:v>
                </c:pt>
                <c:pt idx="57">
                  <c:v>196610</c:v>
                </c:pt>
                <c:pt idx="58">
                  <c:v>196611</c:v>
                </c:pt>
                <c:pt idx="59">
                  <c:v>196612</c:v>
                </c:pt>
                <c:pt idx="60">
                  <c:v>196701</c:v>
                </c:pt>
                <c:pt idx="61">
                  <c:v>196702</c:v>
                </c:pt>
                <c:pt idx="62">
                  <c:v>196703</c:v>
                </c:pt>
                <c:pt idx="63">
                  <c:v>196704</c:v>
                </c:pt>
                <c:pt idx="64">
                  <c:v>196705</c:v>
                </c:pt>
                <c:pt idx="65">
                  <c:v>196706</c:v>
                </c:pt>
                <c:pt idx="66">
                  <c:v>196707</c:v>
                </c:pt>
                <c:pt idx="67">
                  <c:v>196708</c:v>
                </c:pt>
                <c:pt idx="68">
                  <c:v>196709</c:v>
                </c:pt>
                <c:pt idx="69">
                  <c:v>196710</c:v>
                </c:pt>
                <c:pt idx="70">
                  <c:v>196711</c:v>
                </c:pt>
                <c:pt idx="71">
                  <c:v>196712</c:v>
                </c:pt>
                <c:pt idx="72">
                  <c:v>196801</c:v>
                </c:pt>
                <c:pt idx="73">
                  <c:v>196802</c:v>
                </c:pt>
                <c:pt idx="74">
                  <c:v>196803</c:v>
                </c:pt>
                <c:pt idx="75">
                  <c:v>196804</c:v>
                </c:pt>
                <c:pt idx="76">
                  <c:v>196805</c:v>
                </c:pt>
                <c:pt idx="77">
                  <c:v>196806</c:v>
                </c:pt>
                <c:pt idx="78">
                  <c:v>196807</c:v>
                </c:pt>
                <c:pt idx="79">
                  <c:v>196808</c:v>
                </c:pt>
                <c:pt idx="80">
                  <c:v>196809</c:v>
                </c:pt>
                <c:pt idx="81">
                  <c:v>196810</c:v>
                </c:pt>
                <c:pt idx="82">
                  <c:v>196811</c:v>
                </c:pt>
                <c:pt idx="83">
                  <c:v>196812</c:v>
                </c:pt>
                <c:pt idx="84">
                  <c:v>196901</c:v>
                </c:pt>
                <c:pt idx="85">
                  <c:v>196902</c:v>
                </c:pt>
                <c:pt idx="86">
                  <c:v>196903</c:v>
                </c:pt>
                <c:pt idx="87">
                  <c:v>196904</c:v>
                </c:pt>
                <c:pt idx="88">
                  <c:v>196905</c:v>
                </c:pt>
                <c:pt idx="89">
                  <c:v>196906</c:v>
                </c:pt>
                <c:pt idx="90">
                  <c:v>196907</c:v>
                </c:pt>
                <c:pt idx="91">
                  <c:v>196908</c:v>
                </c:pt>
                <c:pt idx="92">
                  <c:v>196909</c:v>
                </c:pt>
                <c:pt idx="93">
                  <c:v>196910</c:v>
                </c:pt>
                <c:pt idx="94">
                  <c:v>196911</c:v>
                </c:pt>
                <c:pt idx="95">
                  <c:v>196912</c:v>
                </c:pt>
                <c:pt idx="96">
                  <c:v>197001</c:v>
                </c:pt>
                <c:pt idx="97">
                  <c:v>197002</c:v>
                </c:pt>
                <c:pt idx="98">
                  <c:v>197003</c:v>
                </c:pt>
                <c:pt idx="99">
                  <c:v>197004</c:v>
                </c:pt>
                <c:pt idx="100">
                  <c:v>197005</c:v>
                </c:pt>
                <c:pt idx="101">
                  <c:v>197006</c:v>
                </c:pt>
                <c:pt idx="102">
                  <c:v>197007</c:v>
                </c:pt>
                <c:pt idx="103">
                  <c:v>197008</c:v>
                </c:pt>
                <c:pt idx="104">
                  <c:v>197009</c:v>
                </c:pt>
                <c:pt idx="105">
                  <c:v>197010</c:v>
                </c:pt>
                <c:pt idx="106">
                  <c:v>197011</c:v>
                </c:pt>
                <c:pt idx="107">
                  <c:v>197012</c:v>
                </c:pt>
                <c:pt idx="108">
                  <c:v>197101</c:v>
                </c:pt>
                <c:pt idx="109">
                  <c:v>197102</c:v>
                </c:pt>
                <c:pt idx="110">
                  <c:v>197103</c:v>
                </c:pt>
                <c:pt idx="111">
                  <c:v>197104</c:v>
                </c:pt>
                <c:pt idx="112">
                  <c:v>197105</c:v>
                </c:pt>
                <c:pt idx="113">
                  <c:v>197106</c:v>
                </c:pt>
                <c:pt idx="114">
                  <c:v>197107</c:v>
                </c:pt>
                <c:pt idx="115">
                  <c:v>197108</c:v>
                </c:pt>
                <c:pt idx="116">
                  <c:v>197109</c:v>
                </c:pt>
                <c:pt idx="117">
                  <c:v>197110</c:v>
                </c:pt>
                <c:pt idx="118">
                  <c:v>197111</c:v>
                </c:pt>
                <c:pt idx="119">
                  <c:v>197112</c:v>
                </c:pt>
                <c:pt idx="120">
                  <c:v>197201</c:v>
                </c:pt>
                <c:pt idx="121">
                  <c:v>197202</c:v>
                </c:pt>
                <c:pt idx="122">
                  <c:v>197203</c:v>
                </c:pt>
                <c:pt idx="123">
                  <c:v>197204</c:v>
                </c:pt>
                <c:pt idx="124">
                  <c:v>197205</c:v>
                </c:pt>
                <c:pt idx="125">
                  <c:v>197206</c:v>
                </c:pt>
                <c:pt idx="126">
                  <c:v>197207</c:v>
                </c:pt>
                <c:pt idx="127">
                  <c:v>197208</c:v>
                </c:pt>
                <c:pt idx="128">
                  <c:v>197209</c:v>
                </c:pt>
                <c:pt idx="129">
                  <c:v>197210</c:v>
                </c:pt>
                <c:pt idx="130">
                  <c:v>197211</c:v>
                </c:pt>
                <c:pt idx="131">
                  <c:v>197212</c:v>
                </c:pt>
                <c:pt idx="132">
                  <c:v>197301</c:v>
                </c:pt>
                <c:pt idx="133">
                  <c:v>197302</c:v>
                </c:pt>
                <c:pt idx="134">
                  <c:v>197303</c:v>
                </c:pt>
                <c:pt idx="135">
                  <c:v>197304</c:v>
                </c:pt>
                <c:pt idx="136">
                  <c:v>197305</c:v>
                </c:pt>
                <c:pt idx="137">
                  <c:v>197306</c:v>
                </c:pt>
                <c:pt idx="138">
                  <c:v>197307</c:v>
                </c:pt>
                <c:pt idx="139">
                  <c:v>197308</c:v>
                </c:pt>
                <c:pt idx="140">
                  <c:v>197309</c:v>
                </c:pt>
                <c:pt idx="141">
                  <c:v>197310</c:v>
                </c:pt>
                <c:pt idx="142">
                  <c:v>197311</c:v>
                </c:pt>
                <c:pt idx="143">
                  <c:v>197312</c:v>
                </c:pt>
                <c:pt idx="144">
                  <c:v>197401</c:v>
                </c:pt>
                <c:pt idx="145">
                  <c:v>197402</c:v>
                </c:pt>
                <c:pt idx="146">
                  <c:v>197403</c:v>
                </c:pt>
                <c:pt idx="147">
                  <c:v>197404</c:v>
                </c:pt>
                <c:pt idx="148">
                  <c:v>197405</c:v>
                </c:pt>
                <c:pt idx="149">
                  <c:v>197406</c:v>
                </c:pt>
                <c:pt idx="150">
                  <c:v>197407</c:v>
                </c:pt>
                <c:pt idx="151">
                  <c:v>197408</c:v>
                </c:pt>
                <c:pt idx="152">
                  <c:v>197409</c:v>
                </c:pt>
                <c:pt idx="153">
                  <c:v>197410</c:v>
                </c:pt>
                <c:pt idx="154">
                  <c:v>197411</c:v>
                </c:pt>
                <c:pt idx="155">
                  <c:v>197412</c:v>
                </c:pt>
                <c:pt idx="156">
                  <c:v>197501</c:v>
                </c:pt>
                <c:pt idx="157">
                  <c:v>197502</c:v>
                </c:pt>
                <c:pt idx="158">
                  <c:v>197503</c:v>
                </c:pt>
                <c:pt idx="159">
                  <c:v>197504</c:v>
                </c:pt>
                <c:pt idx="160">
                  <c:v>197505</c:v>
                </c:pt>
                <c:pt idx="161">
                  <c:v>197506</c:v>
                </c:pt>
                <c:pt idx="162">
                  <c:v>197507</c:v>
                </c:pt>
                <c:pt idx="163">
                  <c:v>197508</c:v>
                </c:pt>
                <c:pt idx="164">
                  <c:v>197509</c:v>
                </c:pt>
                <c:pt idx="165">
                  <c:v>197510</c:v>
                </c:pt>
                <c:pt idx="166">
                  <c:v>197511</c:v>
                </c:pt>
                <c:pt idx="167">
                  <c:v>197512</c:v>
                </c:pt>
                <c:pt idx="168">
                  <c:v>197601</c:v>
                </c:pt>
                <c:pt idx="169">
                  <c:v>197602</c:v>
                </c:pt>
                <c:pt idx="170">
                  <c:v>197603</c:v>
                </c:pt>
                <c:pt idx="171">
                  <c:v>197604</c:v>
                </c:pt>
                <c:pt idx="172">
                  <c:v>197605</c:v>
                </c:pt>
                <c:pt idx="173">
                  <c:v>197606</c:v>
                </c:pt>
                <c:pt idx="174">
                  <c:v>197607</c:v>
                </c:pt>
                <c:pt idx="175">
                  <c:v>197608</c:v>
                </c:pt>
                <c:pt idx="176">
                  <c:v>197609</c:v>
                </c:pt>
                <c:pt idx="177">
                  <c:v>197610</c:v>
                </c:pt>
                <c:pt idx="178">
                  <c:v>197611</c:v>
                </c:pt>
                <c:pt idx="179">
                  <c:v>197612</c:v>
                </c:pt>
                <c:pt idx="180">
                  <c:v>197701</c:v>
                </c:pt>
                <c:pt idx="181">
                  <c:v>197702</c:v>
                </c:pt>
                <c:pt idx="182">
                  <c:v>197703</c:v>
                </c:pt>
                <c:pt idx="183">
                  <c:v>197704</c:v>
                </c:pt>
                <c:pt idx="184">
                  <c:v>197705</c:v>
                </c:pt>
                <c:pt idx="185">
                  <c:v>197706</c:v>
                </c:pt>
                <c:pt idx="186">
                  <c:v>197707</c:v>
                </c:pt>
                <c:pt idx="187">
                  <c:v>197708</c:v>
                </c:pt>
                <c:pt idx="188">
                  <c:v>197709</c:v>
                </c:pt>
                <c:pt idx="189">
                  <c:v>197710</c:v>
                </c:pt>
                <c:pt idx="190">
                  <c:v>197711</c:v>
                </c:pt>
                <c:pt idx="191">
                  <c:v>197712</c:v>
                </c:pt>
                <c:pt idx="192">
                  <c:v>197801</c:v>
                </c:pt>
                <c:pt idx="193">
                  <c:v>197802</c:v>
                </c:pt>
                <c:pt idx="194">
                  <c:v>197803</c:v>
                </c:pt>
                <c:pt idx="195">
                  <c:v>197804</c:v>
                </c:pt>
                <c:pt idx="196">
                  <c:v>197805</c:v>
                </c:pt>
                <c:pt idx="197">
                  <c:v>197806</c:v>
                </c:pt>
                <c:pt idx="198">
                  <c:v>197807</c:v>
                </c:pt>
                <c:pt idx="199">
                  <c:v>197808</c:v>
                </c:pt>
                <c:pt idx="200">
                  <c:v>197809</c:v>
                </c:pt>
                <c:pt idx="201">
                  <c:v>197810</c:v>
                </c:pt>
                <c:pt idx="202">
                  <c:v>197811</c:v>
                </c:pt>
                <c:pt idx="203">
                  <c:v>197812</c:v>
                </c:pt>
                <c:pt idx="204">
                  <c:v>197901</c:v>
                </c:pt>
                <c:pt idx="205">
                  <c:v>197902</c:v>
                </c:pt>
                <c:pt idx="206">
                  <c:v>197903</c:v>
                </c:pt>
                <c:pt idx="207">
                  <c:v>197904</c:v>
                </c:pt>
                <c:pt idx="208">
                  <c:v>197905</c:v>
                </c:pt>
                <c:pt idx="209">
                  <c:v>197906</c:v>
                </c:pt>
                <c:pt idx="210">
                  <c:v>197907</c:v>
                </c:pt>
                <c:pt idx="211">
                  <c:v>197908</c:v>
                </c:pt>
                <c:pt idx="212">
                  <c:v>197909</c:v>
                </c:pt>
                <c:pt idx="213">
                  <c:v>197910</c:v>
                </c:pt>
                <c:pt idx="214">
                  <c:v>197911</c:v>
                </c:pt>
                <c:pt idx="215">
                  <c:v>197912</c:v>
                </c:pt>
                <c:pt idx="216">
                  <c:v>198001</c:v>
                </c:pt>
                <c:pt idx="217">
                  <c:v>198002</c:v>
                </c:pt>
                <c:pt idx="218">
                  <c:v>198003</c:v>
                </c:pt>
                <c:pt idx="219">
                  <c:v>198004</c:v>
                </c:pt>
                <c:pt idx="220">
                  <c:v>198005</c:v>
                </c:pt>
                <c:pt idx="221">
                  <c:v>198006</c:v>
                </c:pt>
                <c:pt idx="222">
                  <c:v>198007</c:v>
                </c:pt>
                <c:pt idx="223">
                  <c:v>198008</c:v>
                </c:pt>
                <c:pt idx="224">
                  <c:v>198009</c:v>
                </c:pt>
                <c:pt idx="225">
                  <c:v>198010</c:v>
                </c:pt>
                <c:pt idx="226">
                  <c:v>198011</c:v>
                </c:pt>
                <c:pt idx="227">
                  <c:v>198012</c:v>
                </c:pt>
                <c:pt idx="228">
                  <c:v>198101</c:v>
                </c:pt>
                <c:pt idx="229">
                  <c:v>198102</c:v>
                </c:pt>
                <c:pt idx="230">
                  <c:v>198103</c:v>
                </c:pt>
                <c:pt idx="231">
                  <c:v>198104</c:v>
                </c:pt>
                <c:pt idx="232">
                  <c:v>198105</c:v>
                </c:pt>
                <c:pt idx="233">
                  <c:v>198106</c:v>
                </c:pt>
                <c:pt idx="234">
                  <c:v>198107</c:v>
                </c:pt>
                <c:pt idx="235">
                  <c:v>198108</c:v>
                </c:pt>
                <c:pt idx="236">
                  <c:v>198109</c:v>
                </c:pt>
                <c:pt idx="237">
                  <c:v>198110</c:v>
                </c:pt>
                <c:pt idx="238">
                  <c:v>198111</c:v>
                </c:pt>
                <c:pt idx="239">
                  <c:v>198112</c:v>
                </c:pt>
                <c:pt idx="240">
                  <c:v>198201</c:v>
                </c:pt>
                <c:pt idx="241">
                  <c:v>198202</c:v>
                </c:pt>
                <c:pt idx="242">
                  <c:v>198203</c:v>
                </c:pt>
                <c:pt idx="243">
                  <c:v>198204</c:v>
                </c:pt>
                <c:pt idx="244">
                  <c:v>198205</c:v>
                </c:pt>
                <c:pt idx="245">
                  <c:v>198206</c:v>
                </c:pt>
                <c:pt idx="246">
                  <c:v>198207</c:v>
                </c:pt>
                <c:pt idx="247">
                  <c:v>198208</c:v>
                </c:pt>
                <c:pt idx="248">
                  <c:v>198209</c:v>
                </c:pt>
                <c:pt idx="249">
                  <c:v>198210</c:v>
                </c:pt>
                <c:pt idx="250">
                  <c:v>198211</c:v>
                </c:pt>
                <c:pt idx="251">
                  <c:v>198212</c:v>
                </c:pt>
                <c:pt idx="252">
                  <c:v>198301</c:v>
                </c:pt>
                <c:pt idx="253">
                  <c:v>198302</c:v>
                </c:pt>
                <c:pt idx="254">
                  <c:v>198303</c:v>
                </c:pt>
                <c:pt idx="255">
                  <c:v>198304</c:v>
                </c:pt>
                <c:pt idx="256">
                  <c:v>198305</c:v>
                </c:pt>
                <c:pt idx="257">
                  <c:v>198306</c:v>
                </c:pt>
                <c:pt idx="258">
                  <c:v>198307</c:v>
                </c:pt>
                <c:pt idx="259">
                  <c:v>198308</c:v>
                </c:pt>
                <c:pt idx="260">
                  <c:v>198309</c:v>
                </c:pt>
                <c:pt idx="261">
                  <c:v>198310</c:v>
                </c:pt>
                <c:pt idx="262">
                  <c:v>198311</c:v>
                </c:pt>
                <c:pt idx="263">
                  <c:v>198312</c:v>
                </c:pt>
                <c:pt idx="264">
                  <c:v>198401</c:v>
                </c:pt>
                <c:pt idx="265">
                  <c:v>198402</c:v>
                </c:pt>
                <c:pt idx="266">
                  <c:v>198403</c:v>
                </c:pt>
                <c:pt idx="267">
                  <c:v>198404</c:v>
                </c:pt>
                <c:pt idx="268">
                  <c:v>198405</c:v>
                </c:pt>
                <c:pt idx="269">
                  <c:v>198406</c:v>
                </c:pt>
                <c:pt idx="270">
                  <c:v>198407</c:v>
                </c:pt>
                <c:pt idx="271">
                  <c:v>198408</c:v>
                </c:pt>
                <c:pt idx="272">
                  <c:v>198409</c:v>
                </c:pt>
                <c:pt idx="273">
                  <c:v>198410</c:v>
                </c:pt>
                <c:pt idx="274">
                  <c:v>198411</c:v>
                </c:pt>
                <c:pt idx="275">
                  <c:v>198412</c:v>
                </c:pt>
                <c:pt idx="276">
                  <c:v>198501</c:v>
                </c:pt>
                <c:pt idx="277">
                  <c:v>198502</c:v>
                </c:pt>
                <c:pt idx="278">
                  <c:v>198503</c:v>
                </c:pt>
                <c:pt idx="279">
                  <c:v>198504</c:v>
                </c:pt>
                <c:pt idx="280">
                  <c:v>198505</c:v>
                </c:pt>
                <c:pt idx="281">
                  <c:v>198506</c:v>
                </c:pt>
                <c:pt idx="282">
                  <c:v>198507</c:v>
                </c:pt>
                <c:pt idx="283">
                  <c:v>198508</c:v>
                </c:pt>
                <c:pt idx="284">
                  <c:v>198509</c:v>
                </c:pt>
                <c:pt idx="285">
                  <c:v>198510</c:v>
                </c:pt>
                <c:pt idx="286">
                  <c:v>198511</c:v>
                </c:pt>
                <c:pt idx="287">
                  <c:v>198512</c:v>
                </c:pt>
                <c:pt idx="288">
                  <c:v>198601</c:v>
                </c:pt>
                <c:pt idx="289">
                  <c:v>198602</c:v>
                </c:pt>
                <c:pt idx="290">
                  <c:v>198603</c:v>
                </c:pt>
                <c:pt idx="291">
                  <c:v>198604</c:v>
                </c:pt>
                <c:pt idx="292">
                  <c:v>198605</c:v>
                </c:pt>
                <c:pt idx="293">
                  <c:v>198606</c:v>
                </c:pt>
                <c:pt idx="294">
                  <c:v>198607</c:v>
                </c:pt>
                <c:pt idx="295">
                  <c:v>198608</c:v>
                </c:pt>
                <c:pt idx="296">
                  <c:v>198609</c:v>
                </c:pt>
                <c:pt idx="297">
                  <c:v>198610</c:v>
                </c:pt>
                <c:pt idx="298">
                  <c:v>198611</c:v>
                </c:pt>
                <c:pt idx="299">
                  <c:v>198612</c:v>
                </c:pt>
                <c:pt idx="300">
                  <c:v>198701</c:v>
                </c:pt>
                <c:pt idx="301">
                  <c:v>198702</c:v>
                </c:pt>
                <c:pt idx="302">
                  <c:v>198703</c:v>
                </c:pt>
                <c:pt idx="303">
                  <c:v>198704</c:v>
                </c:pt>
                <c:pt idx="304">
                  <c:v>198705</c:v>
                </c:pt>
                <c:pt idx="305">
                  <c:v>198706</c:v>
                </c:pt>
                <c:pt idx="306">
                  <c:v>198707</c:v>
                </c:pt>
                <c:pt idx="307">
                  <c:v>198708</c:v>
                </c:pt>
                <c:pt idx="308">
                  <c:v>198709</c:v>
                </c:pt>
                <c:pt idx="309">
                  <c:v>198710</c:v>
                </c:pt>
                <c:pt idx="310">
                  <c:v>198711</c:v>
                </c:pt>
                <c:pt idx="311">
                  <c:v>198712</c:v>
                </c:pt>
                <c:pt idx="312">
                  <c:v>198801</c:v>
                </c:pt>
                <c:pt idx="313">
                  <c:v>198802</c:v>
                </c:pt>
                <c:pt idx="314">
                  <c:v>198803</c:v>
                </c:pt>
                <c:pt idx="315">
                  <c:v>198804</c:v>
                </c:pt>
                <c:pt idx="316">
                  <c:v>198805</c:v>
                </c:pt>
                <c:pt idx="317">
                  <c:v>198806</c:v>
                </c:pt>
                <c:pt idx="318">
                  <c:v>198807</c:v>
                </c:pt>
                <c:pt idx="319">
                  <c:v>198808</c:v>
                </c:pt>
                <c:pt idx="320">
                  <c:v>198809</c:v>
                </c:pt>
                <c:pt idx="321">
                  <c:v>198810</c:v>
                </c:pt>
                <c:pt idx="322">
                  <c:v>198811</c:v>
                </c:pt>
                <c:pt idx="323">
                  <c:v>198812</c:v>
                </c:pt>
                <c:pt idx="324">
                  <c:v>198901</c:v>
                </c:pt>
                <c:pt idx="325">
                  <c:v>198902</c:v>
                </c:pt>
                <c:pt idx="326">
                  <c:v>198903</c:v>
                </c:pt>
                <c:pt idx="327">
                  <c:v>198904</c:v>
                </c:pt>
                <c:pt idx="328">
                  <c:v>198905</c:v>
                </c:pt>
                <c:pt idx="329">
                  <c:v>198906</c:v>
                </c:pt>
                <c:pt idx="330">
                  <c:v>198907</c:v>
                </c:pt>
                <c:pt idx="331">
                  <c:v>198908</c:v>
                </c:pt>
                <c:pt idx="332">
                  <c:v>198909</c:v>
                </c:pt>
                <c:pt idx="333">
                  <c:v>198910</c:v>
                </c:pt>
                <c:pt idx="334">
                  <c:v>198911</c:v>
                </c:pt>
                <c:pt idx="335">
                  <c:v>198912</c:v>
                </c:pt>
                <c:pt idx="336">
                  <c:v>199001</c:v>
                </c:pt>
                <c:pt idx="337">
                  <c:v>199002</c:v>
                </c:pt>
                <c:pt idx="338">
                  <c:v>199003</c:v>
                </c:pt>
                <c:pt idx="339">
                  <c:v>199004</c:v>
                </c:pt>
                <c:pt idx="340">
                  <c:v>199005</c:v>
                </c:pt>
                <c:pt idx="341">
                  <c:v>199006</c:v>
                </c:pt>
                <c:pt idx="342">
                  <c:v>199007</c:v>
                </c:pt>
                <c:pt idx="343">
                  <c:v>199008</c:v>
                </c:pt>
                <c:pt idx="344">
                  <c:v>199009</c:v>
                </c:pt>
                <c:pt idx="345">
                  <c:v>199010</c:v>
                </c:pt>
                <c:pt idx="346">
                  <c:v>199011</c:v>
                </c:pt>
                <c:pt idx="347">
                  <c:v>199012</c:v>
                </c:pt>
                <c:pt idx="348">
                  <c:v>199101</c:v>
                </c:pt>
                <c:pt idx="349">
                  <c:v>199102</c:v>
                </c:pt>
                <c:pt idx="350">
                  <c:v>199103</c:v>
                </c:pt>
                <c:pt idx="351">
                  <c:v>199104</c:v>
                </c:pt>
                <c:pt idx="352">
                  <c:v>199105</c:v>
                </c:pt>
                <c:pt idx="353">
                  <c:v>199106</c:v>
                </c:pt>
                <c:pt idx="354">
                  <c:v>199107</c:v>
                </c:pt>
                <c:pt idx="355">
                  <c:v>199108</c:v>
                </c:pt>
                <c:pt idx="356">
                  <c:v>199109</c:v>
                </c:pt>
                <c:pt idx="357">
                  <c:v>199110</c:v>
                </c:pt>
                <c:pt idx="358">
                  <c:v>199111</c:v>
                </c:pt>
                <c:pt idx="359">
                  <c:v>199112</c:v>
                </c:pt>
                <c:pt idx="360">
                  <c:v>199201</c:v>
                </c:pt>
                <c:pt idx="361">
                  <c:v>199202</c:v>
                </c:pt>
                <c:pt idx="362">
                  <c:v>199203</c:v>
                </c:pt>
                <c:pt idx="363">
                  <c:v>199204</c:v>
                </c:pt>
                <c:pt idx="364">
                  <c:v>199205</c:v>
                </c:pt>
                <c:pt idx="365">
                  <c:v>199206</c:v>
                </c:pt>
                <c:pt idx="366">
                  <c:v>199207</c:v>
                </c:pt>
                <c:pt idx="367">
                  <c:v>199208</c:v>
                </c:pt>
                <c:pt idx="368">
                  <c:v>199209</c:v>
                </c:pt>
                <c:pt idx="369">
                  <c:v>199210</c:v>
                </c:pt>
                <c:pt idx="370">
                  <c:v>199211</c:v>
                </c:pt>
                <c:pt idx="371">
                  <c:v>199212</c:v>
                </c:pt>
                <c:pt idx="372">
                  <c:v>199301</c:v>
                </c:pt>
                <c:pt idx="373">
                  <c:v>199302</c:v>
                </c:pt>
                <c:pt idx="374">
                  <c:v>199303</c:v>
                </c:pt>
                <c:pt idx="375">
                  <c:v>199304</c:v>
                </c:pt>
                <c:pt idx="376">
                  <c:v>199305</c:v>
                </c:pt>
                <c:pt idx="377">
                  <c:v>199306</c:v>
                </c:pt>
                <c:pt idx="378">
                  <c:v>199307</c:v>
                </c:pt>
                <c:pt idx="379">
                  <c:v>199308</c:v>
                </c:pt>
                <c:pt idx="380">
                  <c:v>199309</c:v>
                </c:pt>
                <c:pt idx="381">
                  <c:v>199310</c:v>
                </c:pt>
                <c:pt idx="382">
                  <c:v>199311</c:v>
                </c:pt>
                <c:pt idx="383">
                  <c:v>199312</c:v>
                </c:pt>
                <c:pt idx="384">
                  <c:v>199401</c:v>
                </c:pt>
                <c:pt idx="385">
                  <c:v>199402</c:v>
                </c:pt>
                <c:pt idx="386">
                  <c:v>199403</c:v>
                </c:pt>
                <c:pt idx="387">
                  <c:v>199404</c:v>
                </c:pt>
                <c:pt idx="388">
                  <c:v>199405</c:v>
                </c:pt>
                <c:pt idx="389">
                  <c:v>199406</c:v>
                </c:pt>
                <c:pt idx="390">
                  <c:v>199407</c:v>
                </c:pt>
                <c:pt idx="391">
                  <c:v>199408</c:v>
                </c:pt>
                <c:pt idx="392">
                  <c:v>199409</c:v>
                </c:pt>
                <c:pt idx="393">
                  <c:v>199410</c:v>
                </c:pt>
                <c:pt idx="394">
                  <c:v>199411</c:v>
                </c:pt>
                <c:pt idx="395">
                  <c:v>199412</c:v>
                </c:pt>
                <c:pt idx="396">
                  <c:v>199501</c:v>
                </c:pt>
                <c:pt idx="397">
                  <c:v>199502</c:v>
                </c:pt>
                <c:pt idx="398">
                  <c:v>199503</c:v>
                </c:pt>
                <c:pt idx="399">
                  <c:v>199504</c:v>
                </c:pt>
                <c:pt idx="400">
                  <c:v>199505</c:v>
                </c:pt>
                <c:pt idx="401">
                  <c:v>199506</c:v>
                </c:pt>
                <c:pt idx="402">
                  <c:v>199507</c:v>
                </c:pt>
                <c:pt idx="403">
                  <c:v>199508</c:v>
                </c:pt>
                <c:pt idx="404">
                  <c:v>199509</c:v>
                </c:pt>
                <c:pt idx="405">
                  <c:v>199510</c:v>
                </c:pt>
                <c:pt idx="406">
                  <c:v>199511</c:v>
                </c:pt>
                <c:pt idx="407">
                  <c:v>199512</c:v>
                </c:pt>
                <c:pt idx="408">
                  <c:v>199601</c:v>
                </c:pt>
                <c:pt idx="409">
                  <c:v>199602</c:v>
                </c:pt>
                <c:pt idx="410">
                  <c:v>199603</c:v>
                </c:pt>
                <c:pt idx="411">
                  <c:v>199604</c:v>
                </c:pt>
                <c:pt idx="412">
                  <c:v>199605</c:v>
                </c:pt>
                <c:pt idx="413">
                  <c:v>199606</c:v>
                </c:pt>
                <c:pt idx="414">
                  <c:v>199607</c:v>
                </c:pt>
                <c:pt idx="415">
                  <c:v>199608</c:v>
                </c:pt>
                <c:pt idx="416">
                  <c:v>199609</c:v>
                </c:pt>
                <c:pt idx="417">
                  <c:v>199610</c:v>
                </c:pt>
                <c:pt idx="418">
                  <c:v>199611</c:v>
                </c:pt>
                <c:pt idx="419">
                  <c:v>199612</c:v>
                </c:pt>
                <c:pt idx="420">
                  <c:v>199701</c:v>
                </c:pt>
                <c:pt idx="421">
                  <c:v>199702</c:v>
                </c:pt>
                <c:pt idx="422">
                  <c:v>199703</c:v>
                </c:pt>
                <c:pt idx="423">
                  <c:v>199704</c:v>
                </c:pt>
                <c:pt idx="424">
                  <c:v>199705</c:v>
                </c:pt>
                <c:pt idx="425">
                  <c:v>199706</c:v>
                </c:pt>
                <c:pt idx="426">
                  <c:v>199707</c:v>
                </c:pt>
                <c:pt idx="427">
                  <c:v>199708</c:v>
                </c:pt>
                <c:pt idx="428">
                  <c:v>199709</c:v>
                </c:pt>
                <c:pt idx="429">
                  <c:v>199710</c:v>
                </c:pt>
                <c:pt idx="430">
                  <c:v>199711</c:v>
                </c:pt>
                <c:pt idx="431">
                  <c:v>199712</c:v>
                </c:pt>
                <c:pt idx="432">
                  <c:v>199801</c:v>
                </c:pt>
                <c:pt idx="433">
                  <c:v>199802</c:v>
                </c:pt>
                <c:pt idx="434">
                  <c:v>199803</c:v>
                </c:pt>
                <c:pt idx="435">
                  <c:v>199804</c:v>
                </c:pt>
                <c:pt idx="436">
                  <c:v>199805</c:v>
                </c:pt>
                <c:pt idx="437">
                  <c:v>199806</c:v>
                </c:pt>
                <c:pt idx="438">
                  <c:v>199807</c:v>
                </c:pt>
                <c:pt idx="439">
                  <c:v>199808</c:v>
                </c:pt>
                <c:pt idx="440">
                  <c:v>199809</c:v>
                </c:pt>
                <c:pt idx="441">
                  <c:v>199810</c:v>
                </c:pt>
                <c:pt idx="442">
                  <c:v>199811</c:v>
                </c:pt>
                <c:pt idx="443">
                  <c:v>199812</c:v>
                </c:pt>
                <c:pt idx="444">
                  <c:v>199901</c:v>
                </c:pt>
                <c:pt idx="445">
                  <c:v>199902</c:v>
                </c:pt>
                <c:pt idx="446">
                  <c:v>199903</c:v>
                </c:pt>
                <c:pt idx="447">
                  <c:v>199904</c:v>
                </c:pt>
                <c:pt idx="448">
                  <c:v>199905</c:v>
                </c:pt>
                <c:pt idx="449">
                  <c:v>199906</c:v>
                </c:pt>
                <c:pt idx="450">
                  <c:v>199907</c:v>
                </c:pt>
                <c:pt idx="451">
                  <c:v>199908</c:v>
                </c:pt>
                <c:pt idx="452">
                  <c:v>199909</c:v>
                </c:pt>
                <c:pt idx="453">
                  <c:v>199910</c:v>
                </c:pt>
                <c:pt idx="454">
                  <c:v>199911</c:v>
                </c:pt>
                <c:pt idx="455">
                  <c:v>199912</c:v>
                </c:pt>
                <c:pt idx="456">
                  <c:v>200001</c:v>
                </c:pt>
                <c:pt idx="457">
                  <c:v>200002</c:v>
                </c:pt>
                <c:pt idx="458">
                  <c:v>200003</c:v>
                </c:pt>
                <c:pt idx="459">
                  <c:v>200004</c:v>
                </c:pt>
                <c:pt idx="460">
                  <c:v>200005</c:v>
                </c:pt>
                <c:pt idx="461">
                  <c:v>200006</c:v>
                </c:pt>
                <c:pt idx="462">
                  <c:v>200007</c:v>
                </c:pt>
                <c:pt idx="463">
                  <c:v>200008</c:v>
                </c:pt>
                <c:pt idx="464">
                  <c:v>200009</c:v>
                </c:pt>
                <c:pt idx="465">
                  <c:v>200010</c:v>
                </c:pt>
                <c:pt idx="466">
                  <c:v>200011</c:v>
                </c:pt>
                <c:pt idx="467">
                  <c:v>200012</c:v>
                </c:pt>
                <c:pt idx="468">
                  <c:v>200101</c:v>
                </c:pt>
                <c:pt idx="469">
                  <c:v>200102</c:v>
                </c:pt>
                <c:pt idx="470">
                  <c:v>200103</c:v>
                </c:pt>
                <c:pt idx="471">
                  <c:v>200104</c:v>
                </c:pt>
                <c:pt idx="472">
                  <c:v>200105</c:v>
                </c:pt>
                <c:pt idx="473">
                  <c:v>200106</c:v>
                </c:pt>
                <c:pt idx="474">
                  <c:v>200107</c:v>
                </c:pt>
                <c:pt idx="475">
                  <c:v>200108</c:v>
                </c:pt>
                <c:pt idx="476">
                  <c:v>200109</c:v>
                </c:pt>
                <c:pt idx="477">
                  <c:v>200110</c:v>
                </c:pt>
                <c:pt idx="478">
                  <c:v>200111</c:v>
                </c:pt>
                <c:pt idx="479">
                  <c:v>200112</c:v>
                </c:pt>
                <c:pt idx="480">
                  <c:v>200201</c:v>
                </c:pt>
                <c:pt idx="481">
                  <c:v>200202</c:v>
                </c:pt>
                <c:pt idx="482">
                  <c:v>200203</c:v>
                </c:pt>
                <c:pt idx="483">
                  <c:v>200204</c:v>
                </c:pt>
                <c:pt idx="484">
                  <c:v>200205</c:v>
                </c:pt>
                <c:pt idx="485">
                  <c:v>200206</c:v>
                </c:pt>
                <c:pt idx="486">
                  <c:v>200207</c:v>
                </c:pt>
                <c:pt idx="487">
                  <c:v>200208</c:v>
                </c:pt>
                <c:pt idx="488">
                  <c:v>200209</c:v>
                </c:pt>
                <c:pt idx="489">
                  <c:v>200210</c:v>
                </c:pt>
                <c:pt idx="490">
                  <c:v>200211</c:v>
                </c:pt>
                <c:pt idx="491">
                  <c:v>200212</c:v>
                </c:pt>
                <c:pt idx="492">
                  <c:v>200301</c:v>
                </c:pt>
                <c:pt idx="493">
                  <c:v>200302</c:v>
                </c:pt>
                <c:pt idx="494">
                  <c:v>200303</c:v>
                </c:pt>
                <c:pt idx="495">
                  <c:v>200304</c:v>
                </c:pt>
                <c:pt idx="496">
                  <c:v>200305</c:v>
                </c:pt>
                <c:pt idx="497">
                  <c:v>200306</c:v>
                </c:pt>
                <c:pt idx="498">
                  <c:v>200307</c:v>
                </c:pt>
                <c:pt idx="499">
                  <c:v>200308</c:v>
                </c:pt>
                <c:pt idx="500">
                  <c:v>200309</c:v>
                </c:pt>
                <c:pt idx="501">
                  <c:v>200310</c:v>
                </c:pt>
                <c:pt idx="502">
                  <c:v>200311</c:v>
                </c:pt>
                <c:pt idx="503">
                  <c:v>200312</c:v>
                </c:pt>
                <c:pt idx="504">
                  <c:v>200401</c:v>
                </c:pt>
                <c:pt idx="505">
                  <c:v>200402</c:v>
                </c:pt>
                <c:pt idx="506">
                  <c:v>200403</c:v>
                </c:pt>
                <c:pt idx="507">
                  <c:v>200404</c:v>
                </c:pt>
                <c:pt idx="508">
                  <c:v>200405</c:v>
                </c:pt>
                <c:pt idx="509">
                  <c:v>200406</c:v>
                </c:pt>
                <c:pt idx="510">
                  <c:v>200407</c:v>
                </c:pt>
                <c:pt idx="511">
                  <c:v>200408</c:v>
                </c:pt>
                <c:pt idx="512">
                  <c:v>200409</c:v>
                </c:pt>
                <c:pt idx="513">
                  <c:v>200410</c:v>
                </c:pt>
                <c:pt idx="514">
                  <c:v>200411</c:v>
                </c:pt>
                <c:pt idx="515">
                  <c:v>200412</c:v>
                </c:pt>
                <c:pt idx="516">
                  <c:v>200501</c:v>
                </c:pt>
                <c:pt idx="517">
                  <c:v>200502</c:v>
                </c:pt>
                <c:pt idx="518">
                  <c:v>200503</c:v>
                </c:pt>
                <c:pt idx="519">
                  <c:v>200504</c:v>
                </c:pt>
                <c:pt idx="520">
                  <c:v>200505</c:v>
                </c:pt>
                <c:pt idx="521">
                  <c:v>200506</c:v>
                </c:pt>
                <c:pt idx="522">
                  <c:v>200507</c:v>
                </c:pt>
                <c:pt idx="523">
                  <c:v>200508</c:v>
                </c:pt>
                <c:pt idx="524">
                  <c:v>200509</c:v>
                </c:pt>
                <c:pt idx="525">
                  <c:v>200510</c:v>
                </c:pt>
                <c:pt idx="526">
                  <c:v>200511</c:v>
                </c:pt>
                <c:pt idx="527">
                  <c:v>200512</c:v>
                </c:pt>
                <c:pt idx="528">
                  <c:v>200601</c:v>
                </c:pt>
                <c:pt idx="529">
                  <c:v>200602</c:v>
                </c:pt>
                <c:pt idx="530">
                  <c:v>200603</c:v>
                </c:pt>
                <c:pt idx="531">
                  <c:v>200604</c:v>
                </c:pt>
                <c:pt idx="532">
                  <c:v>200605</c:v>
                </c:pt>
                <c:pt idx="533">
                  <c:v>200606</c:v>
                </c:pt>
                <c:pt idx="534">
                  <c:v>200607</c:v>
                </c:pt>
                <c:pt idx="535">
                  <c:v>200608</c:v>
                </c:pt>
                <c:pt idx="536">
                  <c:v>200609</c:v>
                </c:pt>
                <c:pt idx="537">
                  <c:v>200610</c:v>
                </c:pt>
                <c:pt idx="538">
                  <c:v>200611</c:v>
                </c:pt>
                <c:pt idx="539">
                  <c:v>200612</c:v>
                </c:pt>
                <c:pt idx="540">
                  <c:v>200701</c:v>
                </c:pt>
                <c:pt idx="541">
                  <c:v>200702</c:v>
                </c:pt>
                <c:pt idx="542">
                  <c:v>200703</c:v>
                </c:pt>
                <c:pt idx="543">
                  <c:v>200704</c:v>
                </c:pt>
                <c:pt idx="544">
                  <c:v>200705</c:v>
                </c:pt>
                <c:pt idx="545">
                  <c:v>200706</c:v>
                </c:pt>
                <c:pt idx="546">
                  <c:v>200707</c:v>
                </c:pt>
                <c:pt idx="547">
                  <c:v>200708</c:v>
                </c:pt>
                <c:pt idx="548">
                  <c:v>200709</c:v>
                </c:pt>
                <c:pt idx="549">
                  <c:v>200710</c:v>
                </c:pt>
                <c:pt idx="550">
                  <c:v>200711</c:v>
                </c:pt>
                <c:pt idx="551">
                  <c:v>200712</c:v>
                </c:pt>
                <c:pt idx="552">
                  <c:v>200801</c:v>
                </c:pt>
                <c:pt idx="553">
                  <c:v>200802</c:v>
                </c:pt>
                <c:pt idx="554">
                  <c:v>200803</c:v>
                </c:pt>
                <c:pt idx="555">
                  <c:v>200804</c:v>
                </c:pt>
                <c:pt idx="556">
                  <c:v>200805</c:v>
                </c:pt>
                <c:pt idx="557">
                  <c:v>200806</c:v>
                </c:pt>
                <c:pt idx="558">
                  <c:v>200807</c:v>
                </c:pt>
                <c:pt idx="559">
                  <c:v>200808</c:v>
                </c:pt>
                <c:pt idx="560">
                  <c:v>200809</c:v>
                </c:pt>
                <c:pt idx="561">
                  <c:v>200810</c:v>
                </c:pt>
                <c:pt idx="562">
                  <c:v>200811</c:v>
                </c:pt>
                <c:pt idx="563">
                  <c:v>200812</c:v>
                </c:pt>
                <c:pt idx="564">
                  <c:v>200901</c:v>
                </c:pt>
                <c:pt idx="565">
                  <c:v>200902</c:v>
                </c:pt>
                <c:pt idx="566">
                  <c:v>200903</c:v>
                </c:pt>
                <c:pt idx="567">
                  <c:v>200904</c:v>
                </c:pt>
                <c:pt idx="568">
                  <c:v>200905</c:v>
                </c:pt>
                <c:pt idx="569">
                  <c:v>200906</c:v>
                </c:pt>
                <c:pt idx="570">
                  <c:v>200907</c:v>
                </c:pt>
                <c:pt idx="571">
                  <c:v>200908</c:v>
                </c:pt>
                <c:pt idx="572">
                  <c:v>200909</c:v>
                </c:pt>
                <c:pt idx="573">
                  <c:v>200910</c:v>
                </c:pt>
                <c:pt idx="574">
                  <c:v>200911</c:v>
                </c:pt>
                <c:pt idx="575">
                  <c:v>200912</c:v>
                </c:pt>
                <c:pt idx="576">
                  <c:v>201001</c:v>
                </c:pt>
                <c:pt idx="577">
                  <c:v>201002</c:v>
                </c:pt>
                <c:pt idx="578">
                  <c:v>201003</c:v>
                </c:pt>
                <c:pt idx="579">
                  <c:v>201004</c:v>
                </c:pt>
                <c:pt idx="580">
                  <c:v>201005</c:v>
                </c:pt>
                <c:pt idx="581">
                  <c:v>201006</c:v>
                </c:pt>
                <c:pt idx="582">
                  <c:v>201007</c:v>
                </c:pt>
                <c:pt idx="583">
                  <c:v>201008</c:v>
                </c:pt>
                <c:pt idx="584">
                  <c:v>201009</c:v>
                </c:pt>
                <c:pt idx="585">
                  <c:v>201010</c:v>
                </c:pt>
                <c:pt idx="586">
                  <c:v>201011</c:v>
                </c:pt>
                <c:pt idx="587">
                  <c:v>201012</c:v>
                </c:pt>
                <c:pt idx="588">
                  <c:v>201101</c:v>
                </c:pt>
                <c:pt idx="589">
                  <c:v>201102</c:v>
                </c:pt>
                <c:pt idx="590">
                  <c:v>201103</c:v>
                </c:pt>
                <c:pt idx="591">
                  <c:v>201104</c:v>
                </c:pt>
                <c:pt idx="592">
                  <c:v>201105</c:v>
                </c:pt>
                <c:pt idx="593">
                  <c:v>201106</c:v>
                </c:pt>
                <c:pt idx="594">
                  <c:v>201107</c:v>
                </c:pt>
                <c:pt idx="595">
                  <c:v>201108</c:v>
                </c:pt>
                <c:pt idx="596">
                  <c:v>201109</c:v>
                </c:pt>
                <c:pt idx="597">
                  <c:v>201110</c:v>
                </c:pt>
                <c:pt idx="598">
                  <c:v>201111</c:v>
                </c:pt>
                <c:pt idx="599">
                  <c:v>201112</c:v>
                </c:pt>
                <c:pt idx="600">
                  <c:v>201201</c:v>
                </c:pt>
                <c:pt idx="601">
                  <c:v>201202</c:v>
                </c:pt>
                <c:pt idx="602">
                  <c:v>201203</c:v>
                </c:pt>
                <c:pt idx="603">
                  <c:v>201204</c:v>
                </c:pt>
                <c:pt idx="604">
                  <c:v>201205</c:v>
                </c:pt>
                <c:pt idx="605">
                  <c:v>201206</c:v>
                </c:pt>
                <c:pt idx="606">
                  <c:v>201207</c:v>
                </c:pt>
                <c:pt idx="607">
                  <c:v>201208</c:v>
                </c:pt>
                <c:pt idx="608">
                  <c:v>201209</c:v>
                </c:pt>
                <c:pt idx="609">
                  <c:v>201210</c:v>
                </c:pt>
                <c:pt idx="610">
                  <c:v>201211</c:v>
                </c:pt>
                <c:pt idx="611">
                  <c:v>201212</c:v>
                </c:pt>
                <c:pt idx="612">
                  <c:v>201301</c:v>
                </c:pt>
                <c:pt idx="613">
                  <c:v>201302</c:v>
                </c:pt>
                <c:pt idx="614">
                  <c:v>201303</c:v>
                </c:pt>
                <c:pt idx="615">
                  <c:v>201304</c:v>
                </c:pt>
                <c:pt idx="616">
                  <c:v>201305</c:v>
                </c:pt>
                <c:pt idx="617">
                  <c:v>201306</c:v>
                </c:pt>
                <c:pt idx="618">
                  <c:v>201307</c:v>
                </c:pt>
                <c:pt idx="619">
                  <c:v>201308</c:v>
                </c:pt>
                <c:pt idx="620">
                  <c:v>201309</c:v>
                </c:pt>
                <c:pt idx="621">
                  <c:v>201310</c:v>
                </c:pt>
                <c:pt idx="622">
                  <c:v>201311</c:v>
                </c:pt>
                <c:pt idx="623">
                  <c:v>201312</c:v>
                </c:pt>
                <c:pt idx="624">
                  <c:v>201401</c:v>
                </c:pt>
                <c:pt idx="625">
                  <c:v>201402</c:v>
                </c:pt>
                <c:pt idx="626">
                  <c:v>201403</c:v>
                </c:pt>
                <c:pt idx="627">
                  <c:v>201404</c:v>
                </c:pt>
                <c:pt idx="628">
                  <c:v>201405</c:v>
                </c:pt>
                <c:pt idx="629">
                  <c:v>201406</c:v>
                </c:pt>
                <c:pt idx="630">
                  <c:v>201407</c:v>
                </c:pt>
                <c:pt idx="631">
                  <c:v>201408</c:v>
                </c:pt>
                <c:pt idx="632">
                  <c:v>201409</c:v>
                </c:pt>
                <c:pt idx="633">
                  <c:v>201410</c:v>
                </c:pt>
                <c:pt idx="634">
                  <c:v>201411</c:v>
                </c:pt>
                <c:pt idx="635">
                  <c:v>201412</c:v>
                </c:pt>
                <c:pt idx="636">
                  <c:v>201501</c:v>
                </c:pt>
                <c:pt idx="637">
                  <c:v>201502</c:v>
                </c:pt>
                <c:pt idx="638">
                  <c:v>201503</c:v>
                </c:pt>
                <c:pt idx="639">
                  <c:v>201504</c:v>
                </c:pt>
                <c:pt idx="640">
                  <c:v>201505</c:v>
                </c:pt>
                <c:pt idx="641">
                  <c:v>201506</c:v>
                </c:pt>
              </c:numCache>
            </c:numRef>
          </c:cat>
          <c:val>
            <c:numRef>
              <c:f>'[2]DY Predictability'!$F$2:$F$518</c:f>
              <c:numCache>
                <c:formatCode>General</c:formatCode>
                <c:ptCount val="517"/>
                <c:pt idx="0">
                  <c:v>0.99895800162224102</c:v>
                </c:pt>
                <c:pt idx="1">
                  <c:v>1.1319176445650501</c:v>
                </c:pt>
                <c:pt idx="2">
                  <c:v>1.1551156505004201</c:v>
                </c:pt>
                <c:pt idx="3">
                  <c:v>1.18499968986628</c:v>
                </c:pt>
                <c:pt idx="4">
                  <c:v>1.3471886020159201</c:v>
                </c:pt>
                <c:pt idx="5">
                  <c:v>1.60243479129509</c:v>
                </c:pt>
                <c:pt idx="6">
                  <c:v>1.77634654612599</c:v>
                </c:pt>
                <c:pt idx="7">
                  <c:v>1.5929070371187</c:v>
                </c:pt>
                <c:pt idx="8">
                  <c:v>1.62305122795663</c:v>
                </c:pt>
                <c:pt idx="9">
                  <c:v>1.7393060513032801</c:v>
                </c:pt>
                <c:pt idx="10">
                  <c:v>1.7589896876000699</c:v>
                </c:pt>
                <c:pt idx="11">
                  <c:v>1.6074650896495799</c:v>
                </c:pt>
                <c:pt idx="12">
                  <c:v>1.60102626831007</c:v>
                </c:pt>
                <c:pt idx="13">
                  <c:v>1.40245010426244</c:v>
                </c:pt>
                <c:pt idx="14">
                  <c:v>1.34622516058578</c:v>
                </c:pt>
                <c:pt idx="15">
                  <c:v>1.2522035541118099</c:v>
                </c:pt>
                <c:pt idx="16">
                  <c:v>1.0389364745319301</c:v>
                </c:pt>
                <c:pt idx="17">
                  <c:v>0.95038266490274503</c:v>
                </c:pt>
                <c:pt idx="18">
                  <c:v>0.964678455585124</c:v>
                </c:pt>
                <c:pt idx="19">
                  <c:v>1.07876671191666</c:v>
                </c:pt>
                <c:pt idx="20">
                  <c:v>0.91178640064800098</c:v>
                </c:pt>
                <c:pt idx="21">
                  <c:v>1.04214427781478</c:v>
                </c:pt>
                <c:pt idx="22">
                  <c:v>0.98196437933414704</c:v>
                </c:pt>
                <c:pt idx="23">
                  <c:v>0.75071526647681197</c:v>
                </c:pt>
                <c:pt idx="24">
                  <c:v>0.73528593099082296</c:v>
                </c:pt>
                <c:pt idx="25">
                  <c:v>0.70008606034072596</c:v>
                </c:pt>
                <c:pt idx="26">
                  <c:v>0.67169562514839398</c:v>
                </c:pt>
                <c:pt idx="27">
                  <c:v>0.60645150765096201</c:v>
                </c:pt>
                <c:pt idx="28">
                  <c:v>0.52756112083236195</c:v>
                </c:pt>
                <c:pt idx="29">
                  <c:v>0.44343108270626802</c:v>
                </c:pt>
                <c:pt idx="30">
                  <c:v>0.38942854146098099</c:v>
                </c:pt>
                <c:pt idx="31">
                  <c:v>0.261569525346529</c:v>
                </c:pt>
                <c:pt idx="32">
                  <c:v>0.16469262634430201</c:v>
                </c:pt>
                <c:pt idx="33">
                  <c:v>7.1305375322585603E-3</c:v>
                </c:pt>
                <c:pt idx="34">
                  <c:v>0.16417022186396399</c:v>
                </c:pt>
                <c:pt idx="35">
                  <c:v>0.114719976125201</c:v>
                </c:pt>
                <c:pt idx="36">
                  <c:v>8.05029387874934E-2</c:v>
                </c:pt>
                <c:pt idx="37">
                  <c:v>0.188948716307871</c:v>
                </c:pt>
                <c:pt idx="38">
                  <c:v>0.25091001033820898</c:v>
                </c:pt>
                <c:pt idx="39">
                  <c:v>0.30207326565905301</c:v>
                </c:pt>
                <c:pt idx="40">
                  <c:v>0.31781095258685799</c:v>
                </c:pt>
                <c:pt idx="41">
                  <c:v>0.398436517196604</c:v>
                </c:pt>
                <c:pt idx="42">
                  <c:v>0.55163933682621902</c:v>
                </c:pt>
                <c:pt idx="43">
                  <c:v>0.43191878646170401</c:v>
                </c:pt>
                <c:pt idx="44">
                  <c:v>0.35647420068169999</c:v>
                </c:pt>
                <c:pt idx="45">
                  <c:v>0.26575333236044701</c:v>
                </c:pt>
                <c:pt idx="46">
                  <c:v>0.30216019140025702</c:v>
                </c:pt>
                <c:pt idx="47">
                  <c:v>0.33772557142853299</c:v>
                </c:pt>
                <c:pt idx="48">
                  <c:v>0.30525265939267199</c:v>
                </c:pt>
                <c:pt idx="49">
                  <c:v>0.45411085091391301</c:v>
                </c:pt>
                <c:pt idx="50">
                  <c:v>0.476405066098393</c:v>
                </c:pt>
                <c:pt idx="51">
                  <c:v>0.54971995954110398</c:v>
                </c:pt>
                <c:pt idx="52">
                  <c:v>0.49603625680524399</c:v>
                </c:pt>
                <c:pt idx="53">
                  <c:v>0.563456571491878</c:v>
                </c:pt>
                <c:pt idx="54">
                  <c:v>0.65100002617213704</c:v>
                </c:pt>
                <c:pt idx="55">
                  <c:v>0.66237239264090697</c:v>
                </c:pt>
                <c:pt idx="56">
                  <c:v>0.79464332031482299</c:v>
                </c:pt>
                <c:pt idx="57">
                  <c:v>0.85173082677943501</c:v>
                </c:pt>
                <c:pt idx="58">
                  <c:v>0.73953699277267004</c:v>
                </c:pt>
                <c:pt idx="59">
                  <c:v>0.72176569147125702</c:v>
                </c:pt>
                <c:pt idx="60">
                  <c:v>0.81630609350966798</c:v>
                </c:pt>
                <c:pt idx="61">
                  <c:v>0.61105581014842503</c:v>
                </c:pt>
                <c:pt idx="62">
                  <c:v>0.56741043819067805</c:v>
                </c:pt>
                <c:pt idx="63">
                  <c:v>0.48677244189748098</c:v>
                </c:pt>
                <c:pt idx="64">
                  <c:v>0.43426958625807099</c:v>
                </c:pt>
                <c:pt idx="65">
                  <c:v>0.477745883091521</c:v>
                </c:pt>
                <c:pt idx="66">
                  <c:v>0.51271785909378298</c:v>
                </c:pt>
                <c:pt idx="67">
                  <c:v>0.42387867507225802</c:v>
                </c:pt>
                <c:pt idx="68">
                  <c:v>0.41342372201650801</c:v>
                </c:pt>
                <c:pt idx="69">
                  <c:v>0.36873750359831198</c:v>
                </c:pt>
                <c:pt idx="70">
                  <c:v>0.35199754851833198</c:v>
                </c:pt>
                <c:pt idx="71">
                  <c:v>0.40259846937521998</c:v>
                </c:pt>
                <c:pt idx="72">
                  <c:v>0.36705186471510098</c:v>
                </c:pt>
                <c:pt idx="73">
                  <c:v>0.34065871059043601</c:v>
                </c:pt>
                <c:pt idx="74">
                  <c:v>0.37450812339921702</c:v>
                </c:pt>
                <c:pt idx="75">
                  <c:v>0.41277241794602498</c:v>
                </c:pt>
                <c:pt idx="76">
                  <c:v>0.39909376647522898</c:v>
                </c:pt>
                <c:pt idx="77">
                  <c:v>0.39282896425018399</c:v>
                </c:pt>
                <c:pt idx="78">
                  <c:v>0.36156193746173598</c:v>
                </c:pt>
                <c:pt idx="79">
                  <c:v>0.47172923416102203</c:v>
                </c:pt>
                <c:pt idx="80">
                  <c:v>0.50860924150291298</c:v>
                </c:pt>
                <c:pt idx="81">
                  <c:v>0.43250000636295099</c:v>
                </c:pt>
                <c:pt idx="82">
                  <c:v>0.26078748329208001</c:v>
                </c:pt>
                <c:pt idx="83">
                  <c:v>0.23172445580759499</c:v>
                </c:pt>
                <c:pt idx="84">
                  <c:v>0.29772109210695702</c:v>
                </c:pt>
                <c:pt idx="85">
                  <c:v>0.372489068001919</c:v>
                </c:pt>
                <c:pt idx="86">
                  <c:v>0.40947751783709901</c:v>
                </c:pt>
                <c:pt idx="87">
                  <c:v>0.45582212293378199</c:v>
                </c:pt>
                <c:pt idx="88">
                  <c:v>0.43797941625991699</c:v>
                </c:pt>
                <c:pt idx="89">
                  <c:v>0.41262353294869802</c:v>
                </c:pt>
                <c:pt idx="90">
                  <c:v>0.58411206427098405</c:v>
                </c:pt>
                <c:pt idx="91">
                  <c:v>0.72062380636468604</c:v>
                </c:pt>
                <c:pt idx="92">
                  <c:v>0.73894571797457997</c:v>
                </c:pt>
                <c:pt idx="93">
                  <c:v>0.78115486741742601</c:v>
                </c:pt>
                <c:pt idx="94">
                  <c:v>0.563862739450263</c:v>
                </c:pt>
                <c:pt idx="95">
                  <c:v>0.71696705189308396</c:v>
                </c:pt>
                <c:pt idx="96">
                  <c:v>0.79982853700127998</c:v>
                </c:pt>
                <c:pt idx="97">
                  <c:v>1.0685380731741201</c:v>
                </c:pt>
                <c:pt idx="98">
                  <c:v>0.94960935936893098</c:v>
                </c:pt>
                <c:pt idx="99">
                  <c:v>0.730177896953774</c:v>
                </c:pt>
                <c:pt idx="100">
                  <c:v>1.0342639116921299</c:v>
                </c:pt>
                <c:pt idx="101">
                  <c:v>1.3050354995533</c:v>
                </c:pt>
                <c:pt idx="102">
                  <c:v>1.5209729954498401</c:v>
                </c:pt>
                <c:pt idx="103">
                  <c:v>1.51088441110323</c:v>
                </c:pt>
                <c:pt idx="104">
                  <c:v>1.4492001435290001</c:v>
                </c:pt>
                <c:pt idx="105">
                  <c:v>1.4075693542291301</c:v>
                </c:pt>
                <c:pt idx="106">
                  <c:v>1.50148859059802</c:v>
                </c:pt>
                <c:pt idx="107">
                  <c:v>1.63245657963457</c:v>
                </c:pt>
                <c:pt idx="108">
                  <c:v>1.4005603197930101</c:v>
                </c:pt>
                <c:pt idx="109">
                  <c:v>1.19020899734013</c:v>
                </c:pt>
                <c:pt idx="110">
                  <c:v>1.18784097109964</c:v>
                </c:pt>
                <c:pt idx="111">
                  <c:v>1.1949640768180601</c:v>
                </c:pt>
                <c:pt idx="112">
                  <c:v>1.1005273549594099</c:v>
                </c:pt>
                <c:pt idx="113">
                  <c:v>1.2084871764426299</c:v>
                </c:pt>
                <c:pt idx="114">
                  <c:v>1.1802946603775399</c:v>
                </c:pt>
                <c:pt idx="115">
                  <c:v>1.2666879837293099</c:v>
                </c:pt>
                <c:pt idx="116">
                  <c:v>1.0490633269373399</c:v>
                </c:pt>
                <c:pt idx="117">
                  <c:v>0.93685075527527595</c:v>
                </c:pt>
                <c:pt idx="118">
                  <c:v>1.14234466552752</c:v>
                </c:pt>
                <c:pt idx="119">
                  <c:v>1.2392658734965301</c:v>
                </c:pt>
                <c:pt idx="120">
                  <c:v>0.99579600496271403</c:v>
                </c:pt>
                <c:pt idx="121">
                  <c:v>0.89443333570891503</c:v>
                </c:pt>
                <c:pt idx="122">
                  <c:v>0.74636183953151103</c:v>
                </c:pt>
                <c:pt idx="123">
                  <c:v>0.71538079203139904</c:v>
                </c:pt>
                <c:pt idx="124">
                  <c:v>0.78053047015388899</c:v>
                </c:pt>
                <c:pt idx="125">
                  <c:v>0.70198023375517404</c:v>
                </c:pt>
                <c:pt idx="126">
                  <c:v>0.70215415366460898</c:v>
                </c:pt>
                <c:pt idx="127">
                  <c:v>0.67393031331141295</c:v>
                </c:pt>
                <c:pt idx="128">
                  <c:v>0.80891165677979104</c:v>
                </c:pt>
                <c:pt idx="129">
                  <c:v>0.85632264778409894</c:v>
                </c:pt>
                <c:pt idx="130">
                  <c:v>1.05810484602222</c:v>
                </c:pt>
                <c:pt idx="131">
                  <c:v>1.06457502416062</c:v>
                </c:pt>
                <c:pt idx="132">
                  <c:v>1.0692769971832601</c:v>
                </c:pt>
                <c:pt idx="133">
                  <c:v>1.2213576740735199</c:v>
                </c:pt>
                <c:pt idx="134">
                  <c:v>1.3991871655622401</c:v>
                </c:pt>
                <c:pt idx="135">
                  <c:v>1.50273179668664</c:v>
                </c:pt>
                <c:pt idx="136">
                  <c:v>1.83364972931476</c:v>
                </c:pt>
                <c:pt idx="137">
                  <c:v>1.9393634221989</c:v>
                </c:pt>
                <c:pt idx="138">
                  <c:v>2.0816529703781002</c:v>
                </c:pt>
                <c:pt idx="139">
                  <c:v>1.8189193096749801</c:v>
                </c:pt>
                <c:pt idx="140">
                  <c:v>1.9178696054926001</c:v>
                </c:pt>
                <c:pt idx="141">
                  <c:v>1.8140849993975801</c:v>
                </c:pt>
                <c:pt idx="142">
                  <c:v>1.7444308261486401</c:v>
                </c:pt>
                <c:pt idx="143">
                  <c:v>2.2144403869010398</c:v>
                </c:pt>
                <c:pt idx="144">
                  <c:v>2.14235206761369</c:v>
                </c:pt>
                <c:pt idx="145">
                  <c:v>2.0916790599535902</c:v>
                </c:pt>
                <c:pt idx="146">
                  <c:v>1.9616494011883101</c:v>
                </c:pt>
                <c:pt idx="147">
                  <c:v>2.0710259161580198</c:v>
                </c:pt>
                <c:pt idx="148">
                  <c:v>2.22641094837092</c:v>
                </c:pt>
                <c:pt idx="149">
                  <c:v>2.1837637595238002</c:v>
                </c:pt>
                <c:pt idx="150">
                  <c:v>2.34007005026446</c:v>
                </c:pt>
                <c:pt idx="151">
                  <c:v>2.5358237509977202</c:v>
                </c:pt>
                <c:pt idx="152">
                  <c:v>3.30537399422857</c:v>
                </c:pt>
                <c:pt idx="153">
                  <c:v>3.8382268852483201</c:v>
                </c:pt>
                <c:pt idx="154">
                  <c:v>3.1557053839848299</c:v>
                </c:pt>
                <c:pt idx="155">
                  <c:v>3.2829341023948699</c:v>
                </c:pt>
                <c:pt idx="156">
                  <c:v>3.5128016328750298</c:v>
                </c:pt>
                <c:pt idx="157">
                  <c:v>3.2915858665576301</c:v>
                </c:pt>
                <c:pt idx="158">
                  <c:v>3.1219307596524901</c:v>
                </c:pt>
                <c:pt idx="159">
                  <c:v>2.9903585058515998</c:v>
                </c:pt>
                <c:pt idx="160">
                  <c:v>2.8031734455312498</c:v>
                </c:pt>
                <c:pt idx="161">
                  <c:v>2.8074940061055602</c:v>
                </c:pt>
                <c:pt idx="162">
                  <c:v>2.6841113722481</c:v>
                </c:pt>
                <c:pt idx="163">
                  <c:v>2.9191505363738499</c:v>
                </c:pt>
                <c:pt idx="164">
                  <c:v>2.9954220309872901</c:v>
                </c:pt>
                <c:pt idx="165">
                  <c:v>2.9867065575635099</c:v>
                </c:pt>
                <c:pt idx="166">
                  <c:v>2.9415186113173899</c:v>
                </c:pt>
                <c:pt idx="167">
                  <c:v>3.09564552771181</c:v>
                </c:pt>
                <c:pt idx="168">
                  <c:v>3.3296705806201001</c:v>
                </c:pt>
                <c:pt idx="169">
                  <c:v>2.8906682008750799</c:v>
                </c:pt>
                <c:pt idx="170">
                  <c:v>3.1612292718677901</c:v>
                </c:pt>
                <c:pt idx="171">
                  <c:v>3.2726220538948101</c:v>
                </c:pt>
                <c:pt idx="172">
                  <c:v>3.2847147878995702</c:v>
                </c:pt>
                <c:pt idx="173">
                  <c:v>3.54823643058094</c:v>
                </c:pt>
                <c:pt idx="174">
                  <c:v>3.4206873040342001</c:v>
                </c:pt>
                <c:pt idx="175">
                  <c:v>3.1836424013128601</c:v>
                </c:pt>
                <c:pt idx="176">
                  <c:v>3.4630825657105699</c:v>
                </c:pt>
                <c:pt idx="177">
                  <c:v>2.9993574015660198</c:v>
                </c:pt>
                <c:pt idx="178">
                  <c:v>3.2903607516340401</c:v>
                </c:pt>
                <c:pt idx="179">
                  <c:v>3.3244247512500298</c:v>
                </c:pt>
                <c:pt idx="180">
                  <c:v>2.96436185116952</c:v>
                </c:pt>
                <c:pt idx="181">
                  <c:v>3.64683635529568</c:v>
                </c:pt>
                <c:pt idx="182">
                  <c:v>3.9500140931107102</c:v>
                </c:pt>
                <c:pt idx="183">
                  <c:v>4.1049988793812204</c:v>
                </c:pt>
                <c:pt idx="184">
                  <c:v>3.9932810087491801</c:v>
                </c:pt>
                <c:pt idx="185">
                  <c:v>4.0730442682156003</c:v>
                </c:pt>
                <c:pt idx="186">
                  <c:v>4.0397420082491999</c:v>
                </c:pt>
                <c:pt idx="187">
                  <c:v>4.3245770169196103</c:v>
                </c:pt>
                <c:pt idx="188">
                  <c:v>4.61052552426254</c:v>
                </c:pt>
                <c:pt idx="189">
                  <c:v>4.4816895747237702</c:v>
                </c:pt>
                <c:pt idx="190">
                  <c:v>3.4122724534453299</c:v>
                </c:pt>
                <c:pt idx="191">
                  <c:v>2.9089778348322399</c:v>
                </c:pt>
                <c:pt idx="192">
                  <c:v>3.1588172280073001</c:v>
                </c:pt>
                <c:pt idx="193">
                  <c:v>3.5998772261511802</c:v>
                </c:pt>
                <c:pt idx="194">
                  <c:v>3.8844679346322701</c:v>
                </c:pt>
                <c:pt idx="195">
                  <c:v>3.6383073819196099</c:v>
                </c:pt>
                <c:pt idx="196">
                  <c:v>3.32172857149529</c:v>
                </c:pt>
                <c:pt idx="197">
                  <c:v>3.2350996131344298</c:v>
                </c:pt>
                <c:pt idx="198">
                  <c:v>3.5105845955568298</c:v>
                </c:pt>
                <c:pt idx="199">
                  <c:v>3.2369700667641799</c:v>
                </c:pt>
                <c:pt idx="200">
                  <c:v>2.95141835006058</c:v>
                </c:pt>
                <c:pt idx="201">
                  <c:v>3.1398467077154599</c:v>
                </c:pt>
                <c:pt idx="202">
                  <c:v>3.74564380958798</c:v>
                </c:pt>
                <c:pt idx="203">
                  <c:v>3.51022022634471</c:v>
                </c:pt>
                <c:pt idx="204">
                  <c:v>3.5306284626630098</c:v>
                </c:pt>
                <c:pt idx="205">
                  <c:v>3.6018240527905698</c:v>
                </c:pt>
                <c:pt idx="206">
                  <c:v>3.6581806507407699</c:v>
                </c:pt>
                <c:pt idx="207">
                  <c:v>3.4722733564817001</c:v>
                </c:pt>
                <c:pt idx="208">
                  <c:v>3.6613927181911698</c:v>
                </c:pt>
                <c:pt idx="209">
                  <c:v>3.92280131500282</c:v>
                </c:pt>
                <c:pt idx="210">
                  <c:v>3.6735098285752001</c:v>
                </c:pt>
                <c:pt idx="211">
                  <c:v>3.9637927995202702</c:v>
                </c:pt>
                <c:pt idx="212">
                  <c:v>3.7714049694730201</c:v>
                </c:pt>
                <c:pt idx="213">
                  <c:v>3.7656798560209999</c:v>
                </c:pt>
                <c:pt idx="214">
                  <c:v>3.98349253888754</c:v>
                </c:pt>
                <c:pt idx="215">
                  <c:v>3.7732661116350301</c:v>
                </c:pt>
                <c:pt idx="216">
                  <c:v>3.72820023536205</c:v>
                </c:pt>
                <c:pt idx="217">
                  <c:v>3.1237769337105599</c:v>
                </c:pt>
                <c:pt idx="218">
                  <c:v>3.20693928584017</c:v>
                </c:pt>
                <c:pt idx="219">
                  <c:v>3.8814977762432599</c:v>
                </c:pt>
                <c:pt idx="220">
                  <c:v>3.5150259295044699</c:v>
                </c:pt>
                <c:pt idx="221">
                  <c:v>3.6440023466478602</c:v>
                </c:pt>
                <c:pt idx="222">
                  <c:v>3.4589948257483099</c:v>
                </c:pt>
                <c:pt idx="223">
                  <c:v>3.1156747232986302</c:v>
                </c:pt>
                <c:pt idx="224">
                  <c:v>2.6367715340979201</c:v>
                </c:pt>
                <c:pt idx="225">
                  <c:v>2.3378878428363299</c:v>
                </c:pt>
                <c:pt idx="226">
                  <c:v>2.23154399920121</c:v>
                </c:pt>
                <c:pt idx="227">
                  <c:v>2.12543359922745</c:v>
                </c:pt>
                <c:pt idx="228">
                  <c:v>2.3278973730383301</c:v>
                </c:pt>
                <c:pt idx="229">
                  <c:v>2.6471675272641999</c:v>
                </c:pt>
                <c:pt idx="230">
                  <c:v>2.8639233263852901</c:v>
                </c:pt>
                <c:pt idx="231">
                  <c:v>2.8019648345619799</c:v>
                </c:pt>
                <c:pt idx="232">
                  <c:v>2.8507473698205601</c:v>
                </c:pt>
                <c:pt idx="233">
                  <c:v>2.9591280730003802</c:v>
                </c:pt>
                <c:pt idx="234">
                  <c:v>2.8187448066479002</c:v>
                </c:pt>
                <c:pt idx="235">
                  <c:v>3.0114056529612299</c:v>
                </c:pt>
                <c:pt idx="236">
                  <c:v>3.3744538250541698</c:v>
                </c:pt>
                <c:pt idx="237">
                  <c:v>3.59766397026794</c:v>
                </c:pt>
                <c:pt idx="238">
                  <c:v>3.4057516797912899</c:v>
                </c:pt>
                <c:pt idx="239">
                  <c:v>3.05853980269963</c:v>
                </c:pt>
                <c:pt idx="240">
                  <c:v>3.6425654336373801</c:v>
                </c:pt>
                <c:pt idx="241">
                  <c:v>3.7467804633592499</c:v>
                </c:pt>
                <c:pt idx="242">
                  <c:v>4.0618676159344398</c:v>
                </c:pt>
                <c:pt idx="243">
                  <c:v>3.98934363233412</c:v>
                </c:pt>
                <c:pt idx="244">
                  <c:v>3.8459716888762401</c:v>
                </c:pt>
                <c:pt idx="245">
                  <c:v>4.0211994691168496</c:v>
                </c:pt>
                <c:pt idx="246">
                  <c:v>4.0268429956479999</c:v>
                </c:pt>
                <c:pt idx="247">
                  <c:v>4.3463500816170404</c:v>
                </c:pt>
                <c:pt idx="248">
                  <c:v>3.6765035387727898</c:v>
                </c:pt>
                <c:pt idx="249">
                  <c:v>3.6604251867239701</c:v>
                </c:pt>
                <c:pt idx="250">
                  <c:v>3.2172495321816301</c:v>
                </c:pt>
                <c:pt idx="251">
                  <c:v>3.1796026702609099</c:v>
                </c:pt>
                <c:pt idx="252">
                  <c:v>3.2039651043199302</c:v>
                </c:pt>
                <c:pt idx="253">
                  <c:v>3.0777937477515001</c:v>
                </c:pt>
                <c:pt idx="254">
                  <c:v>2.96479607195876</c:v>
                </c:pt>
                <c:pt idx="255">
                  <c:v>2.93030292101857</c:v>
                </c:pt>
                <c:pt idx="256">
                  <c:v>2.5573304236710199</c:v>
                </c:pt>
                <c:pt idx="257">
                  <c:v>2.6237601687628</c:v>
                </c:pt>
                <c:pt idx="258">
                  <c:v>2.5126790299863702</c:v>
                </c:pt>
                <c:pt idx="259">
                  <c:v>2.6300469131647799</c:v>
                </c:pt>
                <c:pt idx="260">
                  <c:v>2.76437240735829</c:v>
                </c:pt>
                <c:pt idx="261">
                  <c:v>2.7073588992216702</c:v>
                </c:pt>
                <c:pt idx="262">
                  <c:v>2.87154628984687</c:v>
                </c:pt>
                <c:pt idx="263">
                  <c:v>2.7021708445395598</c:v>
                </c:pt>
                <c:pt idx="264">
                  <c:v>2.81179550926417</c:v>
                </c:pt>
                <c:pt idx="265">
                  <c:v>2.9768550477066098</c:v>
                </c:pt>
                <c:pt idx="266">
                  <c:v>3.0498476943221502</c:v>
                </c:pt>
                <c:pt idx="267">
                  <c:v>2.8153113292306799</c:v>
                </c:pt>
                <c:pt idx="268">
                  <c:v>2.8404195701050701</c:v>
                </c:pt>
                <c:pt idx="269">
                  <c:v>3.0866989814144099</c:v>
                </c:pt>
                <c:pt idx="270">
                  <c:v>2.8759293839523599</c:v>
                </c:pt>
                <c:pt idx="271">
                  <c:v>3.07430994581452</c:v>
                </c:pt>
                <c:pt idx="272">
                  <c:v>2.8275265245623298</c:v>
                </c:pt>
                <c:pt idx="273">
                  <c:v>2.75102189684771</c:v>
                </c:pt>
                <c:pt idx="274">
                  <c:v>2.8094443624935002</c:v>
                </c:pt>
                <c:pt idx="275">
                  <c:v>2.7078283867737598</c:v>
                </c:pt>
                <c:pt idx="276">
                  <c:v>2.6651348124529801</c:v>
                </c:pt>
                <c:pt idx="277">
                  <c:v>2.4485463966213499</c:v>
                </c:pt>
                <c:pt idx="278">
                  <c:v>2.5240892106141399</c:v>
                </c:pt>
                <c:pt idx="279">
                  <c:v>2.6251003866249301</c:v>
                </c:pt>
                <c:pt idx="280">
                  <c:v>2.7264840081033102</c:v>
                </c:pt>
                <c:pt idx="281">
                  <c:v>2.6450827971461601</c:v>
                </c:pt>
                <c:pt idx="282">
                  <c:v>2.69412781219321</c:v>
                </c:pt>
                <c:pt idx="283">
                  <c:v>2.85279629751868</c:v>
                </c:pt>
                <c:pt idx="284">
                  <c:v>2.9104740477779298</c:v>
                </c:pt>
                <c:pt idx="285">
                  <c:v>3.2247449164937998</c:v>
                </c:pt>
                <c:pt idx="286">
                  <c:v>2.99387130493036</c:v>
                </c:pt>
                <c:pt idx="287">
                  <c:v>2.8924301811147801</c:v>
                </c:pt>
                <c:pt idx="288">
                  <c:v>2.7803454700733998</c:v>
                </c:pt>
                <c:pt idx="289">
                  <c:v>2.8356256923410501</c:v>
                </c:pt>
                <c:pt idx="290">
                  <c:v>2.6240000503894798</c:v>
                </c:pt>
                <c:pt idx="291">
                  <c:v>2.4742025511507801</c:v>
                </c:pt>
                <c:pt idx="292">
                  <c:v>2.5901143588748901</c:v>
                </c:pt>
                <c:pt idx="293">
                  <c:v>2.51053138431321</c:v>
                </c:pt>
                <c:pt idx="294">
                  <c:v>2.4313672595463198</c:v>
                </c:pt>
                <c:pt idx="295">
                  <c:v>2.4463227243747898</c:v>
                </c:pt>
                <c:pt idx="296">
                  <c:v>2.3376242886862602</c:v>
                </c:pt>
                <c:pt idx="297">
                  <c:v>2.83218135530596</c:v>
                </c:pt>
                <c:pt idx="298">
                  <c:v>2.6921929952947901</c:v>
                </c:pt>
                <c:pt idx="299">
                  <c:v>2.8776024505528</c:v>
                </c:pt>
                <c:pt idx="300">
                  <c:v>2.9390250773153102</c:v>
                </c:pt>
                <c:pt idx="301">
                  <c:v>2.67907524273298</c:v>
                </c:pt>
                <c:pt idx="302">
                  <c:v>2.5063882536636601</c:v>
                </c:pt>
                <c:pt idx="303">
                  <c:v>2.2759713975077198</c:v>
                </c:pt>
                <c:pt idx="304">
                  <c:v>2.4805322068303801</c:v>
                </c:pt>
                <c:pt idx="305">
                  <c:v>2.7139762019944502</c:v>
                </c:pt>
                <c:pt idx="306">
                  <c:v>2.7157545855426202</c:v>
                </c:pt>
                <c:pt idx="307">
                  <c:v>2.8386512715758001</c:v>
                </c:pt>
                <c:pt idx="308">
                  <c:v>2.5533086970082399</c:v>
                </c:pt>
                <c:pt idx="309">
                  <c:v>2.8412479772787802</c:v>
                </c:pt>
                <c:pt idx="310">
                  <c:v>3.7975876365650998</c:v>
                </c:pt>
                <c:pt idx="311">
                  <c:v>4.3567361632289296</c:v>
                </c:pt>
                <c:pt idx="312">
                  <c:v>4.0869005729170196</c:v>
                </c:pt>
                <c:pt idx="313">
                  <c:v>3.8960809533396601</c:v>
                </c:pt>
                <c:pt idx="314">
                  <c:v>3.9989261097590201</c:v>
                </c:pt>
                <c:pt idx="315">
                  <c:v>4.35435551024917</c:v>
                </c:pt>
                <c:pt idx="316">
                  <c:v>4.36177591978623</c:v>
                </c:pt>
                <c:pt idx="317">
                  <c:v>4.2071607490799696</c:v>
                </c:pt>
                <c:pt idx="318">
                  <c:v>4.1235731572681802</c:v>
                </c:pt>
                <c:pt idx="319">
                  <c:v>4.0554377898735199</c:v>
                </c:pt>
                <c:pt idx="320">
                  <c:v>3.3834927793568199</c:v>
                </c:pt>
                <c:pt idx="321">
                  <c:v>3.4969607891380901</c:v>
                </c:pt>
                <c:pt idx="322">
                  <c:v>3.74841231125087</c:v>
                </c:pt>
                <c:pt idx="323">
                  <c:v>4.1412144285735097</c:v>
                </c:pt>
                <c:pt idx="324">
                  <c:v>4.3637385940092202</c:v>
                </c:pt>
                <c:pt idx="325">
                  <c:v>4.2229184527694104</c:v>
                </c:pt>
                <c:pt idx="326">
                  <c:v>4.1119394006518002</c:v>
                </c:pt>
                <c:pt idx="327">
                  <c:v>4.19393842859653</c:v>
                </c:pt>
                <c:pt idx="328">
                  <c:v>4.1790986045148202</c:v>
                </c:pt>
                <c:pt idx="329">
                  <c:v>3.8677757961389498</c:v>
                </c:pt>
                <c:pt idx="330">
                  <c:v>4.1524152624791997</c:v>
                </c:pt>
                <c:pt idx="331">
                  <c:v>3.6276233835668199</c:v>
                </c:pt>
                <c:pt idx="332">
                  <c:v>3.4840574594534202</c:v>
                </c:pt>
                <c:pt idx="333">
                  <c:v>3.3803616667681</c:v>
                </c:pt>
                <c:pt idx="334">
                  <c:v>3.80977347432365</c:v>
                </c:pt>
                <c:pt idx="335">
                  <c:v>3.9048152034171499</c:v>
                </c:pt>
                <c:pt idx="336">
                  <c:v>4.2127818846575504</c:v>
                </c:pt>
                <c:pt idx="337">
                  <c:v>4.3786329044994297</c:v>
                </c:pt>
                <c:pt idx="338">
                  <c:v>4.4421100827586697</c:v>
                </c:pt>
                <c:pt idx="339">
                  <c:v>4.6120598462487497</c:v>
                </c:pt>
                <c:pt idx="340">
                  <c:v>4.4235112415304298</c:v>
                </c:pt>
                <c:pt idx="341">
                  <c:v>3.7762691116979301</c:v>
                </c:pt>
                <c:pt idx="342">
                  <c:v>4.0401778932363897</c:v>
                </c:pt>
                <c:pt idx="343">
                  <c:v>3.9988482304147501</c:v>
                </c:pt>
                <c:pt idx="344">
                  <c:v>4.9382031619144797</c:v>
                </c:pt>
                <c:pt idx="345">
                  <c:v>4.9746569916552703</c:v>
                </c:pt>
                <c:pt idx="346">
                  <c:v>4.91658013146907</c:v>
                </c:pt>
                <c:pt idx="347">
                  <c:v>3.9686656379031802</c:v>
                </c:pt>
                <c:pt idx="348">
                  <c:v>3.9026160364678302</c:v>
                </c:pt>
                <c:pt idx="349">
                  <c:v>3.83085452429065</c:v>
                </c:pt>
                <c:pt idx="350">
                  <c:v>3.0528567769961401</c:v>
                </c:pt>
                <c:pt idx="351">
                  <c:v>2.6624710189636298</c:v>
                </c:pt>
                <c:pt idx="352">
                  <c:v>2.9576607030855899</c:v>
                </c:pt>
                <c:pt idx="353">
                  <c:v>2.8409570400515598</c:v>
                </c:pt>
                <c:pt idx="354">
                  <c:v>2.9560087486245301</c:v>
                </c:pt>
                <c:pt idx="355">
                  <c:v>2.7082152091327298</c:v>
                </c:pt>
                <c:pt idx="356">
                  <c:v>2.38602838467704</c:v>
                </c:pt>
                <c:pt idx="357">
                  <c:v>2.1175297244578899</c:v>
                </c:pt>
                <c:pt idx="358">
                  <c:v>2.1475708171812702</c:v>
                </c:pt>
                <c:pt idx="359">
                  <c:v>2.5241668681766698</c:v>
                </c:pt>
                <c:pt idx="360">
                  <c:v>2.2247029988819098</c:v>
                </c:pt>
                <c:pt idx="361">
                  <c:v>2.1907587567884201</c:v>
                </c:pt>
                <c:pt idx="362">
                  <c:v>2.0796472009882501</c:v>
                </c:pt>
                <c:pt idx="363">
                  <c:v>2.2902321462498101</c:v>
                </c:pt>
                <c:pt idx="364">
                  <c:v>2.0809422316214898</c:v>
                </c:pt>
                <c:pt idx="365">
                  <c:v>2.0251924318446899</c:v>
                </c:pt>
                <c:pt idx="366">
                  <c:v>1.86896183677289</c:v>
                </c:pt>
                <c:pt idx="367">
                  <c:v>1.5351500780938001</c:v>
                </c:pt>
                <c:pt idx="368">
                  <c:v>1.6066357157678799</c:v>
                </c:pt>
                <c:pt idx="369">
                  <c:v>1.307046041585</c:v>
                </c:pt>
                <c:pt idx="370">
                  <c:v>1.4603933982256601</c:v>
                </c:pt>
                <c:pt idx="371">
                  <c:v>1.5009441518185</c:v>
                </c:pt>
                <c:pt idx="372">
                  <c:v>1.31769060724953</c:v>
                </c:pt>
                <c:pt idx="373">
                  <c:v>1.2345231803583101</c:v>
                </c:pt>
                <c:pt idx="374">
                  <c:v>1.1868711663476801</c:v>
                </c:pt>
                <c:pt idx="375">
                  <c:v>1.15786926692074</c:v>
                </c:pt>
                <c:pt idx="376">
                  <c:v>1.40498404149454</c:v>
                </c:pt>
                <c:pt idx="377">
                  <c:v>1.4758972469857501</c:v>
                </c:pt>
                <c:pt idx="378">
                  <c:v>1.4995334975536301</c:v>
                </c:pt>
                <c:pt idx="379">
                  <c:v>1.5625847929874199</c:v>
                </c:pt>
                <c:pt idx="380">
                  <c:v>1.5241349297859199</c:v>
                </c:pt>
                <c:pt idx="381">
                  <c:v>1.4913670507293799</c:v>
                </c:pt>
                <c:pt idx="382">
                  <c:v>1.60217074126659</c:v>
                </c:pt>
                <c:pt idx="383">
                  <c:v>1.6831248127212</c:v>
                </c:pt>
                <c:pt idx="384">
                  <c:v>1.7487017736917101</c:v>
                </c:pt>
                <c:pt idx="385">
                  <c:v>1.72471194052334</c:v>
                </c:pt>
                <c:pt idx="386">
                  <c:v>1.8310217458832401</c:v>
                </c:pt>
                <c:pt idx="387">
                  <c:v>1.9282649265984699</c:v>
                </c:pt>
                <c:pt idx="388">
                  <c:v>1.84994580523328</c:v>
                </c:pt>
                <c:pt idx="389">
                  <c:v>1.8595501423705501</c:v>
                </c:pt>
                <c:pt idx="390">
                  <c:v>1.99653105996354</c:v>
                </c:pt>
                <c:pt idx="391">
                  <c:v>1.79133698350048</c:v>
                </c:pt>
                <c:pt idx="392">
                  <c:v>1.6792877215645901</c:v>
                </c:pt>
                <c:pt idx="393">
                  <c:v>1.77901646094569</c:v>
                </c:pt>
                <c:pt idx="394">
                  <c:v>1.7740988148292001</c:v>
                </c:pt>
                <c:pt idx="395">
                  <c:v>2.0148490078321299</c:v>
                </c:pt>
                <c:pt idx="396">
                  <c:v>2.0830030475945698</c:v>
                </c:pt>
                <c:pt idx="397">
                  <c:v>1.93762959142742</c:v>
                </c:pt>
                <c:pt idx="398">
                  <c:v>1.8817177718462801</c:v>
                </c:pt>
                <c:pt idx="399">
                  <c:v>1.75818349479909</c:v>
                </c:pt>
                <c:pt idx="400">
                  <c:v>1.6250483578000099</c:v>
                </c:pt>
                <c:pt idx="401">
                  <c:v>1.6364682317463599</c:v>
                </c:pt>
                <c:pt idx="402">
                  <c:v>1.57540457176115</c:v>
                </c:pt>
                <c:pt idx="403">
                  <c:v>1.5751573408336501</c:v>
                </c:pt>
                <c:pt idx="404">
                  <c:v>1.5257037154008899</c:v>
                </c:pt>
                <c:pt idx="405">
                  <c:v>1.4526924305078199</c:v>
                </c:pt>
                <c:pt idx="406">
                  <c:v>1.43534139764925</c:v>
                </c:pt>
                <c:pt idx="407">
                  <c:v>1.4248412191598201</c:v>
                </c:pt>
                <c:pt idx="408">
                  <c:v>1.39020745470176</c:v>
                </c:pt>
                <c:pt idx="409">
                  <c:v>1.40650062071882</c:v>
                </c:pt>
                <c:pt idx="410">
                  <c:v>1.3667550343758399</c:v>
                </c:pt>
                <c:pt idx="411">
                  <c:v>1.38337287530154</c:v>
                </c:pt>
                <c:pt idx="412">
                  <c:v>1.3501284038649299</c:v>
                </c:pt>
                <c:pt idx="413">
                  <c:v>1.2147639346016399</c:v>
                </c:pt>
                <c:pt idx="414">
                  <c:v>1.23239101004326</c:v>
                </c:pt>
                <c:pt idx="415">
                  <c:v>1.3538398859071801</c:v>
                </c:pt>
                <c:pt idx="416">
                  <c:v>1.33741297190259</c:v>
                </c:pt>
                <c:pt idx="417">
                  <c:v>1.2662666070267401</c:v>
                </c:pt>
                <c:pt idx="418">
                  <c:v>1.3190745571904701</c:v>
                </c:pt>
                <c:pt idx="419">
                  <c:v>1.2205802036927</c:v>
                </c:pt>
                <c:pt idx="420">
                  <c:v>1.2770165778448701</c:v>
                </c:pt>
                <c:pt idx="421">
                  <c:v>1.19927321972422</c:v>
                </c:pt>
                <c:pt idx="422">
                  <c:v>1.16669139424682</c:v>
                </c:pt>
                <c:pt idx="423">
                  <c:v>1.2963749148039501</c:v>
                </c:pt>
                <c:pt idx="424">
                  <c:v>1.28450507222719</c:v>
                </c:pt>
                <c:pt idx="425">
                  <c:v>1.2082341764091</c:v>
                </c:pt>
                <c:pt idx="426">
                  <c:v>1.0807750773017299</c:v>
                </c:pt>
                <c:pt idx="427">
                  <c:v>0.86663443506642701</c:v>
                </c:pt>
                <c:pt idx="428">
                  <c:v>0.96514371129889498</c:v>
                </c:pt>
                <c:pt idx="429">
                  <c:v>0.92334795224395205</c:v>
                </c:pt>
                <c:pt idx="430">
                  <c:v>1.03283267318518</c:v>
                </c:pt>
                <c:pt idx="431">
                  <c:v>0.87826108751007903</c:v>
                </c:pt>
                <c:pt idx="432">
                  <c:v>0.83397988308941096</c:v>
                </c:pt>
                <c:pt idx="433">
                  <c:v>0.71126478452914299</c:v>
                </c:pt>
                <c:pt idx="434">
                  <c:v>0.54590518237486496</c:v>
                </c:pt>
                <c:pt idx="435">
                  <c:v>0.45901693104024299</c:v>
                </c:pt>
                <c:pt idx="436">
                  <c:v>0.51122769903515697</c:v>
                </c:pt>
                <c:pt idx="437">
                  <c:v>0.58435913294510999</c:v>
                </c:pt>
                <c:pt idx="438">
                  <c:v>0.40296614793952001</c:v>
                </c:pt>
                <c:pt idx="439">
                  <c:v>0.423593789894113</c:v>
                </c:pt>
                <c:pt idx="440">
                  <c:v>0.715738526148614</c:v>
                </c:pt>
                <c:pt idx="441">
                  <c:v>0.46306903116190301</c:v>
                </c:pt>
                <c:pt idx="442">
                  <c:v>0.12810860150547901</c:v>
                </c:pt>
                <c:pt idx="443">
                  <c:v>-2.2857158154685E-2</c:v>
                </c:pt>
                <c:pt idx="444">
                  <c:v>-6.6880864188639103E-2</c:v>
                </c:pt>
                <c:pt idx="445">
                  <c:v>-0.174434413111721</c:v>
                </c:pt>
                <c:pt idx="446">
                  <c:v>-0.22897473857769601</c:v>
                </c:pt>
                <c:pt idx="447">
                  <c:v>-0.19119539144023401</c:v>
                </c:pt>
                <c:pt idx="448">
                  <c:v>-0.148708043330599</c:v>
                </c:pt>
                <c:pt idx="449">
                  <c:v>-8.4956816906541902E-2</c:v>
                </c:pt>
                <c:pt idx="450">
                  <c:v>-0.12611070352850701</c:v>
                </c:pt>
                <c:pt idx="451">
                  <c:v>-2.8540977103767601E-2</c:v>
                </c:pt>
                <c:pt idx="452">
                  <c:v>1.3943797859778499E-2</c:v>
                </c:pt>
                <c:pt idx="453">
                  <c:v>8.1588541906378001E-2</c:v>
                </c:pt>
                <c:pt idx="454">
                  <c:v>-1.0913069216107E-2</c:v>
                </c:pt>
                <c:pt idx="455">
                  <c:v>6.5363579827211202E-3</c:v>
                </c:pt>
                <c:pt idx="456">
                  <c:v>-4.3716011960942103E-2</c:v>
                </c:pt>
                <c:pt idx="457">
                  <c:v>-3.4020229914345702E-2</c:v>
                </c:pt>
                <c:pt idx="458">
                  <c:v>-2.9137750516556499E-2</c:v>
                </c:pt>
                <c:pt idx="459">
                  <c:v>-2.3165757877546201E-2</c:v>
                </c:pt>
                <c:pt idx="460">
                  <c:v>5.9396779065611999E-2</c:v>
                </c:pt>
                <c:pt idx="461">
                  <c:v>1.5733048371401801E-2</c:v>
                </c:pt>
                <c:pt idx="462">
                  <c:v>-8.6671873394146795E-2</c:v>
                </c:pt>
                <c:pt idx="463">
                  <c:v>-3.0487918829240602E-3</c:v>
                </c:pt>
                <c:pt idx="464">
                  <c:v>-0.116994019705475</c:v>
                </c:pt>
                <c:pt idx="465">
                  <c:v>1.7602620884338699E-2</c:v>
                </c:pt>
                <c:pt idx="466">
                  <c:v>8.0968673657198398E-2</c:v>
                </c:pt>
                <c:pt idx="467">
                  <c:v>0.21122907068326899</c:v>
                </c:pt>
                <c:pt idx="468">
                  <c:v>0.27245158443400203</c:v>
                </c:pt>
                <c:pt idx="469">
                  <c:v>0.25195390770973403</c:v>
                </c:pt>
                <c:pt idx="470">
                  <c:v>0.434487207438919</c:v>
                </c:pt>
                <c:pt idx="471">
                  <c:v>0.54689335400723205</c:v>
                </c:pt>
                <c:pt idx="472">
                  <c:v>0.46935591366513701</c:v>
                </c:pt>
                <c:pt idx="473">
                  <c:v>0.43576315673158</c:v>
                </c:pt>
                <c:pt idx="474">
                  <c:v>0.43444915750333302</c:v>
                </c:pt>
                <c:pt idx="475">
                  <c:v>0.42670485625573301</c:v>
                </c:pt>
                <c:pt idx="476">
                  <c:v>0.42928919110457398</c:v>
                </c:pt>
                <c:pt idx="477">
                  <c:v>0.45095698286250202</c:v>
                </c:pt>
                <c:pt idx="478">
                  <c:v>0.57347156254128995</c:v>
                </c:pt>
                <c:pt idx="479">
                  <c:v>0.45675038730495998</c:v>
                </c:pt>
                <c:pt idx="480">
                  <c:v>0.442148526111457</c:v>
                </c:pt>
                <c:pt idx="481">
                  <c:v>0.53493113138813098</c:v>
                </c:pt>
                <c:pt idx="482">
                  <c:v>0.63815932889972204</c:v>
                </c:pt>
                <c:pt idx="483">
                  <c:v>0.61838275752467398</c:v>
                </c:pt>
                <c:pt idx="484">
                  <c:v>0.68996998850522695</c:v>
                </c:pt>
                <c:pt idx="485">
                  <c:v>0.60543726530539199</c:v>
                </c:pt>
                <c:pt idx="486">
                  <c:v>0.79497285291193598</c:v>
                </c:pt>
                <c:pt idx="487">
                  <c:v>0.96711225231047204</c:v>
                </c:pt>
                <c:pt idx="488">
                  <c:v>1.0046406259634499</c:v>
                </c:pt>
                <c:pt idx="489">
                  <c:v>1.29376075188201</c:v>
                </c:pt>
                <c:pt idx="490">
                  <c:v>1.08707162319325</c:v>
                </c:pt>
                <c:pt idx="491">
                  <c:v>0.98299348512111195</c:v>
                </c:pt>
                <c:pt idx="492">
                  <c:v>1.12675263126026</c:v>
                </c:pt>
                <c:pt idx="493">
                  <c:v>1.30207398013068</c:v>
                </c:pt>
                <c:pt idx="494">
                  <c:v>1.3742701705267999</c:v>
                </c:pt>
                <c:pt idx="495">
                  <c:v>1.4409064713894899</c:v>
                </c:pt>
                <c:pt idx="496">
                  <c:v>1.2885751591055801</c:v>
                </c:pt>
                <c:pt idx="497">
                  <c:v>1.21655856751511</c:v>
                </c:pt>
                <c:pt idx="498">
                  <c:v>1.1571708675186501</c:v>
                </c:pt>
                <c:pt idx="499">
                  <c:v>1.22520115361594</c:v>
                </c:pt>
                <c:pt idx="500">
                  <c:v>1.1139519601142001</c:v>
                </c:pt>
                <c:pt idx="501">
                  <c:v>1.21939290672856</c:v>
                </c:pt>
                <c:pt idx="502">
                  <c:v>1.17820398514349</c:v>
                </c:pt>
                <c:pt idx="503">
                  <c:v>1.2147149965292501</c:v>
                </c:pt>
                <c:pt idx="504">
                  <c:v>1.1816120417090401</c:v>
                </c:pt>
                <c:pt idx="505">
                  <c:v>1.06337558396038</c:v>
                </c:pt>
                <c:pt idx="506">
                  <c:v>1.1282500971954801</c:v>
                </c:pt>
                <c:pt idx="507">
                  <c:v>1.1640190063920399</c:v>
                </c:pt>
                <c:pt idx="508">
                  <c:v>1.1983790028294099</c:v>
                </c:pt>
                <c:pt idx="509">
                  <c:v>1.21640384301857</c:v>
                </c:pt>
                <c:pt idx="510">
                  <c:v>1.23097114314435</c:v>
                </c:pt>
                <c:pt idx="511">
                  <c:v>1.27557198232425</c:v>
                </c:pt>
                <c:pt idx="512">
                  <c:v>1.3673307487539299</c:v>
                </c:pt>
                <c:pt idx="513">
                  <c:v>1.2816776452693699</c:v>
                </c:pt>
                <c:pt idx="514">
                  <c:v>1.3036989579773099</c:v>
                </c:pt>
                <c:pt idx="515">
                  <c:v>1.2566083498000999</c:v>
                </c:pt>
                <c:pt idx="516">
                  <c:v>1.1770966162662699</c:v>
                </c:pt>
              </c:numCache>
            </c:numRef>
          </c:val>
          <c:smooth val="0"/>
          <c:extLst>
            <c:ext xmlns:c16="http://schemas.microsoft.com/office/drawing/2014/chart" uri="{C3380CC4-5D6E-409C-BE32-E72D297353CC}">
              <c16:uniqueId val="{00000000-C0A3-4F6C-9A19-DC99A301FB9A}"/>
            </c:ext>
          </c:extLst>
        </c:ser>
        <c:dLbls>
          <c:showLegendKey val="0"/>
          <c:showVal val="0"/>
          <c:showCatName val="0"/>
          <c:showSerName val="0"/>
          <c:showPercent val="0"/>
          <c:showBubbleSize val="0"/>
        </c:dLbls>
        <c:marker val="1"/>
        <c:smooth val="0"/>
        <c:axId val="1599489744"/>
        <c:axId val="1599490992"/>
      </c:lineChart>
      <c:lineChart>
        <c:grouping val="standard"/>
        <c:varyColors val="0"/>
        <c:ser>
          <c:idx val="0"/>
          <c:order val="0"/>
          <c:tx>
            <c:strRef>
              <c:f>'[2]DY Predictability'!$E$1</c:f>
              <c:strCache>
                <c:ptCount val="1"/>
                <c:pt idx="0">
                  <c:v>DP</c:v>
                </c:pt>
              </c:strCache>
            </c:strRef>
          </c:tx>
          <c:spPr>
            <a:ln w="28575" cap="rnd">
              <a:solidFill>
                <a:schemeClr val="accent1"/>
              </a:solidFill>
              <a:round/>
            </a:ln>
            <a:effectLst/>
          </c:spPr>
          <c:marker>
            <c:symbol val="none"/>
          </c:marker>
          <c:cat>
            <c:numRef>
              <c:f>'[2]DY Predictability'!$A$2:$A$637</c:f>
              <c:numCache>
                <c:formatCode>General</c:formatCode>
                <c:ptCount val="636"/>
                <c:pt idx="0">
                  <c:v>196201</c:v>
                </c:pt>
                <c:pt idx="1">
                  <c:v>196202</c:v>
                </c:pt>
                <c:pt idx="2">
                  <c:v>196203</c:v>
                </c:pt>
                <c:pt idx="3">
                  <c:v>196204</c:v>
                </c:pt>
                <c:pt idx="4">
                  <c:v>196205</c:v>
                </c:pt>
                <c:pt idx="5">
                  <c:v>196206</c:v>
                </c:pt>
                <c:pt idx="6">
                  <c:v>196207</c:v>
                </c:pt>
                <c:pt idx="7">
                  <c:v>196208</c:v>
                </c:pt>
                <c:pt idx="8">
                  <c:v>196209</c:v>
                </c:pt>
                <c:pt idx="9">
                  <c:v>196210</c:v>
                </c:pt>
                <c:pt idx="10">
                  <c:v>196211</c:v>
                </c:pt>
                <c:pt idx="11">
                  <c:v>196212</c:v>
                </c:pt>
                <c:pt idx="12">
                  <c:v>196301</c:v>
                </c:pt>
                <c:pt idx="13">
                  <c:v>196302</c:v>
                </c:pt>
                <c:pt idx="14">
                  <c:v>196303</c:v>
                </c:pt>
                <c:pt idx="15">
                  <c:v>196304</c:v>
                </c:pt>
                <c:pt idx="16">
                  <c:v>196305</c:v>
                </c:pt>
                <c:pt idx="17">
                  <c:v>196306</c:v>
                </c:pt>
                <c:pt idx="18">
                  <c:v>196307</c:v>
                </c:pt>
                <c:pt idx="19">
                  <c:v>196308</c:v>
                </c:pt>
                <c:pt idx="20">
                  <c:v>196309</c:v>
                </c:pt>
                <c:pt idx="21">
                  <c:v>196310</c:v>
                </c:pt>
                <c:pt idx="22">
                  <c:v>196311</c:v>
                </c:pt>
                <c:pt idx="23">
                  <c:v>196312</c:v>
                </c:pt>
                <c:pt idx="24">
                  <c:v>196401</c:v>
                </c:pt>
                <c:pt idx="25">
                  <c:v>196402</c:v>
                </c:pt>
                <c:pt idx="26">
                  <c:v>196403</c:v>
                </c:pt>
                <c:pt idx="27">
                  <c:v>196404</c:v>
                </c:pt>
                <c:pt idx="28">
                  <c:v>196405</c:v>
                </c:pt>
                <c:pt idx="29">
                  <c:v>196406</c:v>
                </c:pt>
                <c:pt idx="30">
                  <c:v>196407</c:v>
                </c:pt>
                <c:pt idx="31">
                  <c:v>196408</c:v>
                </c:pt>
                <c:pt idx="32">
                  <c:v>196409</c:v>
                </c:pt>
                <c:pt idx="33">
                  <c:v>196410</c:v>
                </c:pt>
                <c:pt idx="34">
                  <c:v>196411</c:v>
                </c:pt>
                <c:pt idx="35">
                  <c:v>196412</c:v>
                </c:pt>
                <c:pt idx="36">
                  <c:v>196501</c:v>
                </c:pt>
                <c:pt idx="37">
                  <c:v>196502</c:v>
                </c:pt>
                <c:pt idx="38">
                  <c:v>196503</c:v>
                </c:pt>
                <c:pt idx="39">
                  <c:v>196504</c:v>
                </c:pt>
                <c:pt idx="40">
                  <c:v>196505</c:v>
                </c:pt>
                <c:pt idx="41">
                  <c:v>196506</c:v>
                </c:pt>
                <c:pt idx="42">
                  <c:v>196507</c:v>
                </c:pt>
                <c:pt idx="43">
                  <c:v>196508</c:v>
                </c:pt>
                <c:pt idx="44">
                  <c:v>196509</c:v>
                </c:pt>
                <c:pt idx="45">
                  <c:v>196510</c:v>
                </c:pt>
                <c:pt idx="46">
                  <c:v>196511</c:v>
                </c:pt>
                <c:pt idx="47">
                  <c:v>196512</c:v>
                </c:pt>
                <c:pt idx="48">
                  <c:v>196601</c:v>
                </c:pt>
                <c:pt idx="49">
                  <c:v>196602</c:v>
                </c:pt>
                <c:pt idx="50">
                  <c:v>196603</c:v>
                </c:pt>
                <c:pt idx="51">
                  <c:v>196604</c:v>
                </c:pt>
                <c:pt idx="52">
                  <c:v>196605</c:v>
                </c:pt>
                <c:pt idx="53">
                  <c:v>196606</c:v>
                </c:pt>
                <c:pt idx="54">
                  <c:v>196607</c:v>
                </c:pt>
                <c:pt idx="55">
                  <c:v>196608</c:v>
                </c:pt>
                <c:pt idx="56">
                  <c:v>196609</c:v>
                </c:pt>
                <c:pt idx="57">
                  <c:v>196610</c:v>
                </c:pt>
                <c:pt idx="58">
                  <c:v>196611</c:v>
                </c:pt>
                <c:pt idx="59">
                  <c:v>196612</c:v>
                </c:pt>
                <c:pt idx="60">
                  <c:v>196701</c:v>
                </c:pt>
                <c:pt idx="61">
                  <c:v>196702</c:v>
                </c:pt>
                <c:pt idx="62">
                  <c:v>196703</c:v>
                </c:pt>
                <c:pt idx="63">
                  <c:v>196704</c:v>
                </c:pt>
                <c:pt idx="64">
                  <c:v>196705</c:v>
                </c:pt>
                <c:pt idx="65">
                  <c:v>196706</c:v>
                </c:pt>
                <c:pt idx="66">
                  <c:v>196707</c:v>
                </c:pt>
                <c:pt idx="67">
                  <c:v>196708</c:v>
                </c:pt>
                <c:pt idx="68">
                  <c:v>196709</c:v>
                </c:pt>
                <c:pt idx="69">
                  <c:v>196710</c:v>
                </c:pt>
                <c:pt idx="70">
                  <c:v>196711</c:v>
                </c:pt>
                <c:pt idx="71">
                  <c:v>196712</c:v>
                </c:pt>
                <c:pt idx="72">
                  <c:v>196801</c:v>
                </c:pt>
                <c:pt idx="73">
                  <c:v>196802</c:v>
                </c:pt>
                <c:pt idx="74">
                  <c:v>196803</c:v>
                </c:pt>
                <c:pt idx="75">
                  <c:v>196804</c:v>
                </c:pt>
                <c:pt idx="76">
                  <c:v>196805</c:v>
                </c:pt>
                <c:pt idx="77">
                  <c:v>196806</c:v>
                </c:pt>
                <c:pt idx="78">
                  <c:v>196807</c:v>
                </c:pt>
                <c:pt idx="79">
                  <c:v>196808</c:v>
                </c:pt>
                <c:pt idx="80">
                  <c:v>196809</c:v>
                </c:pt>
                <c:pt idx="81">
                  <c:v>196810</c:v>
                </c:pt>
                <c:pt idx="82">
                  <c:v>196811</c:v>
                </c:pt>
                <c:pt idx="83">
                  <c:v>196812</c:v>
                </c:pt>
                <c:pt idx="84">
                  <c:v>196901</c:v>
                </c:pt>
                <c:pt idx="85">
                  <c:v>196902</c:v>
                </c:pt>
                <c:pt idx="86">
                  <c:v>196903</c:v>
                </c:pt>
                <c:pt idx="87">
                  <c:v>196904</c:v>
                </c:pt>
                <c:pt idx="88">
                  <c:v>196905</c:v>
                </c:pt>
                <c:pt idx="89">
                  <c:v>196906</c:v>
                </c:pt>
                <c:pt idx="90">
                  <c:v>196907</c:v>
                </c:pt>
                <c:pt idx="91">
                  <c:v>196908</c:v>
                </c:pt>
                <c:pt idx="92">
                  <c:v>196909</c:v>
                </c:pt>
                <c:pt idx="93">
                  <c:v>196910</c:v>
                </c:pt>
                <c:pt idx="94">
                  <c:v>196911</c:v>
                </c:pt>
                <c:pt idx="95">
                  <c:v>196912</c:v>
                </c:pt>
                <c:pt idx="96">
                  <c:v>197001</c:v>
                </c:pt>
                <c:pt idx="97">
                  <c:v>197002</c:v>
                </c:pt>
                <c:pt idx="98">
                  <c:v>197003</c:v>
                </c:pt>
                <c:pt idx="99">
                  <c:v>197004</c:v>
                </c:pt>
                <c:pt idx="100">
                  <c:v>197005</c:v>
                </c:pt>
                <c:pt idx="101">
                  <c:v>197006</c:v>
                </c:pt>
                <c:pt idx="102">
                  <c:v>197007</c:v>
                </c:pt>
                <c:pt idx="103">
                  <c:v>197008</c:v>
                </c:pt>
                <c:pt idx="104">
                  <c:v>197009</c:v>
                </c:pt>
                <c:pt idx="105">
                  <c:v>197010</c:v>
                </c:pt>
                <c:pt idx="106">
                  <c:v>197011</c:v>
                </c:pt>
                <c:pt idx="107">
                  <c:v>197012</c:v>
                </c:pt>
                <c:pt idx="108">
                  <c:v>197101</c:v>
                </c:pt>
                <c:pt idx="109">
                  <c:v>197102</c:v>
                </c:pt>
                <c:pt idx="110">
                  <c:v>197103</c:v>
                </c:pt>
                <c:pt idx="111">
                  <c:v>197104</c:v>
                </c:pt>
                <c:pt idx="112">
                  <c:v>197105</c:v>
                </c:pt>
                <c:pt idx="113">
                  <c:v>197106</c:v>
                </c:pt>
                <c:pt idx="114">
                  <c:v>197107</c:v>
                </c:pt>
                <c:pt idx="115">
                  <c:v>197108</c:v>
                </c:pt>
                <c:pt idx="116">
                  <c:v>197109</c:v>
                </c:pt>
                <c:pt idx="117">
                  <c:v>197110</c:v>
                </c:pt>
                <c:pt idx="118">
                  <c:v>197111</c:v>
                </c:pt>
                <c:pt idx="119">
                  <c:v>197112</c:v>
                </c:pt>
                <c:pt idx="120">
                  <c:v>197201</c:v>
                </c:pt>
                <c:pt idx="121">
                  <c:v>197202</c:v>
                </c:pt>
                <c:pt idx="122">
                  <c:v>197203</c:v>
                </c:pt>
                <c:pt idx="123">
                  <c:v>197204</c:v>
                </c:pt>
                <c:pt idx="124">
                  <c:v>197205</c:v>
                </c:pt>
                <c:pt idx="125">
                  <c:v>197206</c:v>
                </c:pt>
                <c:pt idx="126">
                  <c:v>197207</c:v>
                </c:pt>
                <c:pt idx="127">
                  <c:v>197208</c:v>
                </c:pt>
                <c:pt idx="128">
                  <c:v>197209</c:v>
                </c:pt>
                <c:pt idx="129">
                  <c:v>197210</c:v>
                </c:pt>
                <c:pt idx="130">
                  <c:v>197211</c:v>
                </c:pt>
                <c:pt idx="131">
                  <c:v>197212</c:v>
                </c:pt>
                <c:pt idx="132">
                  <c:v>197301</c:v>
                </c:pt>
                <c:pt idx="133">
                  <c:v>197302</c:v>
                </c:pt>
                <c:pt idx="134">
                  <c:v>197303</c:v>
                </c:pt>
                <c:pt idx="135">
                  <c:v>197304</c:v>
                </c:pt>
                <c:pt idx="136">
                  <c:v>197305</c:v>
                </c:pt>
                <c:pt idx="137">
                  <c:v>197306</c:v>
                </c:pt>
                <c:pt idx="138">
                  <c:v>197307</c:v>
                </c:pt>
                <c:pt idx="139">
                  <c:v>197308</c:v>
                </c:pt>
                <c:pt idx="140">
                  <c:v>197309</c:v>
                </c:pt>
                <c:pt idx="141">
                  <c:v>197310</c:v>
                </c:pt>
                <c:pt idx="142">
                  <c:v>197311</c:v>
                </c:pt>
                <c:pt idx="143">
                  <c:v>197312</c:v>
                </c:pt>
                <c:pt idx="144">
                  <c:v>197401</c:v>
                </c:pt>
                <c:pt idx="145">
                  <c:v>197402</c:v>
                </c:pt>
                <c:pt idx="146">
                  <c:v>197403</c:v>
                </c:pt>
                <c:pt idx="147">
                  <c:v>197404</c:v>
                </c:pt>
                <c:pt idx="148">
                  <c:v>197405</c:v>
                </c:pt>
                <c:pt idx="149">
                  <c:v>197406</c:v>
                </c:pt>
                <c:pt idx="150">
                  <c:v>197407</c:v>
                </c:pt>
                <c:pt idx="151">
                  <c:v>197408</c:v>
                </c:pt>
                <c:pt idx="152">
                  <c:v>197409</c:v>
                </c:pt>
                <c:pt idx="153">
                  <c:v>197410</c:v>
                </c:pt>
                <c:pt idx="154">
                  <c:v>197411</c:v>
                </c:pt>
                <c:pt idx="155">
                  <c:v>197412</c:v>
                </c:pt>
                <c:pt idx="156">
                  <c:v>197501</c:v>
                </c:pt>
                <c:pt idx="157">
                  <c:v>197502</c:v>
                </c:pt>
                <c:pt idx="158">
                  <c:v>197503</c:v>
                </c:pt>
                <c:pt idx="159">
                  <c:v>197504</c:v>
                </c:pt>
                <c:pt idx="160">
                  <c:v>197505</c:v>
                </c:pt>
                <c:pt idx="161">
                  <c:v>197506</c:v>
                </c:pt>
                <c:pt idx="162">
                  <c:v>197507</c:v>
                </c:pt>
                <c:pt idx="163">
                  <c:v>197508</c:v>
                </c:pt>
                <c:pt idx="164">
                  <c:v>197509</c:v>
                </c:pt>
                <c:pt idx="165">
                  <c:v>197510</c:v>
                </c:pt>
                <c:pt idx="166">
                  <c:v>197511</c:v>
                </c:pt>
                <c:pt idx="167">
                  <c:v>197512</c:v>
                </c:pt>
                <c:pt idx="168">
                  <c:v>197601</c:v>
                </c:pt>
                <c:pt idx="169">
                  <c:v>197602</c:v>
                </c:pt>
                <c:pt idx="170">
                  <c:v>197603</c:v>
                </c:pt>
                <c:pt idx="171">
                  <c:v>197604</c:v>
                </c:pt>
                <c:pt idx="172">
                  <c:v>197605</c:v>
                </c:pt>
                <c:pt idx="173">
                  <c:v>197606</c:v>
                </c:pt>
                <c:pt idx="174">
                  <c:v>197607</c:v>
                </c:pt>
                <c:pt idx="175">
                  <c:v>197608</c:v>
                </c:pt>
                <c:pt idx="176">
                  <c:v>197609</c:v>
                </c:pt>
                <c:pt idx="177">
                  <c:v>197610</c:v>
                </c:pt>
                <c:pt idx="178">
                  <c:v>197611</c:v>
                </c:pt>
                <c:pt idx="179">
                  <c:v>197612</c:v>
                </c:pt>
                <c:pt idx="180">
                  <c:v>197701</c:v>
                </c:pt>
                <c:pt idx="181">
                  <c:v>197702</c:v>
                </c:pt>
                <c:pt idx="182">
                  <c:v>197703</c:v>
                </c:pt>
                <c:pt idx="183">
                  <c:v>197704</c:v>
                </c:pt>
                <c:pt idx="184">
                  <c:v>197705</c:v>
                </c:pt>
                <c:pt idx="185">
                  <c:v>197706</c:v>
                </c:pt>
                <c:pt idx="186">
                  <c:v>197707</c:v>
                </c:pt>
                <c:pt idx="187">
                  <c:v>197708</c:v>
                </c:pt>
                <c:pt idx="188">
                  <c:v>197709</c:v>
                </c:pt>
                <c:pt idx="189">
                  <c:v>197710</c:v>
                </c:pt>
                <c:pt idx="190">
                  <c:v>197711</c:v>
                </c:pt>
                <c:pt idx="191">
                  <c:v>197712</c:v>
                </c:pt>
                <c:pt idx="192">
                  <c:v>197801</c:v>
                </c:pt>
                <c:pt idx="193">
                  <c:v>197802</c:v>
                </c:pt>
                <c:pt idx="194">
                  <c:v>197803</c:v>
                </c:pt>
                <c:pt idx="195">
                  <c:v>197804</c:v>
                </c:pt>
                <c:pt idx="196">
                  <c:v>197805</c:v>
                </c:pt>
                <c:pt idx="197">
                  <c:v>197806</c:v>
                </c:pt>
                <c:pt idx="198">
                  <c:v>197807</c:v>
                </c:pt>
                <c:pt idx="199">
                  <c:v>197808</c:v>
                </c:pt>
                <c:pt idx="200">
                  <c:v>197809</c:v>
                </c:pt>
                <c:pt idx="201">
                  <c:v>197810</c:v>
                </c:pt>
                <c:pt idx="202">
                  <c:v>197811</c:v>
                </c:pt>
                <c:pt idx="203">
                  <c:v>197812</c:v>
                </c:pt>
                <c:pt idx="204">
                  <c:v>197901</c:v>
                </c:pt>
                <c:pt idx="205">
                  <c:v>197902</c:v>
                </c:pt>
                <c:pt idx="206">
                  <c:v>197903</c:v>
                </c:pt>
                <c:pt idx="207">
                  <c:v>197904</c:v>
                </c:pt>
                <c:pt idx="208">
                  <c:v>197905</c:v>
                </c:pt>
                <c:pt idx="209">
                  <c:v>197906</c:v>
                </c:pt>
                <c:pt idx="210">
                  <c:v>197907</c:v>
                </c:pt>
                <c:pt idx="211">
                  <c:v>197908</c:v>
                </c:pt>
                <c:pt idx="212">
                  <c:v>197909</c:v>
                </c:pt>
                <c:pt idx="213">
                  <c:v>197910</c:v>
                </c:pt>
                <c:pt idx="214">
                  <c:v>197911</c:v>
                </c:pt>
                <c:pt idx="215">
                  <c:v>197912</c:v>
                </c:pt>
                <c:pt idx="216">
                  <c:v>198001</c:v>
                </c:pt>
                <c:pt idx="217">
                  <c:v>198002</c:v>
                </c:pt>
                <c:pt idx="218">
                  <c:v>198003</c:v>
                </c:pt>
                <c:pt idx="219">
                  <c:v>198004</c:v>
                </c:pt>
                <c:pt idx="220">
                  <c:v>198005</c:v>
                </c:pt>
                <c:pt idx="221">
                  <c:v>198006</c:v>
                </c:pt>
                <c:pt idx="222">
                  <c:v>198007</c:v>
                </c:pt>
                <c:pt idx="223">
                  <c:v>198008</c:v>
                </c:pt>
                <c:pt idx="224">
                  <c:v>198009</c:v>
                </c:pt>
                <c:pt idx="225">
                  <c:v>198010</c:v>
                </c:pt>
                <c:pt idx="226">
                  <c:v>198011</c:v>
                </c:pt>
                <c:pt idx="227">
                  <c:v>198012</c:v>
                </c:pt>
                <c:pt idx="228">
                  <c:v>198101</c:v>
                </c:pt>
                <c:pt idx="229">
                  <c:v>198102</c:v>
                </c:pt>
                <c:pt idx="230">
                  <c:v>198103</c:v>
                </c:pt>
                <c:pt idx="231">
                  <c:v>198104</c:v>
                </c:pt>
                <c:pt idx="232">
                  <c:v>198105</c:v>
                </c:pt>
                <c:pt idx="233">
                  <c:v>198106</c:v>
                </c:pt>
                <c:pt idx="234">
                  <c:v>198107</c:v>
                </c:pt>
                <c:pt idx="235">
                  <c:v>198108</c:v>
                </c:pt>
                <c:pt idx="236">
                  <c:v>198109</c:v>
                </c:pt>
                <c:pt idx="237">
                  <c:v>198110</c:v>
                </c:pt>
                <c:pt idx="238">
                  <c:v>198111</c:v>
                </c:pt>
                <c:pt idx="239">
                  <c:v>198112</c:v>
                </c:pt>
                <c:pt idx="240">
                  <c:v>198201</c:v>
                </c:pt>
                <c:pt idx="241">
                  <c:v>198202</c:v>
                </c:pt>
                <c:pt idx="242">
                  <c:v>198203</c:v>
                </c:pt>
                <c:pt idx="243">
                  <c:v>198204</c:v>
                </c:pt>
                <c:pt idx="244">
                  <c:v>198205</c:v>
                </c:pt>
                <c:pt idx="245">
                  <c:v>198206</c:v>
                </c:pt>
                <c:pt idx="246">
                  <c:v>198207</c:v>
                </c:pt>
                <c:pt idx="247">
                  <c:v>198208</c:v>
                </c:pt>
                <c:pt idx="248">
                  <c:v>198209</c:v>
                </c:pt>
                <c:pt idx="249">
                  <c:v>198210</c:v>
                </c:pt>
                <c:pt idx="250">
                  <c:v>198211</c:v>
                </c:pt>
                <c:pt idx="251">
                  <c:v>198212</c:v>
                </c:pt>
                <c:pt idx="252">
                  <c:v>198301</c:v>
                </c:pt>
                <c:pt idx="253">
                  <c:v>198302</c:v>
                </c:pt>
                <c:pt idx="254">
                  <c:v>198303</c:v>
                </c:pt>
                <c:pt idx="255">
                  <c:v>198304</c:v>
                </c:pt>
                <c:pt idx="256">
                  <c:v>198305</c:v>
                </c:pt>
                <c:pt idx="257">
                  <c:v>198306</c:v>
                </c:pt>
                <c:pt idx="258">
                  <c:v>198307</c:v>
                </c:pt>
                <c:pt idx="259">
                  <c:v>198308</c:v>
                </c:pt>
                <c:pt idx="260">
                  <c:v>198309</c:v>
                </c:pt>
                <c:pt idx="261">
                  <c:v>198310</c:v>
                </c:pt>
                <c:pt idx="262">
                  <c:v>198311</c:v>
                </c:pt>
                <c:pt idx="263">
                  <c:v>198312</c:v>
                </c:pt>
                <c:pt idx="264">
                  <c:v>198401</c:v>
                </c:pt>
                <c:pt idx="265">
                  <c:v>198402</c:v>
                </c:pt>
                <c:pt idx="266">
                  <c:v>198403</c:v>
                </c:pt>
                <c:pt idx="267">
                  <c:v>198404</c:v>
                </c:pt>
                <c:pt idx="268">
                  <c:v>198405</c:v>
                </c:pt>
                <c:pt idx="269">
                  <c:v>198406</c:v>
                </c:pt>
                <c:pt idx="270">
                  <c:v>198407</c:v>
                </c:pt>
                <c:pt idx="271">
                  <c:v>198408</c:v>
                </c:pt>
                <c:pt idx="272">
                  <c:v>198409</c:v>
                </c:pt>
                <c:pt idx="273">
                  <c:v>198410</c:v>
                </c:pt>
                <c:pt idx="274">
                  <c:v>198411</c:v>
                </c:pt>
                <c:pt idx="275">
                  <c:v>198412</c:v>
                </c:pt>
                <c:pt idx="276">
                  <c:v>198501</c:v>
                </c:pt>
                <c:pt idx="277">
                  <c:v>198502</c:v>
                </c:pt>
                <c:pt idx="278">
                  <c:v>198503</c:v>
                </c:pt>
                <c:pt idx="279">
                  <c:v>198504</c:v>
                </c:pt>
                <c:pt idx="280">
                  <c:v>198505</c:v>
                </c:pt>
                <c:pt idx="281">
                  <c:v>198506</c:v>
                </c:pt>
                <c:pt idx="282">
                  <c:v>198507</c:v>
                </c:pt>
                <c:pt idx="283">
                  <c:v>198508</c:v>
                </c:pt>
                <c:pt idx="284">
                  <c:v>198509</c:v>
                </c:pt>
                <c:pt idx="285">
                  <c:v>198510</c:v>
                </c:pt>
                <c:pt idx="286">
                  <c:v>198511</c:v>
                </c:pt>
                <c:pt idx="287">
                  <c:v>198512</c:v>
                </c:pt>
                <c:pt idx="288">
                  <c:v>198601</c:v>
                </c:pt>
                <c:pt idx="289">
                  <c:v>198602</c:v>
                </c:pt>
                <c:pt idx="290">
                  <c:v>198603</c:v>
                </c:pt>
                <c:pt idx="291">
                  <c:v>198604</c:v>
                </c:pt>
                <c:pt idx="292">
                  <c:v>198605</c:v>
                </c:pt>
                <c:pt idx="293">
                  <c:v>198606</c:v>
                </c:pt>
                <c:pt idx="294">
                  <c:v>198607</c:v>
                </c:pt>
                <c:pt idx="295">
                  <c:v>198608</c:v>
                </c:pt>
                <c:pt idx="296">
                  <c:v>198609</c:v>
                </c:pt>
                <c:pt idx="297">
                  <c:v>198610</c:v>
                </c:pt>
                <c:pt idx="298">
                  <c:v>198611</c:v>
                </c:pt>
                <c:pt idx="299">
                  <c:v>198612</c:v>
                </c:pt>
                <c:pt idx="300">
                  <c:v>198701</c:v>
                </c:pt>
                <c:pt idx="301">
                  <c:v>198702</c:v>
                </c:pt>
                <c:pt idx="302">
                  <c:v>198703</c:v>
                </c:pt>
                <c:pt idx="303">
                  <c:v>198704</c:v>
                </c:pt>
                <c:pt idx="304">
                  <c:v>198705</c:v>
                </c:pt>
                <c:pt idx="305">
                  <c:v>198706</c:v>
                </c:pt>
                <c:pt idx="306">
                  <c:v>198707</c:v>
                </c:pt>
                <c:pt idx="307">
                  <c:v>198708</c:v>
                </c:pt>
                <c:pt idx="308">
                  <c:v>198709</c:v>
                </c:pt>
                <c:pt idx="309">
                  <c:v>198710</c:v>
                </c:pt>
                <c:pt idx="310">
                  <c:v>198711</c:v>
                </c:pt>
                <c:pt idx="311">
                  <c:v>198712</c:v>
                </c:pt>
                <c:pt idx="312">
                  <c:v>198801</c:v>
                </c:pt>
                <c:pt idx="313">
                  <c:v>198802</c:v>
                </c:pt>
                <c:pt idx="314">
                  <c:v>198803</c:v>
                </c:pt>
                <c:pt idx="315">
                  <c:v>198804</c:v>
                </c:pt>
                <c:pt idx="316">
                  <c:v>198805</c:v>
                </c:pt>
                <c:pt idx="317">
                  <c:v>198806</c:v>
                </c:pt>
                <c:pt idx="318">
                  <c:v>198807</c:v>
                </c:pt>
                <c:pt idx="319">
                  <c:v>198808</c:v>
                </c:pt>
                <c:pt idx="320">
                  <c:v>198809</c:v>
                </c:pt>
                <c:pt idx="321">
                  <c:v>198810</c:v>
                </c:pt>
                <c:pt idx="322">
                  <c:v>198811</c:v>
                </c:pt>
                <c:pt idx="323">
                  <c:v>198812</c:v>
                </c:pt>
                <c:pt idx="324">
                  <c:v>198901</c:v>
                </c:pt>
                <c:pt idx="325">
                  <c:v>198902</c:v>
                </c:pt>
                <c:pt idx="326">
                  <c:v>198903</c:v>
                </c:pt>
                <c:pt idx="327">
                  <c:v>198904</c:v>
                </c:pt>
                <c:pt idx="328">
                  <c:v>198905</c:v>
                </c:pt>
                <c:pt idx="329">
                  <c:v>198906</c:v>
                </c:pt>
                <c:pt idx="330">
                  <c:v>198907</c:v>
                </c:pt>
                <c:pt idx="331">
                  <c:v>198908</c:v>
                </c:pt>
                <c:pt idx="332">
                  <c:v>198909</c:v>
                </c:pt>
                <c:pt idx="333">
                  <c:v>198910</c:v>
                </c:pt>
                <c:pt idx="334">
                  <c:v>198911</c:v>
                </c:pt>
                <c:pt idx="335">
                  <c:v>198912</c:v>
                </c:pt>
                <c:pt idx="336">
                  <c:v>199001</c:v>
                </c:pt>
                <c:pt idx="337">
                  <c:v>199002</c:v>
                </c:pt>
                <c:pt idx="338">
                  <c:v>199003</c:v>
                </c:pt>
                <c:pt idx="339">
                  <c:v>199004</c:v>
                </c:pt>
                <c:pt idx="340">
                  <c:v>199005</c:v>
                </c:pt>
                <c:pt idx="341">
                  <c:v>199006</c:v>
                </c:pt>
                <c:pt idx="342">
                  <c:v>199007</c:v>
                </c:pt>
                <c:pt idx="343">
                  <c:v>199008</c:v>
                </c:pt>
                <c:pt idx="344">
                  <c:v>199009</c:v>
                </c:pt>
                <c:pt idx="345">
                  <c:v>199010</c:v>
                </c:pt>
                <c:pt idx="346">
                  <c:v>199011</c:v>
                </c:pt>
                <c:pt idx="347">
                  <c:v>199012</c:v>
                </c:pt>
                <c:pt idx="348">
                  <c:v>199101</c:v>
                </c:pt>
                <c:pt idx="349">
                  <c:v>199102</c:v>
                </c:pt>
                <c:pt idx="350">
                  <c:v>199103</c:v>
                </c:pt>
                <c:pt idx="351">
                  <c:v>199104</c:v>
                </c:pt>
                <c:pt idx="352">
                  <c:v>199105</c:v>
                </c:pt>
                <c:pt idx="353">
                  <c:v>199106</c:v>
                </c:pt>
                <c:pt idx="354">
                  <c:v>199107</c:v>
                </c:pt>
                <c:pt idx="355">
                  <c:v>199108</c:v>
                </c:pt>
                <c:pt idx="356">
                  <c:v>199109</c:v>
                </c:pt>
                <c:pt idx="357">
                  <c:v>199110</c:v>
                </c:pt>
                <c:pt idx="358">
                  <c:v>199111</c:v>
                </c:pt>
                <c:pt idx="359">
                  <c:v>199112</c:v>
                </c:pt>
                <c:pt idx="360">
                  <c:v>199201</c:v>
                </c:pt>
                <c:pt idx="361">
                  <c:v>199202</c:v>
                </c:pt>
                <c:pt idx="362">
                  <c:v>199203</c:v>
                </c:pt>
                <c:pt idx="363">
                  <c:v>199204</c:v>
                </c:pt>
                <c:pt idx="364">
                  <c:v>199205</c:v>
                </c:pt>
                <c:pt idx="365">
                  <c:v>199206</c:v>
                </c:pt>
                <c:pt idx="366">
                  <c:v>199207</c:v>
                </c:pt>
                <c:pt idx="367">
                  <c:v>199208</c:v>
                </c:pt>
                <c:pt idx="368">
                  <c:v>199209</c:v>
                </c:pt>
                <c:pt idx="369">
                  <c:v>199210</c:v>
                </c:pt>
                <c:pt idx="370">
                  <c:v>199211</c:v>
                </c:pt>
                <c:pt idx="371">
                  <c:v>199212</c:v>
                </c:pt>
                <c:pt idx="372">
                  <c:v>199301</c:v>
                </c:pt>
                <c:pt idx="373">
                  <c:v>199302</c:v>
                </c:pt>
                <c:pt idx="374">
                  <c:v>199303</c:v>
                </c:pt>
                <c:pt idx="375">
                  <c:v>199304</c:v>
                </c:pt>
                <c:pt idx="376">
                  <c:v>199305</c:v>
                </c:pt>
                <c:pt idx="377">
                  <c:v>199306</c:v>
                </c:pt>
                <c:pt idx="378">
                  <c:v>199307</c:v>
                </c:pt>
                <c:pt idx="379">
                  <c:v>199308</c:v>
                </c:pt>
                <c:pt idx="380">
                  <c:v>199309</c:v>
                </c:pt>
                <c:pt idx="381">
                  <c:v>199310</c:v>
                </c:pt>
                <c:pt idx="382">
                  <c:v>199311</c:v>
                </c:pt>
                <c:pt idx="383">
                  <c:v>199312</c:v>
                </c:pt>
                <c:pt idx="384">
                  <c:v>199401</c:v>
                </c:pt>
                <c:pt idx="385">
                  <c:v>199402</c:v>
                </c:pt>
                <c:pt idx="386">
                  <c:v>199403</c:v>
                </c:pt>
                <c:pt idx="387">
                  <c:v>199404</c:v>
                </c:pt>
                <c:pt idx="388">
                  <c:v>199405</c:v>
                </c:pt>
                <c:pt idx="389">
                  <c:v>199406</c:v>
                </c:pt>
                <c:pt idx="390">
                  <c:v>199407</c:v>
                </c:pt>
                <c:pt idx="391">
                  <c:v>199408</c:v>
                </c:pt>
                <c:pt idx="392">
                  <c:v>199409</c:v>
                </c:pt>
                <c:pt idx="393">
                  <c:v>199410</c:v>
                </c:pt>
                <c:pt idx="394">
                  <c:v>199411</c:v>
                </c:pt>
                <c:pt idx="395">
                  <c:v>199412</c:v>
                </c:pt>
                <c:pt idx="396">
                  <c:v>199501</c:v>
                </c:pt>
                <c:pt idx="397">
                  <c:v>199502</c:v>
                </c:pt>
                <c:pt idx="398">
                  <c:v>199503</c:v>
                </c:pt>
                <c:pt idx="399">
                  <c:v>199504</c:v>
                </c:pt>
                <c:pt idx="400">
                  <c:v>199505</c:v>
                </c:pt>
                <c:pt idx="401">
                  <c:v>199506</c:v>
                </c:pt>
                <c:pt idx="402">
                  <c:v>199507</c:v>
                </c:pt>
                <c:pt idx="403">
                  <c:v>199508</c:v>
                </c:pt>
                <c:pt idx="404">
                  <c:v>199509</c:v>
                </c:pt>
                <c:pt idx="405">
                  <c:v>199510</c:v>
                </c:pt>
                <c:pt idx="406">
                  <c:v>199511</c:v>
                </c:pt>
                <c:pt idx="407">
                  <c:v>199512</c:v>
                </c:pt>
                <c:pt idx="408">
                  <c:v>199601</c:v>
                </c:pt>
                <c:pt idx="409">
                  <c:v>199602</c:v>
                </c:pt>
                <c:pt idx="410">
                  <c:v>199603</c:v>
                </c:pt>
                <c:pt idx="411">
                  <c:v>199604</c:v>
                </c:pt>
                <c:pt idx="412">
                  <c:v>199605</c:v>
                </c:pt>
                <c:pt idx="413">
                  <c:v>199606</c:v>
                </c:pt>
                <c:pt idx="414">
                  <c:v>199607</c:v>
                </c:pt>
                <c:pt idx="415">
                  <c:v>199608</c:v>
                </c:pt>
                <c:pt idx="416">
                  <c:v>199609</c:v>
                </c:pt>
                <c:pt idx="417">
                  <c:v>199610</c:v>
                </c:pt>
                <c:pt idx="418">
                  <c:v>199611</c:v>
                </c:pt>
                <c:pt idx="419">
                  <c:v>199612</c:v>
                </c:pt>
                <c:pt idx="420">
                  <c:v>199701</c:v>
                </c:pt>
                <c:pt idx="421">
                  <c:v>199702</c:v>
                </c:pt>
                <c:pt idx="422">
                  <c:v>199703</c:v>
                </c:pt>
                <c:pt idx="423">
                  <c:v>199704</c:v>
                </c:pt>
                <c:pt idx="424">
                  <c:v>199705</c:v>
                </c:pt>
                <c:pt idx="425">
                  <c:v>199706</c:v>
                </c:pt>
                <c:pt idx="426">
                  <c:v>199707</c:v>
                </c:pt>
                <c:pt idx="427">
                  <c:v>199708</c:v>
                </c:pt>
                <c:pt idx="428">
                  <c:v>199709</c:v>
                </c:pt>
                <c:pt idx="429">
                  <c:v>199710</c:v>
                </c:pt>
                <c:pt idx="430">
                  <c:v>199711</c:v>
                </c:pt>
                <c:pt idx="431">
                  <c:v>199712</c:v>
                </c:pt>
                <c:pt idx="432">
                  <c:v>199801</c:v>
                </c:pt>
                <c:pt idx="433">
                  <c:v>199802</c:v>
                </c:pt>
                <c:pt idx="434">
                  <c:v>199803</c:v>
                </c:pt>
                <c:pt idx="435">
                  <c:v>199804</c:v>
                </c:pt>
                <c:pt idx="436">
                  <c:v>199805</c:v>
                </c:pt>
                <c:pt idx="437">
                  <c:v>199806</c:v>
                </c:pt>
                <c:pt idx="438">
                  <c:v>199807</c:v>
                </c:pt>
                <c:pt idx="439">
                  <c:v>199808</c:v>
                </c:pt>
                <c:pt idx="440">
                  <c:v>199809</c:v>
                </c:pt>
                <c:pt idx="441">
                  <c:v>199810</c:v>
                </c:pt>
                <c:pt idx="442">
                  <c:v>199811</c:v>
                </c:pt>
                <c:pt idx="443">
                  <c:v>199812</c:v>
                </c:pt>
                <c:pt idx="444">
                  <c:v>199901</c:v>
                </c:pt>
                <c:pt idx="445">
                  <c:v>199902</c:v>
                </c:pt>
                <c:pt idx="446">
                  <c:v>199903</c:v>
                </c:pt>
                <c:pt idx="447">
                  <c:v>199904</c:v>
                </c:pt>
                <c:pt idx="448">
                  <c:v>199905</c:v>
                </c:pt>
                <c:pt idx="449">
                  <c:v>199906</c:v>
                </c:pt>
                <c:pt idx="450">
                  <c:v>199907</c:v>
                </c:pt>
                <c:pt idx="451">
                  <c:v>199908</c:v>
                </c:pt>
                <c:pt idx="452">
                  <c:v>199909</c:v>
                </c:pt>
                <c:pt idx="453">
                  <c:v>199910</c:v>
                </c:pt>
                <c:pt idx="454">
                  <c:v>199911</c:v>
                </c:pt>
                <c:pt idx="455">
                  <c:v>199912</c:v>
                </c:pt>
                <c:pt idx="456">
                  <c:v>200001</c:v>
                </c:pt>
                <c:pt idx="457">
                  <c:v>200002</c:v>
                </c:pt>
                <c:pt idx="458">
                  <c:v>200003</c:v>
                </c:pt>
                <c:pt idx="459">
                  <c:v>200004</c:v>
                </c:pt>
                <c:pt idx="460">
                  <c:v>200005</c:v>
                </c:pt>
                <c:pt idx="461">
                  <c:v>200006</c:v>
                </c:pt>
                <c:pt idx="462">
                  <c:v>200007</c:v>
                </c:pt>
                <c:pt idx="463">
                  <c:v>200008</c:v>
                </c:pt>
                <c:pt idx="464">
                  <c:v>200009</c:v>
                </c:pt>
                <c:pt idx="465">
                  <c:v>200010</c:v>
                </c:pt>
                <c:pt idx="466">
                  <c:v>200011</c:v>
                </c:pt>
                <c:pt idx="467">
                  <c:v>200012</c:v>
                </c:pt>
                <c:pt idx="468">
                  <c:v>200101</c:v>
                </c:pt>
                <c:pt idx="469">
                  <c:v>200102</c:v>
                </c:pt>
                <c:pt idx="470">
                  <c:v>200103</c:v>
                </c:pt>
                <c:pt idx="471">
                  <c:v>200104</c:v>
                </c:pt>
                <c:pt idx="472">
                  <c:v>200105</c:v>
                </c:pt>
                <c:pt idx="473">
                  <c:v>200106</c:v>
                </c:pt>
                <c:pt idx="474">
                  <c:v>200107</c:v>
                </c:pt>
                <c:pt idx="475">
                  <c:v>200108</c:v>
                </c:pt>
                <c:pt idx="476">
                  <c:v>200109</c:v>
                </c:pt>
                <c:pt idx="477">
                  <c:v>200110</c:v>
                </c:pt>
                <c:pt idx="478">
                  <c:v>200111</c:v>
                </c:pt>
                <c:pt idx="479">
                  <c:v>200112</c:v>
                </c:pt>
                <c:pt idx="480">
                  <c:v>200201</c:v>
                </c:pt>
                <c:pt idx="481">
                  <c:v>200202</c:v>
                </c:pt>
                <c:pt idx="482">
                  <c:v>200203</c:v>
                </c:pt>
                <c:pt idx="483">
                  <c:v>200204</c:v>
                </c:pt>
                <c:pt idx="484">
                  <c:v>200205</c:v>
                </c:pt>
                <c:pt idx="485">
                  <c:v>200206</c:v>
                </c:pt>
                <c:pt idx="486">
                  <c:v>200207</c:v>
                </c:pt>
                <c:pt idx="487">
                  <c:v>200208</c:v>
                </c:pt>
                <c:pt idx="488">
                  <c:v>200209</c:v>
                </c:pt>
                <c:pt idx="489">
                  <c:v>200210</c:v>
                </c:pt>
                <c:pt idx="490">
                  <c:v>200211</c:v>
                </c:pt>
                <c:pt idx="491">
                  <c:v>200212</c:v>
                </c:pt>
                <c:pt idx="492">
                  <c:v>200301</c:v>
                </c:pt>
                <c:pt idx="493">
                  <c:v>200302</c:v>
                </c:pt>
                <c:pt idx="494">
                  <c:v>200303</c:v>
                </c:pt>
                <c:pt idx="495">
                  <c:v>200304</c:v>
                </c:pt>
                <c:pt idx="496">
                  <c:v>200305</c:v>
                </c:pt>
                <c:pt idx="497">
                  <c:v>200306</c:v>
                </c:pt>
                <c:pt idx="498">
                  <c:v>200307</c:v>
                </c:pt>
                <c:pt idx="499">
                  <c:v>200308</c:v>
                </c:pt>
                <c:pt idx="500">
                  <c:v>200309</c:v>
                </c:pt>
                <c:pt idx="501">
                  <c:v>200310</c:v>
                </c:pt>
                <c:pt idx="502">
                  <c:v>200311</c:v>
                </c:pt>
                <c:pt idx="503">
                  <c:v>200312</c:v>
                </c:pt>
                <c:pt idx="504">
                  <c:v>200401</c:v>
                </c:pt>
                <c:pt idx="505">
                  <c:v>200402</c:v>
                </c:pt>
                <c:pt idx="506">
                  <c:v>200403</c:v>
                </c:pt>
                <c:pt idx="507">
                  <c:v>200404</c:v>
                </c:pt>
                <c:pt idx="508">
                  <c:v>200405</c:v>
                </c:pt>
                <c:pt idx="509">
                  <c:v>200406</c:v>
                </c:pt>
                <c:pt idx="510">
                  <c:v>200407</c:v>
                </c:pt>
                <c:pt idx="511">
                  <c:v>200408</c:v>
                </c:pt>
                <c:pt idx="512">
                  <c:v>200409</c:v>
                </c:pt>
                <c:pt idx="513">
                  <c:v>200410</c:v>
                </c:pt>
                <c:pt idx="514">
                  <c:v>200411</c:v>
                </c:pt>
                <c:pt idx="515">
                  <c:v>200412</c:v>
                </c:pt>
                <c:pt idx="516">
                  <c:v>200501</c:v>
                </c:pt>
                <c:pt idx="517">
                  <c:v>200502</c:v>
                </c:pt>
                <c:pt idx="518">
                  <c:v>200503</c:v>
                </c:pt>
                <c:pt idx="519">
                  <c:v>200504</c:v>
                </c:pt>
                <c:pt idx="520">
                  <c:v>200505</c:v>
                </c:pt>
                <c:pt idx="521">
                  <c:v>200506</c:v>
                </c:pt>
                <c:pt idx="522">
                  <c:v>200507</c:v>
                </c:pt>
                <c:pt idx="523">
                  <c:v>200508</c:v>
                </c:pt>
                <c:pt idx="524">
                  <c:v>200509</c:v>
                </c:pt>
                <c:pt idx="525">
                  <c:v>200510</c:v>
                </c:pt>
                <c:pt idx="526">
                  <c:v>200511</c:v>
                </c:pt>
                <c:pt idx="527">
                  <c:v>200512</c:v>
                </c:pt>
                <c:pt idx="528">
                  <c:v>200601</c:v>
                </c:pt>
                <c:pt idx="529">
                  <c:v>200602</c:v>
                </c:pt>
                <c:pt idx="530">
                  <c:v>200603</c:v>
                </c:pt>
                <c:pt idx="531">
                  <c:v>200604</c:v>
                </c:pt>
                <c:pt idx="532">
                  <c:v>200605</c:v>
                </c:pt>
                <c:pt idx="533">
                  <c:v>200606</c:v>
                </c:pt>
                <c:pt idx="534">
                  <c:v>200607</c:v>
                </c:pt>
                <c:pt idx="535">
                  <c:v>200608</c:v>
                </c:pt>
                <c:pt idx="536">
                  <c:v>200609</c:v>
                </c:pt>
                <c:pt idx="537">
                  <c:v>200610</c:v>
                </c:pt>
                <c:pt idx="538">
                  <c:v>200611</c:v>
                </c:pt>
                <c:pt idx="539">
                  <c:v>200612</c:v>
                </c:pt>
                <c:pt idx="540">
                  <c:v>200701</c:v>
                </c:pt>
                <c:pt idx="541">
                  <c:v>200702</c:v>
                </c:pt>
                <c:pt idx="542">
                  <c:v>200703</c:v>
                </c:pt>
                <c:pt idx="543">
                  <c:v>200704</c:v>
                </c:pt>
                <c:pt idx="544">
                  <c:v>200705</c:v>
                </c:pt>
                <c:pt idx="545">
                  <c:v>200706</c:v>
                </c:pt>
                <c:pt idx="546">
                  <c:v>200707</c:v>
                </c:pt>
                <c:pt idx="547">
                  <c:v>200708</c:v>
                </c:pt>
                <c:pt idx="548">
                  <c:v>200709</c:v>
                </c:pt>
                <c:pt idx="549">
                  <c:v>200710</c:v>
                </c:pt>
                <c:pt idx="550">
                  <c:v>200711</c:v>
                </c:pt>
                <c:pt idx="551">
                  <c:v>200712</c:v>
                </c:pt>
                <c:pt idx="552">
                  <c:v>200801</c:v>
                </c:pt>
                <c:pt idx="553">
                  <c:v>200802</c:v>
                </c:pt>
                <c:pt idx="554">
                  <c:v>200803</c:v>
                </c:pt>
                <c:pt idx="555">
                  <c:v>200804</c:v>
                </c:pt>
                <c:pt idx="556">
                  <c:v>200805</c:v>
                </c:pt>
                <c:pt idx="557">
                  <c:v>200806</c:v>
                </c:pt>
                <c:pt idx="558">
                  <c:v>200807</c:v>
                </c:pt>
                <c:pt idx="559">
                  <c:v>200808</c:v>
                </c:pt>
                <c:pt idx="560">
                  <c:v>200809</c:v>
                </c:pt>
                <c:pt idx="561">
                  <c:v>200810</c:v>
                </c:pt>
                <c:pt idx="562">
                  <c:v>200811</c:v>
                </c:pt>
                <c:pt idx="563">
                  <c:v>200812</c:v>
                </c:pt>
                <c:pt idx="564">
                  <c:v>200901</c:v>
                </c:pt>
                <c:pt idx="565">
                  <c:v>200902</c:v>
                </c:pt>
                <c:pt idx="566">
                  <c:v>200903</c:v>
                </c:pt>
                <c:pt idx="567">
                  <c:v>200904</c:v>
                </c:pt>
                <c:pt idx="568">
                  <c:v>200905</c:v>
                </c:pt>
                <c:pt idx="569">
                  <c:v>200906</c:v>
                </c:pt>
                <c:pt idx="570">
                  <c:v>200907</c:v>
                </c:pt>
                <c:pt idx="571">
                  <c:v>200908</c:v>
                </c:pt>
                <c:pt idx="572">
                  <c:v>200909</c:v>
                </c:pt>
                <c:pt idx="573">
                  <c:v>200910</c:v>
                </c:pt>
                <c:pt idx="574">
                  <c:v>200911</c:v>
                </c:pt>
                <c:pt idx="575">
                  <c:v>200912</c:v>
                </c:pt>
                <c:pt idx="576">
                  <c:v>201001</c:v>
                </c:pt>
                <c:pt idx="577">
                  <c:v>201002</c:v>
                </c:pt>
                <c:pt idx="578">
                  <c:v>201003</c:v>
                </c:pt>
                <c:pt idx="579">
                  <c:v>201004</c:v>
                </c:pt>
                <c:pt idx="580">
                  <c:v>201005</c:v>
                </c:pt>
                <c:pt idx="581">
                  <c:v>201006</c:v>
                </c:pt>
                <c:pt idx="582">
                  <c:v>201007</c:v>
                </c:pt>
                <c:pt idx="583">
                  <c:v>201008</c:v>
                </c:pt>
                <c:pt idx="584">
                  <c:v>201009</c:v>
                </c:pt>
                <c:pt idx="585">
                  <c:v>201010</c:v>
                </c:pt>
                <c:pt idx="586">
                  <c:v>201011</c:v>
                </c:pt>
                <c:pt idx="587">
                  <c:v>201012</c:v>
                </c:pt>
                <c:pt idx="588">
                  <c:v>201101</c:v>
                </c:pt>
                <c:pt idx="589">
                  <c:v>201102</c:v>
                </c:pt>
                <c:pt idx="590">
                  <c:v>201103</c:v>
                </c:pt>
                <c:pt idx="591">
                  <c:v>201104</c:v>
                </c:pt>
                <c:pt idx="592">
                  <c:v>201105</c:v>
                </c:pt>
                <c:pt idx="593">
                  <c:v>201106</c:v>
                </c:pt>
                <c:pt idx="594">
                  <c:v>201107</c:v>
                </c:pt>
                <c:pt idx="595">
                  <c:v>201108</c:v>
                </c:pt>
                <c:pt idx="596">
                  <c:v>201109</c:v>
                </c:pt>
                <c:pt idx="597">
                  <c:v>201110</c:v>
                </c:pt>
                <c:pt idx="598">
                  <c:v>201111</c:v>
                </c:pt>
                <c:pt idx="599">
                  <c:v>201112</c:v>
                </c:pt>
                <c:pt idx="600">
                  <c:v>201201</c:v>
                </c:pt>
                <c:pt idx="601">
                  <c:v>201202</c:v>
                </c:pt>
                <c:pt idx="602">
                  <c:v>201203</c:v>
                </c:pt>
                <c:pt idx="603">
                  <c:v>201204</c:v>
                </c:pt>
                <c:pt idx="604">
                  <c:v>201205</c:v>
                </c:pt>
                <c:pt idx="605">
                  <c:v>201206</c:v>
                </c:pt>
                <c:pt idx="606">
                  <c:v>201207</c:v>
                </c:pt>
                <c:pt idx="607">
                  <c:v>201208</c:v>
                </c:pt>
                <c:pt idx="608">
                  <c:v>201209</c:v>
                </c:pt>
                <c:pt idx="609">
                  <c:v>201210</c:v>
                </c:pt>
                <c:pt idx="610">
                  <c:v>201211</c:v>
                </c:pt>
                <c:pt idx="611">
                  <c:v>201212</c:v>
                </c:pt>
                <c:pt idx="612">
                  <c:v>201301</c:v>
                </c:pt>
                <c:pt idx="613">
                  <c:v>201302</c:v>
                </c:pt>
                <c:pt idx="614">
                  <c:v>201303</c:v>
                </c:pt>
                <c:pt idx="615">
                  <c:v>201304</c:v>
                </c:pt>
                <c:pt idx="616">
                  <c:v>201305</c:v>
                </c:pt>
                <c:pt idx="617">
                  <c:v>201306</c:v>
                </c:pt>
                <c:pt idx="618">
                  <c:v>201307</c:v>
                </c:pt>
                <c:pt idx="619">
                  <c:v>201308</c:v>
                </c:pt>
                <c:pt idx="620">
                  <c:v>201309</c:v>
                </c:pt>
                <c:pt idx="621">
                  <c:v>201310</c:v>
                </c:pt>
                <c:pt idx="622">
                  <c:v>201311</c:v>
                </c:pt>
                <c:pt idx="623">
                  <c:v>201312</c:v>
                </c:pt>
                <c:pt idx="624">
                  <c:v>201401</c:v>
                </c:pt>
                <c:pt idx="625">
                  <c:v>201402</c:v>
                </c:pt>
                <c:pt idx="626">
                  <c:v>201403</c:v>
                </c:pt>
                <c:pt idx="627">
                  <c:v>201404</c:v>
                </c:pt>
                <c:pt idx="628">
                  <c:v>201405</c:v>
                </c:pt>
                <c:pt idx="629">
                  <c:v>201406</c:v>
                </c:pt>
                <c:pt idx="630">
                  <c:v>201407</c:v>
                </c:pt>
                <c:pt idx="631">
                  <c:v>201408</c:v>
                </c:pt>
                <c:pt idx="632">
                  <c:v>201409</c:v>
                </c:pt>
                <c:pt idx="633">
                  <c:v>201410</c:v>
                </c:pt>
                <c:pt idx="634">
                  <c:v>201411</c:v>
                </c:pt>
                <c:pt idx="635">
                  <c:v>201412</c:v>
                </c:pt>
              </c:numCache>
            </c:numRef>
          </c:cat>
          <c:val>
            <c:numRef>
              <c:f>'[2]DY Predictability'!$E$2:$E$518</c:f>
              <c:numCache>
                <c:formatCode>General</c:formatCode>
                <c:ptCount val="517"/>
                <c:pt idx="0">
                  <c:v>2.9440296000000001E-2</c:v>
                </c:pt>
                <c:pt idx="1">
                  <c:v>2.9064179999999998E-2</c:v>
                </c:pt>
                <c:pt idx="2">
                  <c:v>2.9331415999999999E-2</c:v>
                </c:pt>
                <c:pt idx="3">
                  <c:v>3.1371398000000002E-2</c:v>
                </c:pt>
                <c:pt idx="4">
                  <c:v>3.4434513E-2</c:v>
                </c:pt>
                <c:pt idx="5">
                  <c:v>3.7625570999999997E-2</c:v>
                </c:pt>
                <c:pt idx="6">
                  <c:v>3.5491499000000003E-2</c:v>
                </c:pt>
                <c:pt idx="7">
                  <c:v>3.5069858000000002E-2</c:v>
                </c:pt>
                <c:pt idx="8">
                  <c:v>3.6964635000000003E-2</c:v>
                </c:pt>
                <c:pt idx="9">
                  <c:v>3.7096072000000001E-2</c:v>
                </c:pt>
                <c:pt idx="10">
                  <c:v>3.3943623999999999E-2</c:v>
                </c:pt>
                <c:pt idx="11">
                  <c:v>3.3755942999999997E-2</c:v>
                </c:pt>
                <c:pt idx="12">
                  <c:v>3.2275982000000002E-2</c:v>
                </c:pt>
                <c:pt idx="13">
                  <c:v>3.3338465999999997E-2</c:v>
                </c:pt>
                <c:pt idx="14">
                  <c:v>3.2296829999999999E-2</c:v>
                </c:pt>
                <c:pt idx="15">
                  <c:v>3.1041117E-2</c:v>
                </c:pt>
                <c:pt idx="16">
                  <c:v>3.0837994000000001E-2</c:v>
                </c:pt>
                <c:pt idx="17">
                  <c:v>3.1713997000000001E-2</c:v>
                </c:pt>
                <c:pt idx="18">
                  <c:v>3.1872270000000001E-2</c:v>
                </c:pt>
                <c:pt idx="19">
                  <c:v>3.0436827999999999E-2</c:v>
                </c:pt>
                <c:pt idx="20">
                  <c:v>3.0822873000000001E-2</c:v>
                </c:pt>
                <c:pt idx="21">
                  <c:v>3.0176056999999999E-2</c:v>
                </c:pt>
                <c:pt idx="22">
                  <c:v>3.0816196000000001E-2</c:v>
                </c:pt>
                <c:pt idx="23">
                  <c:v>3.0391894999999999E-2</c:v>
                </c:pt>
                <c:pt idx="24">
                  <c:v>2.9811397E-2</c:v>
                </c:pt>
                <c:pt idx="25">
                  <c:v>2.9734318999999999E-2</c:v>
                </c:pt>
                <c:pt idx="26">
                  <c:v>2.9501139999999999E-2</c:v>
                </c:pt>
                <c:pt idx="27">
                  <c:v>2.9532721000000001E-2</c:v>
                </c:pt>
                <c:pt idx="28">
                  <c:v>2.9405624000000002E-2</c:v>
                </c:pt>
                <c:pt idx="29">
                  <c:v>2.9134533000000001E-2</c:v>
                </c:pt>
                <c:pt idx="30">
                  <c:v>2.8853090000000001E-2</c:v>
                </c:pt>
                <c:pt idx="31">
                  <c:v>2.9573505999999999E-2</c:v>
                </c:pt>
                <c:pt idx="32">
                  <c:v>2.8985507000000001E-2</c:v>
                </c:pt>
                <c:pt idx="33">
                  <c:v>2.8988923E-2</c:v>
                </c:pt>
                <c:pt idx="34">
                  <c:v>2.9376925000000002E-2</c:v>
                </c:pt>
                <c:pt idx="35">
                  <c:v>2.9498525000000001E-2</c:v>
                </c:pt>
                <c:pt idx="36">
                  <c:v>2.8742233999999998E-2</c:v>
                </c:pt>
                <c:pt idx="37">
                  <c:v>2.8975523E-2</c:v>
                </c:pt>
                <c:pt idx="38">
                  <c:v>2.95961E-2</c:v>
                </c:pt>
                <c:pt idx="39">
                  <c:v>2.8840759000000001E-2</c:v>
                </c:pt>
                <c:pt idx="40">
                  <c:v>2.9292015000000001E-2</c:v>
                </c:pt>
                <c:pt idx="41">
                  <c:v>3.1027104E-2</c:v>
                </c:pt>
                <c:pt idx="42">
                  <c:v>3.0811378E-2</c:v>
                </c:pt>
                <c:pt idx="43">
                  <c:v>3.0323849999999999E-2</c:v>
                </c:pt>
                <c:pt idx="44">
                  <c:v>2.9568697000000001E-2</c:v>
                </c:pt>
                <c:pt idx="45">
                  <c:v>2.8998052E-2</c:v>
                </c:pt>
                <c:pt idx="46">
                  <c:v>2.9472765000000001E-2</c:v>
                </c:pt>
                <c:pt idx="47">
                  <c:v>2.9427675E-2</c:v>
                </c:pt>
                <c:pt idx="48">
                  <c:v>2.9500431000000001E-2</c:v>
                </c:pt>
                <c:pt idx="49">
                  <c:v>3.0256523E-2</c:v>
                </c:pt>
                <c:pt idx="50">
                  <c:v>3.1155440999999999E-2</c:v>
                </c:pt>
                <c:pt idx="51">
                  <c:v>3.0712387000000001E-2</c:v>
                </c:pt>
                <c:pt idx="52">
                  <c:v>3.2663763999999998E-2</c:v>
                </c:pt>
                <c:pt idx="53">
                  <c:v>3.3396270999999998E-2</c:v>
                </c:pt>
                <c:pt idx="54">
                  <c:v>3.4090909000000003E-2</c:v>
                </c:pt>
                <c:pt idx="55">
                  <c:v>3.7224383999999999E-2</c:v>
                </c:pt>
                <c:pt idx="56">
                  <c:v>3.7748170999999997E-2</c:v>
                </c:pt>
                <c:pt idx="57">
                  <c:v>3.5951746E-2</c:v>
                </c:pt>
                <c:pt idx="58">
                  <c:v>3.5757241000000002E-2</c:v>
                </c:pt>
                <c:pt idx="59">
                  <c:v>3.5727623999999999E-2</c:v>
                </c:pt>
                <c:pt idx="60">
                  <c:v>3.3252510999999998E-2</c:v>
                </c:pt>
                <c:pt idx="61">
                  <c:v>3.3302604E-2</c:v>
                </c:pt>
                <c:pt idx="62">
                  <c:v>3.2150775999999999E-2</c:v>
                </c:pt>
                <c:pt idx="63">
                  <c:v>3.0847782000000001E-2</c:v>
                </c:pt>
                <c:pt idx="64">
                  <c:v>3.2555006999999997E-2</c:v>
                </c:pt>
                <c:pt idx="65">
                  <c:v>3.1994703999999999E-2</c:v>
                </c:pt>
                <c:pt idx="66">
                  <c:v>3.0677256E-2</c:v>
                </c:pt>
                <c:pt idx="67">
                  <c:v>3.1112025000000001E-2</c:v>
                </c:pt>
                <c:pt idx="68">
                  <c:v>3.0193362000000001E-2</c:v>
                </c:pt>
                <c:pt idx="69">
                  <c:v>3.1096912000000001E-2</c:v>
                </c:pt>
                <c:pt idx="70">
                  <c:v>3.1063830000000001E-2</c:v>
                </c:pt>
                <c:pt idx="71">
                  <c:v>3.0268476999999998E-2</c:v>
                </c:pt>
                <c:pt idx="72">
                  <c:v>3.1764961000000001E-2</c:v>
                </c:pt>
                <c:pt idx="73">
                  <c:v>3.2900627000000002E-2</c:v>
                </c:pt>
                <c:pt idx="74">
                  <c:v>3.2705100000000001E-2</c:v>
                </c:pt>
                <c:pt idx="75">
                  <c:v>3.0365099E-2</c:v>
                </c:pt>
                <c:pt idx="76">
                  <c:v>3.0164876E-2</c:v>
                </c:pt>
                <c:pt idx="77">
                  <c:v>3.0026110000000002E-2</c:v>
                </c:pt>
                <c:pt idx="78">
                  <c:v>3.0727747E-2</c:v>
                </c:pt>
                <c:pt idx="79">
                  <c:v>3.0514566E-2</c:v>
                </c:pt>
                <c:pt idx="80">
                  <c:v>2.9512028999999999E-2</c:v>
                </c:pt>
                <c:pt idx="81">
                  <c:v>2.9429746E-2</c:v>
                </c:pt>
                <c:pt idx="82">
                  <c:v>2.8205869000000001E-2</c:v>
                </c:pt>
                <c:pt idx="83">
                  <c:v>2.9559022000000001E-2</c:v>
                </c:pt>
                <c:pt idx="84">
                  <c:v>2.9900010000000001E-2</c:v>
                </c:pt>
                <c:pt idx="85">
                  <c:v>3.1488840999999997E-2</c:v>
                </c:pt>
                <c:pt idx="86">
                  <c:v>3.0538862999999999E-2</c:v>
                </c:pt>
                <c:pt idx="87">
                  <c:v>2.9993249E-2</c:v>
                </c:pt>
                <c:pt idx="88">
                  <c:v>3.0156582000000001E-2</c:v>
                </c:pt>
                <c:pt idx="89">
                  <c:v>3.2033568999999998E-2</c:v>
                </c:pt>
                <c:pt idx="90">
                  <c:v>3.4157356E-2</c:v>
                </c:pt>
                <c:pt idx="91">
                  <c:v>3.2911004000000001E-2</c:v>
                </c:pt>
                <c:pt idx="92">
                  <c:v>3.3827320000000001E-2</c:v>
                </c:pt>
                <c:pt idx="93">
                  <c:v>3.2428322000000002E-2</c:v>
                </c:pt>
                <c:pt idx="94">
                  <c:v>3.3649611000000003E-2</c:v>
                </c:pt>
                <c:pt idx="95">
                  <c:v>3.4325439999999999E-2</c:v>
                </c:pt>
                <c:pt idx="96">
                  <c:v>3.7206891999999998E-2</c:v>
                </c:pt>
                <c:pt idx="97">
                  <c:v>3.5381787999999997E-2</c:v>
                </c:pt>
                <c:pt idx="98">
                  <c:v>3.5367622000000001E-2</c:v>
                </c:pt>
                <c:pt idx="99">
                  <c:v>3.8927011999999997E-2</c:v>
                </c:pt>
                <c:pt idx="100">
                  <c:v>4.1497974999999999E-2</c:v>
                </c:pt>
                <c:pt idx="101">
                  <c:v>4.3729373000000002E-2</c:v>
                </c:pt>
                <c:pt idx="102">
                  <c:v>4.0785778000000002E-2</c:v>
                </c:pt>
                <c:pt idx="103">
                  <c:v>3.9090653000000003E-2</c:v>
                </c:pt>
                <c:pt idx="104">
                  <c:v>3.7881486999999998E-2</c:v>
                </c:pt>
                <c:pt idx="105">
                  <c:v>3.8118078E-2</c:v>
                </c:pt>
                <c:pt idx="106">
                  <c:v>3.6200344000000002E-2</c:v>
                </c:pt>
                <c:pt idx="107">
                  <c:v>3.4074878000000003E-2</c:v>
                </c:pt>
                <c:pt idx="108">
                  <c:v>3.2644973000000001E-2</c:v>
                </c:pt>
                <c:pt idx="109">
                  <c:v>3.2248062000000001E-2</c:v>
                </c:pt>
                <c:pt idx="110">
                  <c:v>3.1003888E-2</c:v>
                </c:pt>
                <c:pt idx="111">
                  <c:v>2.9886195000000001E-2</c:v>
                </c:pt>
                <c:pt idx="112">
                  <c:v>3.1148550000000001E-2</c:v>
                </c:pt>
                <c:pt idx="113">
                  <c:v>3.1093280000000001E-2</c:v>
                </c:pt>
                <c:pt idx="114">
                  <c:v>3.2398723999999997E-2</c:v>
                </c:pt>
                <c:pt idx="115">
                  <c:v>3.1236291999999999E-2</c:v>
                </c:pt>
                <c:pt idx="116">
                  <c:v>3.1421599000000001E-2</c:v>
                </c:pt>
                <c:pt idx="117">
                  <c:v>3.2721319999999998E-2</c:v>
                </c:pt>
                <c:pt idx="118">
                  <c:v>3.2734013999999999E-2</c:v>
                </c:pt>
                <c:pt idx="119">
                  <c:v>3.0071506000000001E-2</c:v>
                </c:pt>
                <c:pt idx="120">
                  <c:v>2.9536270999999999E-2</c:v>
                </c:pt>
                <c:pt idx="121">
                  <c:v>2.8807356999999999E-2</c:v>
                </c:pt>
                <c:pt idx="122">
                  <c:v>2.863806E-2</c:v>
                </c:pt>
                <c:pt idx="123">
                  <c:v>2.8513048999999999E-2</c:v>
                </c:pt>
                <c:pt idx="124">
                  <c:v>2.8028851E-2</c:v>
                </c:pt>
                <c:pt idx="125">
                  <c:v>2.8654097E-2</c:v>
                </c:pt>
                <c:pt idx="126">
                  <c:v>2.8618399999999999E-2</c:v>
                </c:pt>
                <c:pt idx="127">
                  <c:v>2.7695292E-2</c:v>
                </c:pt>
                <c:pt idx="128">
                  <c:v>2.7860697E-2</c:v>
                </c:pt>
                <c:pt idx="129">
                  <c:v>2.7812600999999999E-2</c:v>
                </c:pt>
                <c:pt idx="130">
                  <c:v>2.6799263E-2</c:v>
                </c:pt>
                <c:pt idx="131">
                  <c:v>2.6683609E-2</c:v>
                </c:pt>
                <c:pt idx="132">
                  <c:v>2.7205635999999998E-2</c:v>
                </c:pt>
                <c:pt idx="133">
                  <c:v>2.8324946E-2</c:v>
                </c:pt>
                <c:pt idx="134">
                  <c:v>2.8425394999999999E-2</c:v>
                </c:pt>
                <c:pt idx="135">
                  <c:v>2.9790315000000001E-2</c:v>
                </c:pt>
                <c:pt idx="136">
                  <c:v>3.0522438999999998E-2</c:v>
                </c:pt>
                <c:pt idx="137">
                  <c:v>3.0884327999999999E-2</c:v>
                </c:pt>
                <c:pt idx="138">
                  <c:v>2.9908242000000002E-2</c:v>
                </c:pt>
                <c:pt idx="139">
                  <c:v>3.1207002000000001E-2</c:v>
                </c:pt>
                <c:pt idx="140">
                  <c:v>3.0157705E-2</c:v>
                </c:pt>
                <c:pt idx="141">
                  <c:v>3.0535322E-2</c:v>
                </c:pt>
                <c:pt idx="142">
                  <c:v>3.4840871000000002E-2</c:v>
                </c:pt>
                <c:pt idx="143">
                  <c:v>3.4648897999999997E-2</c:v>
                </c:pt>
                <c:pt idx="144">
                  <c:v>3.5207621000000001E-2</c:v>
                </c:pt>
                <c:pt idx="145">
                  <c:v>3.5543546000000002E-2</c:v>
                </c:pt>
                <c:pt idx="146">
                  <c:v>3.6603533000000001E-2</c:v>
                </c:pt>
                <c:pt idx="147">
                  <c:v>3.8312479000000003E-2</c:v>
                </c:pt>
                <c:pt idx="148">
                  <c:v>3.9871677000000001E-2</c:v>
                </c:pt>
                <c:pt idx="149">
                  <c:v>4.0697674000000003E-2</c:v>
                </c:pt>
                <c:pt idx="150">
                  <c:v>4.4508889000000003E-2</c:v>
                </c:pt>
                <c:pt idx="151">
                  <c:v>4.9341649000000001E-2</c:v>
                </c:pt>
                <c:pt idx="152">
                  <c:v>5.6499843000000001E-2</c:v>
                </c:pt>
                <c:pt idx="153">
                  <c:v>4.8624222000000002E-2</c:v>
                </c:pt>
                <c:pt idx="154">
                  <c:v>5.1403030000000002E-2</c:v>
                </c:pt>
                <c:pt idx="155">
                  <c:v>5.2508750999999999E-2</c:v>
                </c:pt>
                <c:pt idx="156">
                  <c:v>4.7068459E-2</c:v>
                </c:pt>
                <c:pt idx="157">
                  <c:v>4.4695061000000001E-2</c:v>
                </c:pt>
                <c:pt idx="158">
                  <c:v>4.4025912E-2</c:v>
                </c:pt>
                <c:pt idx="159">
                  <c:v>4.2191637999999997E-2</c:v>
                </c:pt>
                <c:pt idx="160">
                  <c:v>4.0555897E-2</c:v>
                </c:pt>
                <c:pt idx="161">
                  <c:v>3.8974681999999997E-2</c:v>
                </c:pt>
                <c:pt idx="162">
                  <c:v>4.1802816999999999E-2</c:v>
                </c:pt>
                <c:pt idx="163">
                  <c:v>4.2702577999999998E-2</c:v>
                </c:pt>
                <c:pt idx="164">
                  <c:v>4.4235126E-2</c:v>
                </c:pt>
                <c:pt idx="165">
                  <c:v>4.1554358E-2</c:v>
                </c:pt>
                <c:pt idx="166">
                  <c:v>4.0442788E-2</c:v>
                </c:pt>
                <c:pt idx="167">
                  <c:v>4.0802749999999999E-2</c:v>
                </c:pt>
                <c:pt idx="168">
                  <c:v>3.6519234999999997E-2</c:v>
                </c:pt>
                <c:pt idx="169">
                  <c:v>3.6973923999999998E-2</c:v>
                </c:pt>
                <c:pt idx="170">
                  <c:v>3.590542E-2</c:v>
                </c:pt>
                <c:pt idx="171">
                  <c:v>3.653414E-2</c:v>
                </c:pt>
                <c:pt idx="172">
                  <c:v>3.7299561000000002E-2</c:v>
                </c:pt>
                <c:pt idx="173">
                  <c:v>3.6056770000000002E-2</c:v>
                </c:pt>
                <c:pt idx="174">
                  <c:v>3.6639598000000002E-2</c:v>
                </c:pt>
                <c:pt idx="175">
                  <c:v>3.7119813000000002E-2</c:v>
                </c:pt>
                <c:pt idx="176">
                  <c:v>3.6583048E-2</c:v>
                </c:pt>
                <c:pt idx="177">
                  <c:v>3.8062877000000002E-2</c:v>
                </c:pt>
                <c:pt idx="178">
                  <c:v>3.9014005999999997E-2</c:v>
                </c:pt>
                <c:pt idx="179">
                  <c:v>3.7688442000000003E-2</c:v>
                </c:pt>
                <c:pt idx="180">
                  <c:v>4.0151621999999998E-2</c:v>
                </c:pt>
                <c:pt idx="181">
                  <c:v>4.1508014000000003E-2</c:v>
                </c:pt>
                <c:pt idx="182">
                  <c:v>4.2572647999999998E-2</c:v>
                </c:pt>
                <c:pt idx="183">
                  <c:v>4.3139679E-2</c:v>
                </c:pt>
                <c:pt idx="184">
                  <c:v>4.4770391E-2</c:v>
                </c:pt>
                <c:pt idx="185">
                  <c:v>4.3391720000000002E-2</c:v>
                </c:pt>
                <c:pt idx="186">
                  <c:v>4.4579362999999997E-2</c:v>
                </c:pt>
                <c:pt idx="187">
                  <c:v>4.6019737999999998E-2</c:v>
                </c:pt>
                <c:pt idx="188">
                  <c:v>4.6617631999999999E-2</c:v>
                </c:pt>
                <c:pt idx="189">
                  <c:v>4.9346653999999997E-2</c:v>
                </c:pt>
                <c:pt idx="190">
                  <c:v>4.8648423000000003E-2</c:v>
                </c:pt>
                <c:pt idx="191">
                  <c:v>4.9106204000000001E-2</c:v>
                </c:pt>
                <c:pt idx="192">
                  <c:v>5.2810419999999997E-2</c:v>
                </c:pt>
                <c:pt idx="193">
                  <c:v>5.4649242000000001E-2</c:v>
                </c:pt>
                <c:pt idx="194">
                  <c:v>5.3805627000000002E-2</c:v>
                </c:pt>
                <c:pt idx="195">
                  <c:v>4.9950119000000001E-2</c:v>
                </c:pt>
                <c:pt idx="196">
                  <c:v>5.0116516E-2</c:v>
                </c:pt>
                <c:pt idx="197">
                  <c:v>5.1397467000000002E-2</c:v>
                </c:pt>
                <c:pt idx="198">
                  <c:v>4.9132598E-2</c:v>
                </c:pt>
                <c:pt idx="199">
                  <c:v>4.8246006000000001E-2</c:v>
                </c:pt>
                <c:pt idx="200">
                  <c:v>4.8956504999999997E-2</c:v>
                </c:pt>
                <c:pt idx="201">
                  <c:v>5.4070530999999998E-2</c:v>
                </c:pt>
                <c:pt idx="202">
                  <c:v>5.3361457000000001E-2</c:v>
                </c:pt>
                <c:pt idx="203">
                  <c:v>5.2752054999999999E-2</c:v>
                </c:pt>
                <c:pt idx="204">
                  <c:v>5.1169118E-2</c:v>
                </c:pt>
                <c:pt idx="205">
                  <c:v>5.3559097999999999E-2</c:v>
                </c:pt>
                <c:pt idx="206">
                  <c:v>5.1186139999999998E-2</c:v>
                </c:pt>
                <c:pt idx="207">
                  <c:v>5.1559256999999997E-2</c:v>
                </c:pt>
                <c:pt idx="208">
                  <c:v>5.3424807999999997E-2</c:v>
                </c:pt>
                <c:pt idx="209">
                  <c:v>5.1890000999999998E-2</c:v>
                </c:pt>
                <c:pt idx="210">
                  <c:v>5.1986032000000001E-2</c:v>
                </c:pt>
                <c:pt idx="211">
                  <c:v>4.9884102E-2</c:v>
                </c:pt>
                <c:pt idx="212">
                  <c:v>5.0402488000000002E-2</c:v>
                </c:pt>
                <c:pt idx="213">
                  <c:v>5.4573463000000003E-2</c:v>
                </c:pt>
                <c:pt idx="214">
                  <c:v>5.2781933000000003E-2</c:v>
                </c:pt>
                <c:pt idx="215">
                  <c:v>5.2343895000000001E-2</c:v>
                </c:pt>
                <c:pt idx="216">
                  <c:v>4.9929923000000001E-2</c:v>
                </c:pt>
                <c:pt idx="217">
                  <c:v>5.0589477000000001E-2</c:v>
                </c:pt>
                <c:pt idx="218">
                  <c:v>5.6812616000000003E-2</c:v>
                </c:pt>
                <c:pt idx="219">
                  <c:v>5.5006774000000001E-2</c:v>
                </c:pt>
                <c:pt idx="220">
                  <c:v>5.2978514999999997E-2</c:v>
                </c:pt>
                <c:pt idx="221">
                  <c:v>5.1995798000000003E-2</c:v>
                </c:pt>
                <c:pt idx="222">
                  <c:v>4.9176707E-2</c:v>
                </c:pt>
                <c:pt idx="223">
                  <c:v>4.9245547000000001E-2</c:v>
                </c:pt>
                <c:pt idx="224">
                  <c:v>4.8381953999999998E-2</c:v>
                </c:pt>
                <c:pt idx="225">
                  <c:v>4.7854397E-2</c:v>
                </c:pt>
                <c:pt idx="226">
                  <c:v>4.3623683000000003E-2</c:v>
                </c:pt>
                <c:pt idx="227">
                  <c:v>4.5374190000000002E-2</c:v>
                </c:pt>
                <c:pt idx="228">
                  <c:v>4.785797E-2</c:v>
                </c:pt>
                <c:pt idx="229">
                  <c:v>4.7535613999999997E-2</c:v>
                </c:pt>
                <c:pt idx="230">
                  <c:v>4.6176470999999997E-2</c:v>
                </c:pt>
                <c:pt idx="231">
                  <c:v>4.7561705000000003E-2</c:v>
                </c:pt>
                <c:pt idx="232">
                  <c:v>4.7917112999999997E-2</c:v>
                </c:pt>
                <c:pt idx="233">
                  <c:v>4.8700555999999999E-2</c:v>
                </c:pt>
                <c:pt idx="234">
                  <c:v>4.9139398000000001E-2</c:v>
                </c:pt>
                <c:pt idx="235">
                  <c:v>5.2745908000000001E-2</c:v>
                </c:pt>
                <c:pt idx="236">
                  <c:v>5.6119813999999997E-2</c:v>
                </c:pt>
                <c:pt idx="237">
                  <c:v>5.3791696999999999E-2</c:v>
                </c:pt>
                <c:pt idx="238">
                  <c:v>5.2183063000000002E-2</c:v>
                </c:pt>
                <c:pt idx="239">
                  <c:v>5.4100367000000003E-2</c:v>
                </c:pt>
                <c:pt idx="240">
                  <c:v>5.5315614999999999E-2</c:v>
                </c:pt>
                <c:pt idx="241">
                  <c:v>5.9145964000000002E-2</c:v>
                </c:pt>
                <c:pt idx="242">
                  <c:v>6.0021435999999997E-2</c:v>
                </c:pt>
                <c:pt idx="243">
                  <c:v>5.7969769999999997E-2</c:v>
                </c:pt>
                <c:pt idx="244">
                  <c:v>6.0600644000000002E-2</c:v>
                </c:pt>
                <c:pt idx="245">
                  <c:v>6.2129367999999997E-2</c:v>
                </c:pt>
                <c:pt idx="246">
                  <c:v>6.3715846000000007E-2</c:v>
                </c:pt>
                <c:pt idx="247">
                  <c:v>5.7205841E-2</c:v>
                </c:pt>
                <c:pt idx="248">
                  <c:v>5.6884237999999997E-2</c:v>
                </c:pt>
                <c:pt idx="249">
                  <c:v>5.1280158999999999E-2</c:v>
                </c:pt>
                <c:pt idx="250">
                  <c:v>4.9540422000000001E-2</c:v>
                </c:pt>
                <c:pt idx="251">
                  <c:v>4.8848123E-2</c:v>
                </c:pt>
                <c:pt idx="252">
                  <c:v>4.7373228000000003E-2</c:v>
                </c:pt>
                <c:pt idx="253">
                  <c:v>4.6580238000000003E-2</c:v>
                </c:pt>
                <c:pt idx="254">
                  <c:v>4.5175209000000001E-2</c:v>
                </c:pt>
                <c:pt idx="255">
                  <c:v>4.2087337000000002E-2</c:v>
                </c:pt>
                <c:pt idx="256">
                  <c:v>4.2675042000000003E-2</c:v>
                </c:pt>
                <c:pt idx="257">
                  <c:v>4.1282494000000003E-2</c:v>
                </c:pt>
                <c:pt idx="258">
                  <c:v>4.2814960999999999E-2</c:v>
                </c:pt>
                <c:pt idx="259">
                  <c:v>4.2457421000000002E-2</c:v>
                </c:pt>
                <c:pt idx="260">
                  <c:v>4.2150899999999998E-2</c:v>
                </c:pt>
                <c:pt idx="261">
                  <c:v>4.2983796999999997E-2</c:v>
                </c:pt>
                <c:pt idx="262">
                  <c:v>4.2427884999999999E-2</c:v>
                </c:pt>
                <c:pt idx="263">
                  <c:v>4.2987933999999998E-2</c:v>
                </c:pt>
                <c:pt idx="264">
                  <c:v>4.3571384999999997E-2</c:v>
                </c:pt>
                <c:pt idx="265">
                  <c:v>4.5524004E-2</c:v>
                </c:pt>
                <c:pt idx="266">
                  <c:v>4.5106169000000002E-2</c:v>
                </c:pt>
                <c:pt idx="267">
                  <c:v>4.5131708999999999E-2</c:v>
                </c:pt>
                <c:pt idx="268">
                  <c:v>4.8267485999999998E-2</c:v>
                </c:pt>
                <c:pt idx="269">
                  <c:v>4.7721634999999998E-2</c:v>
                </c:pt>
                <c:pt idx="270">
                  <c:v>4.8674698000000002E-2</c:v>
                </c:pt>
                <c:pt idx="271">
                  <c:v>4.4136489000000001E-2</c:v>
                </c:pt>
                <c:pt idx="272">
                  <c:v>4.4431065999999998E-2</c:v>
                </c:pt>
                <c:pt idx="273">
                  <c:v>4.4734782000000001E-2</c:v>
                </c:pt>
                <c:pt idx="274">
                  <c:v>4.5726861000000001E-2</c:v>
                </c:pt>
                <c:pt idx="275">
                  <c:v>4.5025113999999998E-2</c:v>
                </c:pt>
                <c:pt idx="276">
                  <c:v>4.2160718999999999E-2</c:v>
                </c:pt>
                <c:pt idx="277">
                  <c:v>4.2036922999999997E-2</c:v>
                </c:pt>
                <c:pt idx="278">
                  <c:v>4.2400089000000002E-2</c:v>
                </c:pt>
                <c:pt idx="279">
                  <c:v>4.2744091999999997E-2</c:v>
                </c:pt>
                <c:pt idx="280">
                  <c:v>4.0692851000000002E-2</c:v>
                </c:pt>
                <c:pt idx="281">
                  <c:v>4.0344019000000002E-2</c:v>
                </c:pt>
                <c:pt idx="282">
                  <c:v>4.0715116000000003E-2</c:v>
                </c:pt>
                <c:pt idx="283">
                  <c:v>4.1386153000000002E-2</c:v>
                </c:pt>
                <c:pt idx="284">
                  <c:v>4.3057996000000001E-2</c:v>
                </c:pt>
                <c:pt idx="285">
                  <c:v>4.1407648999999998E-2</c:v>
                </c:pt>
                <c:pt idx="286">
                  <c:v>3.8977098000000002E-2</c:v>
                </c:pt>
                <c:pt idx="287">
                  <c:v>3.7391140000000003E-2</c:v>
                </c:pt>
                <c:pt idx="288">
                  <c:v>3.7491736999999997E-2</c:v>
                </c:pt>
                <c:pt idx="289">
                  <c:v>3.5166579000000003E-2</c:v>
                </c:pt>
                <c:pt idx="290">
                  <c:v>3.3570532E-2</c:v>
                </c:pt>
                <c:pt idx="291">
                  <c:v>3.4165549000000003E-2</c:v>
                </c:pt>
                <c:pt idx="292">
                  <c:v>3.2639296999999998E-2</c:v>
                </c:pt>
                <c:pt idx="293">
                  <c:v>3.2291501E-2</c:v>
                </c:pt>
                <c:pt idx="294">
                  <c:v>3.4488099000000001E-2</c:v>
                </c:pt>
                <c:pt idx="295">
                  <c:v>3.2367334999999997E-2</c:v>
                </c:pt>
                <c:pt idx="296">
                  <c:v>3.5578419999999999E-2</c:v>
                </c:pt>
                <c:pt idx="297">
                  <c:v>3.3800598000000001E-2</c:v>
                </c:pt>
                <c:pt idx="298">
                  <c:v>3.3156769000000003E-2</c:v>
                </c:pt>
                <c:pt idx="299">
                  <c:v>3.4190857999999998E-2</c:v>
                </c:pt>
                <c:pt idx="300">
                  <c:v>3.0283128999999999E-2</c:v>
                </c:pt>
                <c:pt idx="301">
                  <c:v>2.9275157999999999E-2</c:v>
                </c:pt>
                <c:pt idx="302">
                  <c:v>2.8591017999999999E-2</c:v>
                </c:pt>
                <c:pt idx="303">
                  <c:v>2.9130254000000001E-2</c:v>
                </c:pt>
                <c:pt idx="304">
                  <c:v>2.9162357999999999E-2</c:v>
                </c:pt>
                <c:pt idx="305">
                  <c:v>2.8026315999999999E-2</c:v>
                </c:pt>
                <c:pt idx="306">
                  <c:v>2.6883417999999999E-2</c:v>
                </c:pt>
                <c:pt idx="307">
                  <c:v>2.6116828000000002E-2</c:v>
                </c:pt>
                <c:pt idx="308">
                  <c:v>2.6908616E-2</c:v>
                </c:pt>
                <c:pt idx="309">
                  <c:v>3.4592319000000003E-2</c:v>
                </c:pt>
                <c:pt idx="310">
                  <c:v>3.8037343000000001E-2</c:v>
                </c:pt>
                <c:pt idx="311">
                  <c:v>3.5656467999999997E-2</c:v>
                </c:pt>
                <c:pt idx="312">
                  <c:v>3.4452366999999998E-2</c:v>
                </c:pt>
                <c:pt idx="313">
                  <c:v>3.3243707999999997E-2</c:v>
                </c:pt>
                <c:pt idx="314">
                  <c:v>3.4570666999999999E-2</c:v>
                </c:pt>
                <c:pt idx="315">
                  <c:v>3.4605033E-2</c:v>
                </c:pt>
                <c:pt idx="316">
                  <c:v>3.4851489999999999E-2</c:v>
                </c:pt>
                <c:pt idx="317">
                  <c:v>3.3747714999999998E-2</c:v>
                </c:pt>
                <c:pt idx="318">
                  <c:v>3.4213171000000001E-2</c:v>
                </c:pt>
                <c:pt idx="319">
                  <c:v>3.5879983999999997E-2</c:v>
                </c:pt>
                <c:pt idx="320">
                  <c:v>3.4790923000000001E-2</c:v>
                </c:pt>
                <c:pt idx="321">
                  <c:v>3.4233072000000003E-2</c:v>
                </c:pt>
                <c:pt idx="322">
                  <c:v>3.5221044999999999E-2</c:v>
                </c:pt>
                <c:pt idx="323">
                  <c:v>3.5035286999999998E-2</c:v>
                </c:pt>
                <c:pt idx="324">
                  <c:v>3.2989321000000002E-2</c:v>
                </c:pt>
                <c:pt idx="325">
                  <c:v>3.4261118E-2</c:v>
                </c:pt>
                <c:pt idx="326">
                  <c:v>3.3845422999999999E-2</c:v>
                </c:pt>
                <c:pt idx="327">
                  <c:v>3.2575463999999998E-2</c:v>
                </c:pt>
                <c:pt idx="328">
                  <c:v>3.1802487999999997E-2</c:v>
                </c:pt>
                <c:pt idx="329">
                  <c:v>3.2391973999999997E-2</c:v>
                </c:pt>
                <c:pt idx="330">
                  <c:v>3.0118276999999999E-2</c:v>
                </c:pt>
                <c:pt idx="331">
                  <c:v>3.0009009999999999E-2</c:v>
                </c:pt>
                <c:pt idx="332">
                  <c:v>3.0559930999999999E-2</c:v>
                </c:pt>
                <c:pt idx="333">
                  <c:v>3.1721315E-2</c:v>
                </c:pt>
                <c:pt idx="334">
                  <c:v>3.157124E-2</c:v>
                </c:pt>
                <c:pt idx="335">
                  <c:v>3.1267685000000003E-2</c:v>
                </c:pt>
                <c:pt idx="336">
                  <c:v>3.3851950999999998E-2</c:v>
                </c:pt>
                <c:pt idx="337">
                  <c:v>3.3836511999999999E-2</c:v>
                </c:pt>
                <c:pt idx="338">
                  <c:v>3.3299993999999999E-2</c:v>
                </c:pt>
                <c:pt idx="339">
                  <c:v>3.4562676000000001E-2</c:v>
                </c:pt>
                <c:pt idx="340">
                  <c:v>3.1964860999999997E-2</c:v>
                </c:pt>
                <c:pt idx="341">
                  <c:v>3.2568013E-2</c:v>
                </c:pt>
                <c:pt idx="342">
                  <c:v>3.2898123000000001E-2</c:v>
                </c:pt>
                <c:pt idx="343">
                  <c:v>3.6499668999999998E-2</c:v>
                </c:pt>
                <c:pt idx="344">
                  <c:v>3.8653815000000001E-2</c:v>
                </c:pt>
                <c:pt idx="345">
                  <c:v>3.9199561000000001E-2</c:v>
                </c:pt>
                <c:pt idx="346">
                  <c:v>3.7251981000000003E-2</c:v>
                </c:pt>
                <c:pt idx="347">
                  <c:v>3.6611956000000001E-2</c:v>
                </c:pt>
                <c:pt idx="348">
                  <c:v>3.5171885999999999E-2</c:v>
                </c:pt>
                <c:pt idx="349">
                  <c:v>3.2972820999999999E-2</c:v>
                </c:pt>
                <c:pt idx="350">
                  <c:v>3.2274399000000002E-2</c:v>
                </c:pt>
                <c:pt idx="351">
                  <c:v>3.2298742999999998E-2</c:v>
                </c:pt>
                <c:pt idx="352">
                  <c:v>3.1133228999999998E-2</c:v>
                </c:pt>
                <c:pt idx="353">
                  <c:v>3.2735209000000001E-2</c:v>
                </c:pt>
                <c:pt idx="354">
                  <c:v>3.1441512999999997E-2</c:v>
                </c:pt>
                <c:pt idx="355">
                  <c:v>3.0945216000000001E-2</c:v>
                </c:pt>
                <c:pt idx="356">
                  <c:v>3.1660909000000001E-2</c:v>
                </c:pt>
                <c:pt idx="357">
                  <c:v>3.1221865000000001E-2</c:v>
                </c:pt>
                <c:pt idx="358">
                  <c:v>3.2585327999999997E-2</c:v>
                </c:pt>
                <c:pt idx="359">
                  <c:v>2.9250281999999999E-2</c:v>
                </c:pt>
                <c:pt idx="360">
                  <c:v>2.9942024000000001E-2</c:v>
                </c:pt>
                <c:pt idx="361">
                  <c:v>2.975527E-2</c:v>
                </c:pt>
                <c:pt idx="362">
                  <c:v>3.0518467000000001E-2</c:v>
                </c:pt>
                <c:pt idx="363">
                  <c:v>2.9690324000000001E-2</c:v>
                </c:pt>
                <c:pt idx="364">
                  <c:v>2.9661731E-2</c:v>
                </c:pt>
                <c:pt idx="365">
                  <c:v>3.0185720999999999E-2</c:v>
                </c:pt>
                <c:pt idx="366">
                  <c:v>2.9097224000000001E-2</c:v>
                </c:pt>
                <c:pt idx="367">
                  <c:v>2.9869011000000001E-2</c:v>
                </c:pt>
                <c:pt idx="368">
                  <c:v>2.9655337E-2</c:v>
                </c:pt>
                <c:pt idx="369">
                  <c:v>2.9585045000000001E-2</c:v>
                </c:pt>
                <c:pt idx="370">
                  <c:v>2.8708319E-2</c:v>
                </c:pt>
                <c:pt idx="371">
                  <c:v>2.8413394000000002E-2</c:v>
                </c:pt>
                <c:pt idx="372">
                  <c:v>2.8290563000000001E-2</c:v>
                </c:pt>
                <c:pt idx="373">
                  <c:v>2.8072232999999999E-2</c:v>
                </c:pt>
                <c:pt idx="374">
                  <c:v>2.7630792000000001E-2</c:v>
                </c:pt>
                <c:pt idx="375">
                  <c:v>2.8381684000000001E-2</c:v>
                </c:pt>
                <c:pt idx="376">
                  <c:v>2.7780862999999999E-2</c:v>
                </c:pt>
                <c:pt idx="377">
                  <c:v>2.7789491999999999E-2</c:v>
                </c:pt>
                <c:pt idx="378">
                  <c:v>2.7938320999999999E-2</c:v>
                </c:pt>
                <c:pt idx="379">
                  <c:v>2.700837E-2</c:v>
                </c:pt>
                <c:pt idx="380">
                  <c:v>2.7280848999999999E-2</c:v>
                </c:pt>
                <c:pt idx="381">
                  <c:v>2.6804609E-2</c:v>
                </c:pt>
                <c:pt idx="382">
                  <c:v>2.7198509999999999E-2</c:v>
                </c:pt>
                <c:pt idx="383">
                  <c:v>2.6969664000000001E-2</c:v>
                </c:pt>
                <c:pt idx="384">
                  <c:v>2.6210695999999999E-2</c:v>
                </c:pt>
                <c:pt idx="385">
                  <c:v>2.7115354000000001E-2</c:v>
                </c:pt>
                <c:pt idx="386">
                  <c:v>2.8512461999999999E-2</c:v>
                </c:pt>
                <c:pt idx="387">
                  <c:v>2.8283545E-2</c:v>
                </c:pt>
                <c:pt idx="388">
                  <c:v>2.8031514E-2</c:v>
                </c:pt>
                <c:pt idx="389">
                  <c:v>2.8901343999999999E-2</c:v>
                </c:pt>
                <c:pt idx="390">
                  <c:v>2.8085105999999999E-2</c:v>
                </c:pt>
                <c:pt idx="391">
                  <c:v>2.7129337999999999E-2</c:v>
                </c:pt>
                <c:pt idx="392">
                  <c:v>2.7944068999999998E-2</c:v>
                </c:pt>
                <c:pt idx="393">
                  <c:v>2.7550192000000001E-2</c:v>
                </c:pt>
                <c:pt idx="394">
                  <c:v>2.8866994E-2</c:v>
                </c:pt>
                <c:pt idx="395">
                  <c:v>2.8697716000000002E-2</c:v>
                </c:pt>
                <c:pt idx="396">
                  <c:v>2.8017515999999999E-2</c:v>
                </c:pt>
                <c:pt idx="397">
                  <c:v>2.7041999000000001E-2</c:v>
                </c:pt>
                <c:pt idx="398">
                  <c:v>2.6322622E-2</c:v>
                </c:pt>
                <c:pt idx="399">
                  <c:v>2.5729699000000002E-2</c:v>
                </c:pt>
                <c:pt idx="400">
                  <c:v>2.4946882E-2</c:v>
                </c:pt>
                <c:pt idx="401">
                  <c:v>2.4543368999999999E-2</c:v>
                </c:pt>
                <c:pt idx="402">
                  <c:v>2.3912038E-2</c:v>
                </c:pt>
                <c:pt idx="403">
                  <c:v>2.4044280000000001E-2</c:v>
                </c:pt>
                <c:pt idx="404">
                  <c:v>2.3237111000000001E-2</c:v>
                </c:pt>
                <c:pt idx="405">
                  <c:v>2.3473774999999999E-2</c:v>
                </c:pt>
                <c:pt idx="406">
                  <c:v>2.2663824999999999E-2</c:v>
                </c:pt>
                <c:pt idx="407">
                  <c:v>2.2388907999999999E-2</c:v>
                </c:pt>
                <c:pt idx="408">
                  <c:v>2.1844176999999999E-2</c:v>
                </c:pt>
                <c:pt idx="409">
                  <c:v>2.1855108000000002E-2</c:v>
                </c:pt>
                <c:pt idx="410">
                  <c:v>2.1843531999999999E-2</c:v>
                </c:pt>
                <c:pt idx="411">
                  <c:v>2.1640653999999999E-2</c:v>
                </c:pt>
                <c:pt idx="412">
                  <c:v>2.124183E-2</c:v>
                </c:pt>
                <c:pt idx="413">
                  <c:v>2.1278498999999999E-2</c:v>
                </c:pt>
                <c:pt idx="414">
                  <c:v>2.2501758E-2</c:v>
                </c:pt>
                <c:pt idx="415">
                  <c:v>2.2285618E-2</c:v>
                </c:pt>
                <c:pt idx="416">
                  <c:v>2.1329530999999999E-2</c:v>
                </c:pt>
                <c:pt idx="417">
                  <c:v>2.0899797000000001E-2</c:v>
                </c:pt>
                <c:pt idx="418">
                  <c:v>1.9576762000000001E-2</c:v>
                </c:pt>
                <c:pt idx="419">
                  <c:v>2.0115020000000001E-2</c:v>
                </c:pt>
                <c:pt idx="420">
                  <c:v>1.9020724999999999E-2</c:v>
                </c:pt>
                <c:pt idx="421">
                  <c:v>1.8976084000000001E-2</c:v>
                </c:pt>
                <c:pt idx="422">
                  <c:v>1.9891167000000001E-2</c:v>
                </c:pt>
                <c:pt idx="423">
                  <c:v>1.8835118000000001E-2</c:v>
                </c:pt>
                <c:pt idx="424">
                  <c:v>1.7832161999999999E-2</c:v>
                </c:pt>
                <c:pt idx="425">
                  <c:v>1.7127234000000002E-2</c:v>
                </c:pt>
                <c:pt idx="426">
                  <c:v>1.5945536999999999E-2</c:v>
                </c:pt>
                <c:pt idx="427">
                  <c:v>1.6980370000000002E-2</c:v>
                </c:pt>
                <c:pt idx="428">
                  <c:v>1.6183177E-2</c:v>
                </c:pt>
                <c:pt idx="429">
                  <c:v>1.6819371E-2</c:v>
                </c:pt>
                <c:pt idx="430">
                  <c:v>1.6157280999999999E-2</c:v>
                </c:pt>
                <c:pt idx="431">
                  <c:v>1.5961995999999999E-2</c:v>
                </c:pt>
                <c:pt idx="432">
                  <c:v>1.5852614000000001E-2</c:v>
                </c:pt>
                <c:pt idx="433">
                  <c:v>1.4856958E-2</c:v>
                </c:pt>
                <c:pt idx="434">
                  <c:v>1.4195598E-2</c:v>
                </c:pt>
                <c:pt idx="435">
                  <c:v>1.4160858E-2</c:v>
                </c:pt>
                <c:pt idx="436">
                  <c:v>1.4527297999999999E-2</c:v>
                </c:pt>
                <c:pt idx="437">
                  <c:v>1.4067240999999999E-2</c:v>
                </c:pt>
                <c:pt idx="438">
                  <c:v>1.4292045999999999E-2</c:v>
                </c:pt>
                <c:pt idx="439">
                  <c:v>1.6801074999999999E-2</c:v>
                </c:pt>
                <c:pt idx="440">
                  <c:v>1.5879883000000001E-2</c:v>
                </c:pt>
                <c:pt idx="441">
                  <c:v>1.4714761E-2</c:v>
                </c:pt>
                <c:pt idx="442">
                  <c:v>1.3907628E-2</c:v>
                </c:pt>
                <c:pt idx="443">
                  <c:v>1.3178982000000001E-2</c:v>
                </c:pt>
                <c:pt idx="444">
                  <c:v>1.2724933000000001E-2</c:v>
                </c:pt>
                <c:pt idx="445">
                  <c:v>1.3216725E-2</c:v>
                </c:pt>
                <c:pt idx="446">
                  <c:v>1.2787923E-2</c:v>
                </c:pt>
                <c:pt idx="447">
                  <c:v>1.2320436000000001E-2</c:v>
                </c:pt>
                <c:pt idx="448">
                  <c:v>1.2635960999999999E-2</c:v>
                </c:pt>
                <c:pt idx="449">
                  <c:v>1.1983594E-2</c:v>
                </c:pt>
                <c:pt idx="450">
                  <c:v>1.2428000999999999E-2</c:v>
                </c:pt>
                <c:pt idx="451">
                  <c:v>1.2554180999999999E-2</c:v>
                </c:pt>
                <c:pt idx="452">
                  <c:v>1.2972535E-2</c:v>
                </c:pt>
                <c:pt idx="453">
                  <c:v>1.2221219E-2</c:v>
                </c:pt>
                <c:pt idx="454">
                  <c:v>1.2004618E-2</c:v>
                </c:pt>
                <c:pt idx="455">
                  <c:v>1.1359536999999999E-2</c:v>
                </c:pt>
                <c:pt idx="456">
                  <c:v>1.1985523999999999E-2</c:v>
                </c:pt>
                <c:pt idx="457">
                  <c:v>1.2248551999999999E-2</c:v>
                </c:pt>
                <c:pt idx="458">
                  <c:v>1.1183920999999999E-2</c:v>
                </c:pt>
                <c:pt idx="459">
                  <c:v>1.1525512E-2</c:v>
                </c:pt>
                <c:pt idx="460">
                  <c:v>1.1769675E-2</c:v>
                </c:pt>
                <c:pt idx="461">
                  <c:v>1.1480819E-2</c:v>
                </c:pt>
                <c:pt idx="462">
                  <c:v>1.158768E-2</c:v>
                </c:pt>
                <c:pt idx="463">
                  <c:v>1.0845501E-2</c:v>
                </c:pt>
                <c:pt idx="464">
                  <c:v>1.1374789999999999E-2</c:v>
                </c:pt>
                <c:pt idx="465">
                  <c:v>1.1415046E-2</c:v>
                </c:pt>
                <c:pt idx="466">
                  <c:v>1.2390839000000001E-2</c:v>
                </c:pt>
                <c:pt idx="467">
                  <c:v>1.2323143999999999E-2</c:v>
                </c:pt>
                <c:pt idx="468">
                  <c:v>1.1837395000000001E-2</c:v>
                </c:pt>
                <c:pt idx="469">
                  <c:v>1.2960305E-2</c:v>
                </c:pt>
                <c:pt idx="470">
                  <c:v>1.3763325999999999E-2</c:v>
                </c:pt>
                <c:pt idx="471">
                  <c:v>1.2706823000000001E-2</c:v>
                </c:pt>
                <c:pt idx="472">
                  <c:v>1.2568149000000001E-2</c:v>
                </c:pt>
                <c:pt idx="473">
                  <c:v>1.2814229999999999E-2</c:v>
                </c:pt>
                <c:pt idx="474">
                  <c:v>1.2967533999999999E-2</c:v>
                </c:pt>
                <c:pt idx="475">
                  <c:v>1.3870511E-2</c:v>
                </c:pt>
                <c:pt idx="476">
                  <c:v>1.5120948E-2</c:v>
                </c:pt>
                <c:pt idx="477">
                  <c:v>1.4852139E-2</c:v>
                </c:pt>
                <c:pt idx="478">
                  <c:v>1.3813682000000001E-2</c:v>
                </c:pt>
                <c:pt idx="479">
                  <c:v>1.3709845999999999E-2</c:v>
                </c:pt>
                <c:pt idx="480">
                  <c:v>1.3923789000000001E-2</c:v>
                </c:pt>
                <c:pt idx="481">
                  <c:v>1.4216054000000001E-2</c:v>
                </c:pt>
                <c:pt idx="482">
                  <c:v>1.3709374999999999E-2</c:v>
                </c:pt>
                <c:pt idx="483">
                  <c:v>1.4702422999999999E-2</c:v>
                </c:pt>
                <c:pt idx="484">
                  <c:v>1.4933998E-2</c:v>
                </c:pt>
                <c:pt idx="485">
                  <c:v>1.6205130000000002E-2</c:v>
                </c:pt>
                <c:pt idx="486">
                  <c:v>1.7507660000000001E-2</c:v>
                </c:pt>
                <c:pt idx="487">
                  <c:v>1.7335647999999999E-2</c:v>
                </c:pt>
                <c:pt idx="488">
                  <c:v>1.9380834E-2</c:v>
                </c:pt>
                <c:pt idx="489">
                  <c:v>1.7942784E-2</c:v>
                </c:pt>
                <c:pt idx="490">
                  <c:v>1.7072337E-2</c:v>
                </c:pt>
                <c:pt idx="491">
                  <c:v>1.8273055999999999E-2</c:v>
                </c:pt>
                <c:pt idx="492">
                  <c:v>1.8847336999999999E-2</c:v>
                </c:pt>
                <c:pt idx="493">
                  <c:v>1.9233588999999999E-2</c:v>
                </c:pt>
                <c:pt idx="494">
                  <c:v>1.9133910000000001E-2</c:v>
                </c:pt>
                <c:pt idx="495">
                  <c:v>1.7676206E-2</c:v>
                </c:pt>
                <c:pt idx="496">
                  <c:v>1.6797947000000001E-2</c:v>
                </c:pt>
                <c:pt idx="497">
                  <c:v>1.6587824000000001E-2</c:v>
                </c:pt>
                <c:pt idx="498">
                  <c:v>1.6464877999999999E-2</c:v>
                </c:pt>
                <c:pt idx="499">
                  <c:v>1.6314984000000001E-2</c:v>
                </c:pt>
                <c:pt idx="500">
                  <c:v>1.6653112000000001E-2</c:v>
                </c:pt>
                <c:pt idx="501">
                  <c:v>1.6038996E-2</c:v>
                </c:pt>
                <c:pt idx="502">
                  <c:v>1.6177156000000002E-2</c:v>
                </c:pt>
                <c:pt idx="503">
                  <c:v>1.5635118E-2</c:v>
                </c:pt>
                <c:pt idx="504">
                  <c:v>1.5557599E-2</c:v>
                </c:pt>
                <c:pt idx="505">
                  <c:v>1.5555691E-2</c:v>
                </c:pt>
                <c:pt idx="506">
                  <c:v>1.6003231999999999E-2</c:v>
                </c:pt>
                <c:pt idx="507">
                  <c:v>1.6450525000000001E-2</c:v>
                </c:pt>
                <c:pt idx="508">
                  <c:v>1.6426039E-2</c:v>
                </c:pt>
                <c:pt idx="509">
                  <c:v>1.6304652999999999E-2</c:v>
                </c:pt>
                <c:pt idx="510">
                  <c:v>1.7053637E-2</c:v>
                </c:pt>
                <c:pt idx="511">
                  <c:v>1.7184367999999998E-2</c:v>
                </c:pt>
                <c:pt idx="512">
                  <c:v>1.7193023000000002E-2</c:v>
                </c:pt>
                <c:pt idx="513">
                  <c:v>1.7037103000000001E-2</c:v>
                </c:pt>
                <c:pt idx="514">
                  <c:v>1.6482652E-2</c:v>
                </c:pt>
                <c:pt idx="515">
                  <c:v>1.6040663E-2</c:v>
                </c:pt>
                <c:pt idx="516">
                  <c:v>1.6678658999999998E-2</c:v>
                </c:pt>
              </c:numCache>
            </c:numRef>
          </c:val>
          <c:smooth val="0"/>
          <c:extLst>
            <c:ext xmlns:c16="http://schemas.microsoft.com/office/drawing/2014/chart" uri="{C3380CC4-5D6E-409C-BE32-E72D297353CC}">
              <c16:uniqueId val="{00000001-C0A3-4F6C-9A19-DC99A301FB9A}"/>
            </c:ext>
          </c:extLst>
        </c:ser>
        <c:dLbls>
          <c:showLegendKey val="0"/>
          <c:showVal val="0"/>
          <c:showCatName val="0"/>
          <c:showSerName val="0"/>
          <c:showPercent val="0"/>
          <c:showBubbleSize val="0"/>
        </c:dLbls>
        <c:marker val="1"/>
        <c:smooth val="0"/>
        <c:axId val="1605308304"/>
        <c:axId val="1605320368"/>
      </c:lineChart>
      <c:catAx>
        <c:axId val="159948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599490992"/>
        <c:crosses val="autoZero"/>
        <c:auto val="1"/>
        <c:lblAlgn val="ctr"/>
        <c:lblOffset val="100"/>
        <c:noMultiLvlLbl val="0"/>
      </c:catAx>
      <c:valAx>
        <c:axId val="1599490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599489744"/>
        <c:crosses val="autoZero"/>
        <c:crossBetween val="between"/>
      </c:valAx>
      <c:valAx>
        <c:axId val="16053203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605308304"/>
        <c:crosses val="max"/>
        <c:crossBetween val="between"/>
      </c:valAx>
      <c:catAx>
        <c:axId val="1605308304"/>
        <c:scaling>
          <c:orientation val="minMax"/>
        </c:scaling>
        <c:delete val="1"/>
        <c:axPos val="b"/>
        <c:numFmt formatCode="General" sourceLinked="1"/>
        <c:majorTickMark val="out"/>
        <c:minorTickMark val="none"/>
        <c:tickLblPos val="nextTo"/>
        <c:crossAx val="16053203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'[3]SP500 options'!$E$6</c:f>
              <c:strCache>
                <c:ptCount val="1"/>
                <c:pt idx="0">
                  <c:v>Return S&amp;P500</c:v>
                </c:pt>
              </c:strCache>
            </c:strRef>
          </c:tx>
          <c:spPr>
            <a:ln w="38100" cap="rnd">
              <a:noFill/>
              <a:round/>
            </a:ln>
            <a:effectLst/>
          </c:spPr>
          <c:marker>
            <c:symbol val="circle"/>
            <c:size val="5"/>
            <c:spPr>
              <a:solidFill>
                <a:schemeClr val="accent3"/>
              </a:solidFill>
              <a:ln w="9525">
                <a:solidFill>
                  <a:schemeClr val="accent3"/>
                </a:solidFill>
              </a:ln>
              <a:effectLst/>
            </c:spPr>
          </c:marker>
          <c:xVal>
            <c:numRef>
              <c:f>'[3]SP500 options'!$B$7:$B$26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options'!$E$7:$E$26</c:f>
              <c:numCache>
                <c:formatCode>General</c:formatCode>
                <c:ptCount val="20"/>
                <c:pt idx="0">
                  <c:v>-0.40170940170940173</c:v>
                </c:pt>
                <c:pt idx="1">
                  <c:v>-0.35897435897435892</c:v>
                </c:pt>
                <c:pt idx="2">
                  <c:v>-0.31623931623931623</c:v>
                </c:pt>
                <c:pt idx="3">
                  <c:v>-0.27350427350427353</c:v>
                </c:pt>
                <c:pt idx="4">
                  <c:v>-0.23076923076923073</c:v>
                </c:pt>
                <c:pt idx="5">
                  <c:v>-0.18803418803418803</c:v>
                </c:pt>
                <c:pt idx="6">
                  <c:v>-0.14529914529914534</c:v>
                </c:pt>
                <c:pt idx="7">
                  <c:v>-0.10256410256410253</c:v>
                </c:pt>
                <c:pt idx="8">
                  <c:v>-5.9829059829059839E-2</c:v>
                </c:pt>
                <c:pt idx="9">
                  <c:v>-1.7094017094017144E-2</c:v>
                </c:pt>
                <c:pt idx="10">
                  <c:v>2.564102564102555E-2</c:v>
                </c:pt>
                <c:pt idx="11">
                  <c:v>6.8376068376068355E-2</c:v>
                </c:pt>
                <c:pt idx="12">
                  <c:v>0.11111111111111116</c:v>
                </c:pt>
                <c:pt idx="13">
                  <c:v>0.15384615384615374</c:v>
                </c:pt>
                <c:pt idx="14">
                  <c:v>0.19658119658119655</c:v>
                </c:pt>
                <c:pt idx="15">
                  <c:v>0.23931623931623935</c:v>
                </c:pt>
                <c:pt idx="16">
                  <c:v>0.28205128205128216</c:v>
                </c:pt>
                <c:pt idx="17">
                  <c:v>0.32478632478632474</c:v>
                </c:pt>
                <c:pt idx="18">
                  <c:v>0.36752136752136755</c:v>
                </c:pt>
                <c:pt idx="19">
                  <c:v>0.41025641025641035</c:v>
                </c:pt>
              </c:numCache>
            </c:numRef>
          </c:yVal>
          <c:smooth val="0"/>
          <c:extLst>
            <c:ext xmlns:c16="http://schemas.microsoft.com/office/drawing/2014/chart" uri="{C3380CC4-5D6E-409C-BE32-E72D297353CC}">
              <c16:uniqueId val="{00000000-84C0-4D8B-BC1B-C1D3BA933F10}"/>
            </c:ext>
          </c:extLst>
        </c:ser>
        <c:ser>
          <c:idx val="3"/>
          <c:order val="1"/>
          <c:tx>
            <c:strRef>
              <c:f>'[3]SP500 options'!$F$6</c:f>
              <c:strCache>
                <c:ptCount val="1"/>
                <c:pt idx="0">
                  <c:v>Return Call</c:v>
                </c:pt>
              </c:strCache>
            </c:strRef>
          </c:tx>
          <c:spPr>
            <a:ln w="38100" cap="rnd">
              <a:noFill/>
              <a:round/>
            </a:ln>
            <a:effectLst/>
          </c:spPr>
          <c:marker>
            <c:symbol val="circle"/>
            <c:size val="5"/>
            <c:spPr>
              <a:solidFill>
                <a:schemeClr val="accent4"/>
              </a:solidFill>
              <a:ln w="9525">
                <a:solidFill>
                  <a:schemeClr val="accent4"/>
                </a:solidFill>
              </a:ln>
              <a:effectLst/>
            </c:spPr>
          </c:marker>
          <c:xVal>
            <c:numRef>
              <c:f>'[3]SP500 options'!$B$7:$B$26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options'!$F$7:$F$26</c:f>
              <c:numCache>
                <c:formatCode>General</c:formatCode>
                <c:ptCount val="20"/>
                <c:pt idx="0">
                  <c:v>-1</c:v>
                </c:pt>
                <c:pt idx="1">
                  <c:v>-1</c:v>
                </c:pt>
                <c:pt idx="2">
                  <c:v>-1</c:v>
                </c:pt>
                <c:pt idx="3">
                  <c:v>-1</c:v>
                </c:pt>
                <c:pt idx="4">
                  <c:v>-1</c:v>
                </c:pt>
                <c:pt idx="5">
                  <c:v>-1</c:v>
                </c:pt>
                <c:pt idx="6">
                  <c:v>-1</c:v>
                </c:pt>
                <c:pt idx="7">
                  <c:v>-1</c:v>
                </c:pt>
                <c:pt idx="8">
                  <c:v>-1</c:v>
                </c:pt>
                <c:pt idx="9">
                  <c:v>-1</c:v>
                </c:pt>
                <c:pt idx="10">
                  <c:v>-0.6753949361610041</c:v>
                </c:pt>
                <c:pt idx="11">
                  <c:v>-0.13438649642934433</c:v>
                </c:pt>
                <c:pt idx="12">
                  <c:v>0.40662194330231544</c:v>
                </c:pt>
                <c:pt idx="13">
                  <c:v>0.94763038303397529</c:v>
                </c:pt>
                <c:pt idx="14">
                  <c:v>1.4886388227656351</c:v>
                </c:pt>
                <c:pt idx="15">
                  <c:v>2.0296472624972948</c:v>
                </c:pt>
                <c:pt idx="16">
                  <c:v>2.5706557022289549</c:v>
                </c:pt>
                <c:pt idx="17">
                  <c:v>3.1116641419606146</c:v>
                </c:pt>
                <c:pt idx="18">
                  <c:v>3.6526725816922743</c:v>
                </c:pt>
                <c:pt idx="19">
                  <c:v>4.1936810214239344</c:v>
                </c:pt>
              </c:numCache>
            </c:numRef>
          </c:yVal>
          <c:smooth val="0"/>
          <c:extLst>
            <c:ext xmlns:c16="http://schemas.microsoft.com/office/drawing/2014/chart" uri="{C3380CC4-5D6E-409C-BE32-E72D297353CC}">
              <c16:uniqueId val="{00000001-84C0-4D8B-BC1B-C1D3BA933F10}"/>
            </c:ext>
          </c:extLst>
        </c:ser>
        <c:dLbls>
          <c:showLegendKey val="0"/>
          <c:showVal val="0"/>
          <c:showCatName val="0"/>
          <c:showSerName val="0"/>
          <c:showPercent val="0"/>
          <c:showBubbleSize val="0"/>
        </c:dLbls>
        <c:axId val="462429136"/>
        <c:axId val="462430576"/>
      </c:scatterChart>
      <c:valAx>
        <c:axId val="462429136"/>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2430576"/>
        <c:crosses val="autoZero"/>
        <c:crossBetween val="midCat"/>
      </c:valAx>
      <c:valAx>
        <c:axId val="462430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2429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'[3]SP500 options'!$I$6</c:f>
              <c:strCache>
                <c:ptCount val="1"/>
                <c:pt idx="0">
                  <c:v>S&amp;P500</c:v>
                </c:pt>
              </c:strCache>
            </c:strRef>
          </c:tx>
          <c:spPr>
            <a:ln w="38100" cap="rnd">
              <a:noFill/>
              <a:round/>
            </a:ln>
            <a:effectLst/>
          </c:spPr>
          <c:marker>
            <c:symbol val="circle"/>
            <c:size val="5"/>
            <c:spPr>
              <a:solidFill>
                <a:schemeClr val="accent1"/>
              </a:solidFill>
              <a:ln w="9525">
                <a:solidFill>
                  <a:schemeClr val="accent1"/>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options'!$I$7:$I$26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yVal>
          <c:smooth val="0"/>
          <c:extLst>
            <c:ext xmlns:c16="http://schemas.microsoft.com/office/drawing/2014/chart" uri="{C3380CC4-5D6E-409C-BE32-E72D297353CC}">
              <c16:uniqueId val="{00000000-07FB-441D-876E-2C1AEF549792}"/>
            </c:ext>
          </c:extLst>
        </c:ser>
        <c:ser>
          <c:idx val="1"/>
          <c:order val="1"/>
          <c:tx>
            <c:strRef>
              <c:f>'[3]SP500 options'!$J$6</c:f>
              <c:strCache>
                <c:ptCount val="1"/>
                <c:pt idx="0">
                  <c:v>5250 put</c:v>
                </c:pt>
              </c:strCache>
            </c:strRef>
          </c:tx>
          <c:spPr>
            <a:ln w="38100" cap="rnd">
              <a:noFill/>
              <a:round/>
            </a:ln>
            <a:effectLst/>
          </c:spPr>
          <c:marker>
            <c:symbol val="circle"/>
            <c:size val="5"/>
            <c:spPr>
              <a:solidFill>
                <a:schemeClr val="accent2"/>
              </a:solidFill>
              <a:ln w="9525">
                <a:solidFill>
                  <a:schemeClr val="accent2"/>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options'!$J$7:$J$26</c:f>
              <c:numCache>
                <c:formatCode>General</c:formatCode>
                <c:ptCount val="20"/>
                <c:pt idx="0">
                  <c:v>1750</c:v>
                </c:pt>
                <c:pt idx="1">
                  <c:v>1500</c:v>
                </c:pt>
                <c:pt idx="2">
                  <c:v>1250</c:v>
                </c:pt>
                <c:pt idx="3">
                  <c:v>1000</c:v>
                </c:pt>
                <c:pt idx="4">
                  <c:v>750</c:v>
                </c:pt>
                <c:pt idx="5">
                  <c:v>500</c:v>
                </c:pt>
                <c:pt idx="6">
                  <c:v>250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yVal>
          <c:smooth val="0"/>
          <c:extLst>
            <c:ext xmlns:c16="http://schemas.microsoft.com/office/drawing/2014/chart" uri="{C3380CC4-5D6E-409C-BE32-E72D297353CC}">
              <c16:uniqueId val="{00000001-07FB-441D-876E-2C1AEF549792}"/>
            </c:ext>
          </c:extLst>
        </c:ser>
        <c:ser>
          <c:idx val="2"/>
          <c:order val="2"/>
          <c:tx>
            <c:strRef>
              <c:f>'[3]SP500 options'!$K$6</c:f>
              <c:strCache>
                <c:ptCount val="1"/>
                <c:pt idx="0">
                  <c:v>Protective put</c:v>
                </c:pt>
              </c:strCache>
            </c:strRef>
          </c:tx>
          <c:spPr>
            <a:ln w="38100" cap="rnd">
              <a:noFill/>
              <a:round/>
            </a:ln>
            <a:effectLst/>
          </c:spPr>
          <c:marker>
            <c:symbol val="circle"/>
            <c:size val="5"/>
            <c:spPr>
              <a:solidFill>
                <a:schemeClr val="accent3"/>
              </a:solidFill>
              <a:ln w="9525">
                <a:solidFill>
                  <a:schemeClr val="accent3"/>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options'!$K$7:$K$26</c:f>
              <c:numCache>
                <c:formatCode>General</c:formatCode>
                <c:ptCount val="20"/>
                <c:pt idx="0">
                  <c:v>5250</c:v>
                </c:pt>
                <c:pt idx="1">
                  <c:v>5250</c:v>
                </c:pt>
                <c:pt idx="2">
                  <c:v>5250</c:v>
                </c:pt>
                <c:pt idx="3">
                  <c:v>5250</c:v>
                </c:pt>
                <c:pt idx="4">
                  <c:v>5250</c:v>
                </c:pt>
                <c:pt idx="5">
                  <c:v>5250</c:v>
                </c:pt>
                <c:pt idx="6">
                  <c:v>5250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yVal>
          <c:smooth val="0"/>
          <c:extLst>
            <c:ext xmlns:c16="http://schemas.microsoft.com/office/drawing/2014/chart" uri="{C3380CC4-5D6E-409C-BE32-E72D297353CC}">
              <c16:uniqueId val="{00000002-07FB-441D-876E-2C1AEF549792}"/>
            </c:ext>
          </c:extLst>
        </c:ser>
        <c:dLbls>
          <c:showLegendKey val="0"/>
          <c:showVal val="0"/>
          <c:showCatName val="0"/>
          <c:showSerName val="0"/>
          <c:showPercent val="0"/>
          <c:showBubbleSize val="0"/>
        </c:dLbls>
        <c:axId val="1579407103"/>
        <c:axId val="1579411903"/>
      </c:scatterChart>
      <c:valAx>
        <c:axId val="1579407103"/>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579411903"/>
        <c:crosses val="autoZero"/>
        <c:crossBetween val="midCat"/>
      </c:valAx>
      <c:valAx>
        <c:axId val="15794119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57940710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0"/>
          <c:tx>
            <c:strRef>
              <c:f>'[3]SP500 options'!$K$6</c:f>
              <c:strCache>
                <c:ptCount val="1"/>
                <c:pt idx="0">
                  <c:v>Protective put</c:v>
                </c:pt>
              </c:strCache>
            </c:strRef>
          </c:tx>
          <c:spPr>
            <a:ln w="38100" cap="rnd">
              <a:noFill/>
              <a:round/>
            </a:ln>
            <a:effectLst/>
          </c:spPr>
          <c:marker>
            <c:symbol val="circle"/>
            <c:size val="5"/>
            <c:spPr>
              <a:solidFill>
                <a:schemeClr val="accent3"/>
              </a:solidFill>
              <a:ln w="9525">
                <a:solidFill>
                  <a:schemeClr val="accent3"/>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options'!$K$7:$K$26</c:f>
              <c:numCache>
                <c:formatCode>General</c:formatCode>
                <c:ptCount val="20"/>
                <c:pt idx="0">
                  <c:v>5250</c:v>
                </c:pt>
                <c:pt idx="1">
                  <c:v>5250</c:v>
                </c:pt>
                <c:pt idx="2">
                  <c:v>5250</c:v>
                </c:pt>
                <c:pt idx="3">
                  <c:v>5250</c:v>
                </c:pt>
                <c:pt idx="4">
                  <c:v>5250</c:v>
                </c:pt>
                <c:pt idx="5">
                  <c:v>5250</c:v>
                </c:pt>
                <c:pt idx="6">
                  <c:v>5250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yVal>
          <c:smooth val="0"/>
          <c:extLst>
            <c:ext xmlns:c16="http://schemas.microsoft.com/office/drawing/2014/chart" uri="{C3380CC4-5D6E-409C-BE32-E72D297353CC}">
              <c16:uniqueId val="{00000000-0C7E-4D15-B977-148BA731BFC4}"/>
            </c:ext>
          </c:extLst>
        </c:ser>
        <c:ser>
          <c:idx val="3"/>
          <c:order val="1"/>
          <c:tx>
            <c:strRef>
              <c:f>'[3]SP500 options'!$L$6</c:f>
              <c:strCache>
                <c:ptCount val="1"/>
                <c:pt idx="0">
                  <c:v>Protective collar (5250 put &amp; 6300 call)</c:v>
                </c:pt>
              </c:strCache>
            </c:strRef>
          </c:tx>
          <c:spPr>
            <a:ln w="38100" cap="rnd">
              <a:noFill/>
              <a:round/>
            </a:ln>
            <a:effectLst/>
          </c:spPr>
          <c:marker>
            <c:symbol val="circle"/>
            <c:size val="5"/>
            <c:spPr>
              <a:solidFill>
                <a:schemeClr val="accent4"/>
              </a:solidFill>
              <a:ln w="9525">
                <a:solidFill>
                  <a:schemeClr val="accent4"/>
                </a:solidFill>
              </a:ln>
              <a:effectLst/>
            </c:spPr>
          </c:marker>
          <c:xVal>
            <c:numRef>
              <c:f>'[3]SP500 options'!$H$7:$H$26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options'!$L$7:$L$26</c:f>
              <c:numCache>
                <c:formatCode>General</c:formatCode>
                <c:ptCount val="20"/>
                <c:pt idx="0">
                  <c:v>5250</c:v>
                </c:pt>
                <c:pt idx="1">
                  <c:v>5250</c:v>
                </c:pt>
                <c:pt idx="2">
                  <c:v>5250</c:v>
                </c:pt>
                <c:pt idx="3">
                  <c:v>5250</c:v>
                </c:pt>
                <c:pt idx="4">
                  <c:v>5250</c:v>
                </c:pt>
                <c:pt idx="5">
                  <c:v>5250</c:v>
                </c:pt>
                <c:pt idx="6">
                  <c:v>5250</c:v>
                </c:pt>
                <c:pt idx="7">
                  <c:v>5250</c:v>
                </c:pt>
                <c:pt idx="8">
                  <c:v>5500</c:v>
                </c:pt>
                <c:pt idx="9">
                  <c:v>5750</c:v>
                </c:pt>
                <c:pt idx="10">
                  <c:v>6000</c:v>
                </c:pt>
                <c:pt idx="11">
                  <c:v>6250</c:v>
                </c:pt>
                <c:pt idx="12">
                  <c:v>6300</c:v>
                </c:pt>
                <c:pt idx="13">
                  <c:v>6300</c:v>
                </c:pt>
                <c:pt idx="14">
                  <c:v>6300</c:v>
                </c:pt>
                <c:pt idx="15">
                  <c:v>6300</c:v>
                </c:pt>
                <c:pt idx="16">
                  <c:v>6300</c:v>
                </c:pt>
                <c:pt idx="17">
                  <c:v>6300</c:v>
                </c:pt>
                <c:pt idx="18">
                  <c:v>6300</c:v>
                </c:pt>
                <c:pt idx="19">
                  <c:v>6300</c:v>
                </c:pt>
              </c:numCache>
            </c:numRef>
          </c:yVal>
          <c:smooth val="0"/>
          <c:extLst>
            <c:ext xmlns:c16="http://schemas.microsoft.com/office/drawing/2014/chart" uri="{C3380CC4-5D6E-409C-BE32-E72D297353CC}">
              <c16:uniqueId val="{00000001-0C7E-4D15-B977-148BA731BFC4}"/>
            </c:ext>
          </c:extLst>
        </c:ser>
        <c:dLbls>
          <c:showLegendKey val="0"/>
          <c:showVal val="0"/>
          <c:showCatName val="0"/>
          <c:showSerName val="0"/>
          <c:showPercent val="0"/>
          <c:showBubbleSize val="0"/>
        </c:dLbls>
        <c:axId val="462420016"/>
        <c:axId val="462420976"/>
      </c:scatterChart>
      <c:valAx>
        <c:axId val="462420016"/>
        <c:scaling>
          <c:orientation val="minMax"/>
          <c:max val="8250"/>
          <c:min val="32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2420976"/>
        <c:crosses val="autoZero"/>
        <c:crossBetween val="midCat"/>
      </c:valAx>
      <c:valAx>
        <c:axId val="462420976"/>
        <c:scaling>
          <c:orientation val="minMax"/>
          <c:max val="8250"/>
          <c:min val="35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4624200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'[3]SP500 options'!$O$6</c:f>
              <c:strCache>
                <c:ptCount val="1"/>
                <c:pt idx="0">
                  <c:v>Short S&amp;P500</c:v>
                </c:pt>
              </c:strCache>
            </c:strRef>
          </c:tx>
          <c:spPr>
            <a:ln w="38100" cap="rnd">
              <a:noFill/>
              <a:round/>
            </a:ln>
            <a:effectLst/>
          </c:spPr>
          <c:marker>
            <c:symbol val="circle"/>
            <c:size val="5"/>
            <c:spPr>
              <a:solidFill>
                <a:schemeClr val="accent1"/>
              </a:solidFill>
              <a:ln w="9525">
                <a:solidFill>
                  <a:schemeClr val="accent1"/>
                </a:solidFill>
              </a:ln>
              <a:effectLst/>
            </c:spPr>
          </c:marker>
          <c:xVal>
            <c:numRef>
              <c:f>'[3]SP500 options'!$N$7:$N$26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options'!$O$7:$O$26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yVal>
          <c:smooth val="0"/>
          <c:extLst>
            <c:ext xmlns:c16="http://schemas.microsoft.com/office/drawing/2014/chart" uri="{C3380CC4-5D6E-409C-BE32-E72D297353CC}">
              <c16:uniqueId val="{00000000-8B15-472B-81A0-8887EF164A03}"/>
            </c:ext>
          </c:extLst>
        </c:ser>
        <c:ser>
          <c:idx val="1"/>
          <c:order val="1"/>
          <c:tx>
            <c:strRef>
              <c:f>'[3]SP500 options'!$P$6</c:f>
              <c:strCache>
                <c:ptCount val="1"/>
                <c:pt idx="0">
                  <c:v>Covered (6300) call</c:v>
                </c:pt>
              </c:strCache>
            </c:strRef>
          </c:tx>
          <c:spPr>
            <a:ln w="38100" cap="rnd">
              <a:noFill/>
              <a:round/>
            </a:ln>
            <a:effectLst/>
          </c:spPr>
          <c:marker>
            <c:symbol val="circle"/>
            <c:size val="5"/>
            <c:spPr>
              <a:solidFill>
                <a:schemeClr val="accent2"/>
              </a:solidFill>
              <a:ln w="9525">
                <a:solidFill>
                  <a:schemeClr val="accent2"/>
                </a:solidFill>
              </a:ln>
              <a:effectLst/>
            </c:spPr>
          </c:marker>
          <c:xVal>
            <c:numRef>
              <c:f>'[3]SP500 options'!$N$7:$N$26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options'!$P$7:$P$26</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-6300</c:v>
                </c:pt>
                <c:pt idx="13">
                  <c:v>-6300</c:v>
                </c:pt>
                <c:pt idx="14">
                  <c:v>-6300</c:v>
                </c:pt>
                <c:pt idx="15">
                  <c:v>-6300</c:v>
                </c:pt>
                <c:pt idx="16">
                  <c:v>-6300</c:v>
                </c:pt>
                <c:pt idx="17">
                  <c:v>-6300</c:v>
                </c:pt>
                <c:pt idx="18">
                  <c:v>-6300</c:v>
                </c:pt>
                <c:pt idx="19">
                  <c:v>-6300</c:v>
                </c:pt>
              </c:numCache>
            </c:numRef>
          </c:yVal>
          <c:smooth val="0"/>
          <c:extLst>
            <c:ext xmlns:c16="http://schemas.microsoft.com/office/drawing/2014/chart" uri="{C3380CC4-5D6E-409C-BE32-E72D297353CC}">
              <c16:uniqueId val="{00000001-8B15-472B-81A0-8887EF164A03}"/>
            </c:ext>
          </c:extLst>
        </c:ser>
        <c:dLbls>
          <c:showLegendKey val="0"/>
          <c:showVal val="0"/>
          <c:showCatName val="0"/>
          <c:showSerName val="0"/>
          <c:showPercent val="0"/>
          <c:showBubbleSize val="0"/>
        </c:dLbls>
        <c:axId val="1205003503"/>
        <c:axId val="1212260399"/>
      </c:scatterChart>
      <c:valAx>
        <c:axId val="1205003503"/>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212260399"/>
        <c:crosses val="autoZero"/>
        <c:crossBetween val="midCat"/>
      </c:valAx>
      <c:valAx>
        <c:axId val="1212260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20500350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scatterChart>
        <c:scatterStyle val="lineMarker"/>
        <c:varyColors val="0"/>
        <c:ser>
          <c:idx val="0"/>
          <c:order val="0"/>
          <c:tx>
            <c:strRef>
              <c:f>'[3]SP500 options'!$AI$5</c:f>
              <c:strCache>
                <c:ptCount val="1"/>
                <c:pt idx="0">
                  <c:v>Long 5850 Straddle</c:v>
                </c:pt>
              </c:strCache>
            </c:strRef>
          </c:tx>
          <c:spPr>
            <a:ln w="38100" cap="rnd">
              <a:noFill/>
              <a:round/>
            </a:ln>
            <a:effectLst/>
          </c:spPr>
          <c:marker>
            <c:symbol val="circle"/>
            <c:size val="5"/>
            <c:spPr>
              <a:solidFill>
                <a:schemeClr val="accent1"/>
              </a:solidFill>
              <a:ln w="9525">
                <a:solidFill>
                  <a:schemeClr val="accent1"/>
                </a:solidFill>
              </a:ln>
              <a:effectLst/>
            </c:spPr>
          </c:marker>
          <c:xVal>
            <c:numRef>
              <c:f>'[3]SP500 options'!$AH$6:$AH$25</c:f>
              <c:numCache>
                <c:formatCode>General</c:formatCode>
                <c:ptCount val="20"/>
                <c:pt idx="0">
                  <c:v>3500</c:v>
                </c:pt>
                <c:pt idx="1">
                  <c:v>3750</c:v>
                </c:pt>
                <c:pt idx="2">
                  <c:v>4000</c:v>
                </c:pt>
                <c:pt idx="3">
                  <c:v>4250</c:v>
                </c:pt>
                <c:pt idx="4">
                  <c:v>4500</c:v>
                </c:pt>
                <c:pt idx="5">
                  <c:v>4750</c:v>
                </c:pt>
                <c:pt idx="6">
                  <c:v>5000</c:v>
                </c:pt>
                <c:pt idx="7">
                  <c:v>5250</c:v>
                </c:pt>
                <c:pt idx="8">
                  <c:v>5500</c:v>
                </c:pt>
                <c:pt idx="9">
                  <c:v>5750</c:v>
                </c:pt>
                <c:pt idx="10">
                  <c:v>6000</c:v>
                </c:pt>
                <c:pt idx="11">
                  <c:v>6250</c:v>
                </c:pt>
                <c:pt idx="12">
                  <c:v>6500</c:v>
                </c:pt>
                <c:pt idx="13">
                  <c:v>6750</c:v>
                </c:pt>
                <c:pt idx="14">
                  <c:v>7000</c:v>
                </c:pt>
                <c:pt idx="15">
                  <c:v>7250</c:v>
                </c:pt>
                <c:pt idx="16">
                  <c:v>7500</c:v>
                </c:pt>
                <c:pt idx="17">
                  <c:v>7750</c:v>
                </c:pt>
                <c:pt idx="18">
                  <c:v>8000</c:v>
                </c:pt>
                <c:pt idx="19">
                  <c:v>8250</c:v>
                </c:pt>
              </c:numCache>
            </c:numRef>
          </c:xVal>
          <c:yVal>
            <c:numRef>
              <c:f>'[3]SP500 options'!$AI$6:$AI$25</c:f>
              <c:numCache>
                <c:formatCode>General</c:formatCode>
                <c:ptCount val="20"/>
                <c:pt idx="0">
                  <c:v>2350</c:v>
                </c:pt>
                <c:pt idx="1">
                  <c:v>2100</c:v>
                </c:pt>
                <c:pt idx="2">
                  <c:v>1850</c:v>
                </c:pt>
                <c:pt idx="3">
                  <c:v>1600</c:v>
                </c:pt>
                <c:pt idx="4">
                  <c:v>1350</c:v>
                </c:pt>
                <c:pt idx="5">
                  <c:v>1100</c:v>
                </c:pt>
                <c:pt idx="6">
                  <c:v>850</c:v>
                </c:pt>
                <c:pt idx="7">
                  <c:v>600</c:v>
                </c:pt>
                <c:pt idx="8">
                  <c:v>350</c:v>
                </c:pt>
                <c:pt idx="9">
                  <c:v>100</c:v>
                </c:pt>
                <c:pt idx="10">
                  <c:v>150</c:v>
                </c:pt>
                <c:pt idx="11">
                  <c:v>400</c:v>
                </c:pt>
                <c:pt idx="12">
                  <c:v>650</c:v>
                </c:pt>
                <c:pt idx="13">
                  <c:v>900</c:v>
                </c:pt>
                <c:pt idx="14">
                  <c:v>1150</c:v>
                </c:pt>
                <c:pt idx="15">
                  <c:v>1400</c:v>
                </c:pt>
                <c:pt idx="16">
                  <c:v>1650</c:v>
                </c:pt>
                <c:pt idx="17">
                  <c:v>1900</c:v>
                </c:pt>
                <c:pt idx="18">
                  <c:v>2150</c:v>
                </c:pt>
                <c:pt idx="19">
                  <c:v>2400</c:v>
                </c:pt>
              </c:numCache>
            </c:numRef>
          </c:yVal>
          <c:smooth val="0"/>
          <c:extLst>
            <c:ext xmlns:c16="http://schemas.microsoft.com/office/drawing/2014/chart" uri="{C3380CC4-5D6E-409C-BE32-E72D297353CC}">
              <c16:uniqueId val="{00000000-C80B-4EE0-BBBF-D10CEE288B33}"/>
            </c:ext>
          </c:extLst>
        </c:ser>
        <c:dLbls>
          <c:showLegendKey val="0"/>
          <c:showVal val="0"/>
          <c:showCatName val="0"/>
          <c:showSerName val="0"/>
          <c:showPercent val="0"/>
          <c:showBubbleSize val="0"/>
        </c:dLbls>
        <c:axId val="1499783631"/>
        <c:axId val="1499776431"/>
      </c:scatterChart>
      <c:valAx>
        <c:axId val="1499783631"/>
        <c:scaling>
          <c:orientation val="minMax"/>
          <c:max val="8250"/>
          <c:min val="35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499776431"/>
        <c:crosses val="autoZero"/>
        <c:crossBetween val="midCat"/>
      </c:valAx>
      <c:valAx>
        <c:axId val="14997764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4997836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Portfolios</a:t>
            </a:r>
            <a:r>
              <a:rPr lang="en-US" baseline="0"/>
              <a:t> of D and E for different correlation coefficients</a:t>
            </a:r>
            <a:endParaRPr lang="en-US"/>
          </a:p>
        </c:rich>
      </c:tx>
      <c:layout>
        <c:manualLayout>
          <c:xMode val="edge"/>
          <c:yMode val="edge"/>
          <c:x val="0.11580020387359836"/>
          <c:y val="2.4906600249066001E-2"/>
        </c:manualLayout>
      </c:layout>
      <c:overlay val="0"/>
    </c:title>
    <c:autoTitleDeleted val="0"/>
    <c:plotArea>
      <c:layout/>
      <c:scatterChart>
        <c:scatterStyle val="lineMarker"/>
        <c:varyColors val="0"/>
        <c:ser>
          <c:idx val="0"/>
          <c:order val="0"/>
          <c:tx>
            <c:v>Correlation = 1</c:v>
          </c:tx>
          <c:xVal>
            <c:numRef>
              <c:f>'[3]Two asset portfolio'!$F$11:$F$23</c:f>
              <c:numCache>
                <c:formatCode>General</c:formatCode>
                <c:ptCount val="13"/>
                <c:pt idx="0">
                  <c:v>0.2</c:v>
                </c:pt>
                <c:pt idx="1">
                  <c:v>0.192</c:v>
                </c:pt>
                <c:pt idx="2">
                  <c:v>0.18388425153431492</c:v>
                </c:pt>
                <c:pt idx="3">
                  <c:v>0.17599999999999999</c:v>
                </c:pt>
                <c:pt idx="4">
                  <c:v>0.16800000000000001</c:v>
                </c:pt>
                <c:pt idx="5">
                  <c:v>0.16</c:v>
                </c:pt>
                <c:pt idx="6">
                  <c:v>0.152</c:v>
                </c:pt>
                <c:pt idx="7">
                  <c:v>0.1500000012005466</c:v>
                </c:pt>
                <c:pt idx="8">
                  <c:v>0.14400000000000002</c:v>
                </c:pt>
                <c:pt idx="9">
                  <c:v>0.13599999999999998</c:v>
                </c:pt>
                <c:pt idx="10">
                  <c:v>0.13440000663645474</c:v>
                </c:pt>
                <c:pt idx="11">
                  <c:v>0.128</c:v>
                </c:pt>
                <c:pt idx="12">
                  <c:v>0.12</c:v>
                </c:pt>
              </c:numCache>
            </c:numRef>
          </c:xVal>
          <c:yVal>
            <c:numRef>
              <c:f>'[3]Two asset portfolio'!$E$11:$E$23</c:f>
              <c:numCache>
                <c:formatCode>General</c:formatCode>
                <c:ptCount val="13"/>
                <c:pt idx="0">
                  <c:v>0.13</c:v>
                </c:pt>
                <c:pt idx="1">
                  <c:v>0.125</c:v>
                </c:pt>
                <c:pt idx="2">
                  <c:v>0.11992765720894683</c:v>
                </c:pt>
                <c:pt idx="3">
                  <c:v>0.11499999999999999</c:v>
                </c:pt>
                <c:pt idx="4">
                  <c:v>0.11</c:v>
                </c:pt>
                <c:pt idx="5">
                  <c:v>0.10500000000000001</c:v>
                </c:pt>
                <c:pt idx="6">
                  <c:v>0.1</c:v>
                </c:pt>
                <c:pt idx="7">
                  <c:v>9.8750000750341627E-2</c:v>
                </c:pt>
                <c:pt idx="8">
                  <c:v>9.5000000000000001E-2</c:v>
                </c:pt>
                <c:pt idx="9">
                  <c:v>0.09</c:v>
                </c:pt>
                <c:pt idx="10">
                  <c:v>8.9000004147784209E-2</c:v>
                </c:pt>
                <c:pt idx="11">
                  <c:v>8.5000000000000006E-2</c:v>
                </c:pt>
                <c:pt idx="12">
                  <c:v>0.08</c:v>
                </c:pt>
              </c:numCache>
            </c:numRef>
          </c:yVal>
          <c:smooth val="0"/>
          <c:extLst>
            <c:ext xmlns:c16="http://schemas.microsoft.com/office/drawing/2014/chart" uri="{C3380CC4-5D6E-409C-BE32-E72D297353CC}">
              <c16:uniqueId val="{00000000-F402-402D-85F7-3656DA7FCC4A}"/>
            </c:ext>
          </c:extLst>
        </c:ser>
        <c:ser>
          <c:idx val="1"/>
          <c:order val="1"/>
          <c:tx>
            <c:v>Correlation = -1</c:v>
          </c:tx>
          <c:xVal>
            <c:numRef>
              <c:f>'[3]Two asset portfolio'!$G$11:$G$23</c:f>
              <c:numCache>
                <c:formatCode>General</c:formatCode>
                <c:ptCount val="13"/>
                <c:pt idx="0">
                  <c:v>0.2</c:v>
                </c:pt>
                <c:pt idx="1">
                  <c:v>0.16800000000000001</c:v>
                </c:pt>
                <c:pt idx="2">
                  <c:v>0.13553700613725966</c:v>
                </c:pt>
                <c:pt idx="3">
                  <c:v>0.10400000000000001</c:v>
                </c:pt>
                <c:pt idx="4">
                  <c:v>7.2000000000000022E-2</c:v>
                </c:pt>
                <c:pt idx="5">
                  <c:v>4.0000000000000008E-2</c:v>
                </c:pt>
                <c:pt idx="6">
                  <c:v>8.0000000000000973E-3</c:v>
                </c:pt>
                <c:pt idx="7">
                  <c:v>4.748831981413797E-9</c:v>
                </c:pt>
                <c:pt idx="8">
                  <c:v>2.4000000000000004E-2</c:v>
                </c:pt>
                <c:pt idx="9">
                  <c:v>5.6000000000000022E-2</c:v>
                </c:pt>
                <c:pt idx="10">
                  <c:v>6.2399973454181079E-2</c:v>
                </c:pt>
                <c:pt idx="11">
                  <c:v>8.8000000000000009E-2</c:v>
                </c:pt>
                <c:pt idx="12">
                  <c:v>0.12</c:v>
                </c:pt>
              </c:numCache>
            </c:numRef>
          </c:xVal>
          <c:yVal>
            <c:numRef>
              <c:f>'[3]Two asset portfolio'!$E$11:$E$23</c:f>
              <c:numCache>
                <c:formatCode>General</c:formatCode>
                <c:ptCount val="13"/>
                <c:pt idx="0">
                  <c:v>0.13</c:v>
                </c:pt>
                <c:pt idx="1">
                  <c:v>0.125</c:v>
                </c:pt>
                <c:pt idx="2">
                  <c:v>0.11992765720894683</c:v>
                </c:pt>
                <c:pt idx="3">
                  <c:v>0.11499999999999999</c:v>
                </c:pt>
                <c:pt idx="4">
                  <c:v>0.11</c:v>
                </c:pt>
                <c:pt idx="5">
                  <c:v>0.10500000000000001</c:v>
                </c:pt>
                <c:pt idx="6">
                  <c:v>0.1</c:v>
                </c:pt>
                <c:pt idx="7">
                  <c:v>9.8750000750341627E-2</c:v>
                </c:pt>
                <c:pt idx="8">
                  <c:v>9.5000000000000001E-2</c:v>
                </c:pt>
                <c:pt idx="9">
                  <c:v>0.09</c:v>
                </c:pt>
                <c:pt idx="10">
                  <c:v>8.9000004147784209E-2</c:v>
                </c:pt>
                <c:pt idx="11">
                  <c:v>8.5000000000000006E-2</c:v>
                </c:pt>
                <c:pt idx="12">
                  <c:v>0.08</c:v>
                </c:pt>
              </c:numCache>
            </c:numRef>
          </c:yVal>
          <c:smooth val="0"/>
          <c:extLst>
            <c:ext xmlns:c16="http://schemas.microsoft.com/office/drawing/2014/chart" uri="{C3380CC4-5D6E-409C-BE32-E72D297353CC}">
              <c16:uniqueId val="{00000001-F402-402D-85F7-3656DA7FCC4A}"/>
            </c:ext>
          </c:extLst>
        </c:ser>
        <c:ser>
          <c:idx val="2"/>
          <c:order val="2"/>
          <c:tx>
            <c:v>Correlation = 0</c:v>
          </c:tx>
          <c:xVal>
            <c:numRef>
              <c:f>'[3]Two asset portfolio'!$H$11:$H$23</c:f>
              <c:numCache>
                <c:formatCode>General</c:formatCode>
                <c:ptCount val="13"/>
                <c:pt idx="0">
                  <c:v>0.2</c:v>
                </c:pt>
                <c:pt idx="1">
                  <c:v>0.1803995565404749</c:v>
                </c:pt>
                <c:pt idx="2">
                  <c:v>0.16152971552470888</c:v>
                </c:pt>
                <c:pt idx="3">
                  <c:v>0.14455448799674123</c:v>
                </c:pt>
                <c:pt idx="4">
                  <c:v>0.1292439553712281</c:v>
                </c:pt>
                <c:pt idx="5">
                  <c:v>0.11661903789690602</c:v>
                </c:pt>
                <c:pt idx="6">
                  <c:v>0.1076289923765897</c:v>
                </c:pt>
                <c:pt idx="7">
                  <c:v>0.10606601802689683</c:v>
                </c:pt>
                <c:pt idx="8">
                  <c:v>0.10322790320451153</c:v>
                </c:pt>
                <c:pt idx="9">
                  <c:v>0.10400000000000001</c:v>
                </c:pt>
                <c:pt idx="10">
                  <c:v>0.10477862012586724</c:v>
                </c:pt>
                <c:pt idx="11">
                  <c:v>0.10983624174196785</c:v>
                </c:pt>
                <c:pt idx="12">
                  <c:v>0.12</c:v>
                </c:pt>
              </c:numCache>
            </c:numRef>
          </c:xVal>
          <c:yVal>
            <c:numRef>
              <c:f>'[3]Two asset portfolio'!$E$11:$E$23</c:f>
              <c:numCache>
                <c:formatCode>General</c:formatCode>
                <c:ptCount val="13"/>
                <c:pt idx="0">
                  <c:v>0.13</c:v>
                </c:pt>
                <c:pt idx="1">
                  <c:v>0.125</c:v>
                </c:pt>
                <c:pt idx="2">
                  <c:v>0.11992765720894683</c:v>
                </c:pt>
                <c:pt idx="3">
                  <c:v>0.11499999999999999</c:v>
                </c:pt>
                <c:pt idx="4">
                  <c:v>0.11</c:v>
                </c:pt>
                <c:pt idx="5">
                  <c:v>0.10500000000000001</c:v>
                </c:pt>
                <c:pt idx="6">
                  <c:v>0.1</c:v>
                </c:pt>
                <c:pt idx="7">
                  <c:v>9.8750000750341627E-2</c:v>
                </c:pt>
                <c:pt idx="8">
                  <c:v>9.5000000000000001E-2</c:v>
                </c:pt>
                <c:pt idx="9">
                  <c:v>0.09</c:v>
                </c:pt>
                <c:pt idx="10">
                  <c:v>8.9000004147784209E-2</c:v>
                </c:pt>
                <c:pt idx="11">
                  <c:v>8.5000000000000006E-2</c:v>
                </c:pt>
                <c:pt idx="12">
                  <c:v>0.08</c:v>
                </c:pt>
              </c:numCache>
            </c:numRef>
          </c:yVal>
          <c:smooth val="0"/>
          <c:extLst>
            <c:ext xmlns:c16="http://schemas.microsoft.com/office/drawing/2014/chart" uri="{C3380CC4-5D6E-409C-BE32-E72D297353CC}">
              <c16:uniqueId val="{00000002-F402-402D-85F7-3656DA7FCC4A}"/>
            </c:ext>
          </c:extLst>
        </c:ser>
        <c:ser>
          <c:idx val="3"/>
          <c:order val="3"/>
          <c:tx>
            <c:v>Correlation = 0.3</c:v>
          </c:tx>
          <c:xVal>
            <c:numRef>
              <c:f>'[3]Two asset portfolio'!$I$11:$I$23</c:f>
              <c:numCache>
                <c:formatCode>General</c:formatCode>
                <c:ptCount val="13"/>
                <c:pt idx="0">
                  <c:v>0.2</c:v>
                </c:pt>
                <c:pt idx="1">
                  <c:v>0.18395651660107071</c:v>
                </c:pt>
                <c:pt idx="2">
                  <c:v>0.16854767778568153</c:v>
                </c:pt>
                <c:pt idx="3">
                  <c:v>0.15466091943344965</c:v>
                </c:pt>
                <c:pt idx="4">
                  <c:v>0.14198591479439079</c:v>
                </c:pt>
                <c:pt idx="5">
                  <c:v>0.13114877048604001</c:v>
                </c:pt>
                <c:pt idx="6">
                  <c:v>0.12263767773404714</c:v>
                </c:pt>
                <c:pt idx="7">
                  <c:v>0.1209338671923899</c:v>
                </c:pt>
                <c:pt idx="8">
                  <c:v>0.11696153213770757</c:v>
                </c:pt>
                <c:pt idx="9">
                  <c:v>0.11454256850621082</c:v>
                </c:pt>
                <c:pt idx="10">
                  <c:v>0.11447270417003468</c:v>
                </c:pt>
                <c:pt idx="11">
                  <c:v>0.11558546621439912</c:v>
                </c:pt>
                <c:pt idx="12">
                  <c:v>0.12</c:v>
                </c:pt>
              </c:numCache>
            </c:numRef>
          </c:xVal>
          <c:yVal>
            <c:numRef>
              <c:f>'[3]Two asset portfolio'!$E$11:$E$23</c:f>
              <c:numCache>
                <c:formatCode>General</c:formatCode>
                <c:ptCount val="13"/>
                <c:pt idx="0">
                  <c:v>0.13</c:v>
                </c:pt>
                <c:pt idx="1">
                  <c:v>0.125</c:v>
                </c:pt>
                <c:pt idx="2">
                  <c:v>0.11992765720894683</c:v>
                </c:pt>
                <c:pt idx="3">
                  <c:v>0.11499999999999999</c:v>
                </c:pt>
                <c:pt idx="4">
                  <c:v>0.11</c:v>
                </c:pt>
                <c:pt idx="5">
                  <c:v>0.10500000000000001</c:v>
                </c:pt>
                <c:pt idx="6">
                  <c:v>0.1</c:v>
                </c:pt>
                <c:pt idx="7">
                  <c:v>9.8750000750341627E-2</c:v>
                </c:pt>
                <c:pt idx="8">
                  <c:v>9.5000000000000001E-2</c:v>
                </c:pt>
                <c:pt idx="9">
                  <c:v>0.09</c:v>
                </c:pt>
                <c:pt idx="10">
                  <c:v>8.9000004147784209E-2</c:v>
                </c:pt>
                <c:pt idx="11">
                  <c:v>8.5000000000000006E-2</c:v>
                </c:pt>
                <c:pt idx="12">
                  <c:v>0.08</c:v>
                </c:pt>
              </c:numCache>
            </c:numRef>
          </c:yVal>
          <c:smooth val="0"/>
          <c:extLst>
            <c:ext xmlns:c16="http://schemas.microsoft.com/office/drawing/2014/chart" uri="{C3380CC4-5D6E-409C-BE32-E72D297353CC}">
              <c16:uniqueId val="{00000003-F402-402D-85F7-3656DA7FCC4A}"/>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min val="6.0000000000000012E-2"/>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Portfolios</a:t>
            </a:r>
            <a:r>
              <a:rPr lang="en-US" baseline="0"/>
              <a:t> of D and E for different correlation coefficients</a:t>
            </a:r>
            <a:endParaRPr lang="en-US"/>
          </a:p>
        </c:rich>
      </c:tx>
      <c:overlay val="0"/>
    </c:title>
    <c:autoTitleDeleted val="0"/>
    <c:plotArea>
      <c:layout/>
      <c:scatterChart>
        <c:scatterStyle val="lineMarker"/>
        <c:varyColors val="0"/>
        <c:ser>
          <c:idx val="3"/>
          <c:order val="0"/>
          <c:tx>
            <c:v>Efficient</c:v>
          </c:tx>
          <c:xVal>
            <c:numRef>
              <c:f>'[3]Two asset portfolio'!$F$29:$F$44</c:f>
              <c:numCache>
                <c:formatCode>General</c:formatCode>
                <c:ptCount val="16"/>
                <c:pt idx="0">
                  <c:v>0.38157568056677832</c:v>
                </c:pt>
                <c:pt idx="1">
                  <c:v>0.34362770551863248</c:v>
                </c:pt>
                <c:pt idx="2">
                  <c:v>0.30620254734407426</c:v>
                </c:pt>
                <c:pt idx="3">
                  <c:v>0.26951808844676828</c:v>
                </c:pt>
                <c:pt idx="4">
                  <c:v>0.23392306427541515</c:v>
                </c:pt>
                <c:pt idx="5">
                  <c:v>0.2</c:v>
                </c:pt>
                <c:pt idx="6">
                  <c:v>0.18395651660107071</c:v>
                </c:pt>
                <c:pt idx="7">
                  <c:v>0.16854767778568153</c:v>
                </c:pt>
                <c:pt idx="8">
                  <c:v>0.15466091943344965</c:v>
                </c:pt>
                <c:pt idx="9">
                  <c:v>0.14198591479439079</c:v>
                </c:pt>
                <c:pt idx="10">
                  <c:v>0.13114877048604001</c:v>
                </c:pt>
                <c:pt idx="11">
                  <c:v>0.12263767773404714</c:v>
                </c:pt>
                <c:pt idx="12">
                  <c:v>0.1209338671923899</c:v>
                </c:pt>
                <c:pt idx="13">
                  <c:v>0.11696153213770757</c:v>
                </c:pt>
                <c:pt idx="14">
                  <c:v>0.11454256850621082</c:v>
                </c:pt>
                <c:pt idx="15">
                  <c:v>0.11447270417003468</c:v>
                </c:pt>
              </c:numCache>
            </c:numRef>
          </c:xVal>
          <c:yVal>
            <c:numRef>
              <c:f>'[3]Two asset portfolio'!$E$29:$E$44</c:f>
              <c:numCache>
                <c:formatCode>General</c:formatCode>
                <c:ptCount val="16"/>
                <c:pt idx="0">
                  <c:v>0.18</c:v>
                </c:pt>
                <c:pt idx="1">
                  <c:v>0.17</c:v>
                </c:pt>
                <c:pt idx="2">
                  <c:v>0.16000000000000003</c:v>
                </c:pt>
                <c:pt idx="3">
                  <c:v>0.15</c:v>
                </c:pt>
                <c:pt idx="4">
                  <c:v>0.14000000000000001</c:v>
                </c:pt>
                <c:pt idx="5">
                  <c:v>0.13</c:v>
                </c:pt>
                <c:pt idx="6">
                  <c:v>0.125</c:v>
                </c:pt>
                <c:pt idx="7">
                  <c:v>0.11992765720894683</c:v>
                </c:pt>
                <c:pt idx="8">
                  <c:v>0.11499999999999999</c:v>
                </c:pt>
                <c:pt idx="9">
                  <c:v>0.11</c:v>
                </c:pt>
                <c:pt idx="10">
                  <c:v>0.10500000000000001</c:v>
                </c:pt>
                <c:pt idx="11">
                  <c:v>0.1</c:v>
                </c:pt>
                <c:pt idx="12">
                  <c:v>9.8750000750341627E-2</c:v>
                </c:pt>
                <c:pt idx="13">
                  <c:v>9.5000000000000001E-2</c:v>
                </c:pt>
                <c:pt idx="14">
                  <c:v>0.09</c:v>
                </c:pt>
                <c:pt idx="15">
                  <c:v>8.9000004147784209E-2</c:v>
                </c:pt>
              </c:numCache>
            </c:numRef>
          </c:yVal>
          <c:smooth val="0"/>
          <c:extLst>
            <c:ext xmlns:c16="http://schemas.microsoft.com/office/drawing/2014/chart" uri="{C3380CC4-5D6E-409C-BE32-E72D297353CC}">
              <c16:uniqueId val="{00000000-285F-4492-BEDB-64B00CEAF82D}"/>
            </c:ext>
          </c:extLst>
        </c:ser>
        <c:ser>
          <c:idx val="0"/>
          <c:order val="1"/>
          <c:tx>
            <c:v>Inefficient</c:v>
          </c:tx>
          <c:xVal>
            <c:numRef>
              <c:f>'[3]Two asset portfolio'!$F$44:$F$51</c:f>
              <c:numCache>
                <c:formatCode>General</c:formatCode>
                <c:ptCount val="8"/>
                <c:pt idx="0">
                  <c:v>0.11447270417003468</c:v>
                </c:pt>
                <c:pt idx="1">
                  <c:v>0.11558546621439912</c:v>
                </c:pt>
                <c:pt idx="2">
                  <c:v>0.12</c:v>
                </c:pt>
                <c:pt idx="3">
                  <c:v>0.13740451229854134</c:v>
                </c:pt>
                <c:pt idx="4">
                  <c:v>0.16297239029970689</c:v>
                </c:pt>
                <c:pt idx="5">
                  <c:v>0.19349418595916523</c:v>
                </c:pt>
                <c:pt idx="6">
                  <c:v>0.22698017534577775</c:v>
                </c:pt>
                <c:pt idx="7">
                  <c:v>0.26229754097208002</c:v>
                </c:pt>
              </c:numCache>
            </c:numRef>
          </c:xVal>
          <c:yVal>
            <c:numRef>
              <c:f>'[3]Two asset portfolio'!$E$44:$E$51</c:f>
              <c:numCache>
                <c:formatCode>General</c:formatCode>
                <c:ptCount val="8"/>
                <c:pt idx="0">
                  <c:v>8.9000004147784209E-2</c:v>
                </c:pt>
                <c:pt idx="1">
                  <c:v>8.5000000000000006E-2</c:v>
                </c:pt>
                <c:pt idx="2">
                  <c:v>0.08</c:v>
                </c:pt>
                <c:pt idx="3">
                  <c:v>7.0000000000000007E-2</c:v>
                </c:pt>
                <c:pt idx="4">
                  <c:v>0.06</c:v>
                </c:pt>
                <c:pt idx="5">
                  <c:v>4.9999999999999989E-2</c:v>
                </c:pt>
                <c:pt idx="6">
                  <c:v>4.0000000000000008E-2</c:v>
                </c:pt>
                <c:pt idx="7">
                  <c:v>0.03</c:v>
                </c:pt>
              </c:numCache>
            </c:numRef>
          </c:yVal>
          <c:smooth val="0"/>
          <c:extLst>
            <c:ext xmlns:c16="http://schemas.microsoft.com/office/drawing/2014/chart" uri="{C3380CC4-5D6E-409C-BE32-E72D297353CC}">
              <c16:uniqueId val="{00000001-285F-4492-BEDB-64B00CEAF82D}"/>
            </c:ext>
          </c:extLst>
        </c:ser>
        <c:ser>
          <c:idx val="1"/>
          <c:order val="2"/>
          <c:tx>
            <c:v>D</c:v>
          </c:tx>
          <c:xVal>
            <c:numRef>
              <c:f>'[3]Two asset portfolio'!$D$5</c:f>
              <c:numCache>
                <c:formatCode>General</c:formatCode>
                <c:ptCount val="1"/>
                <c:pt idx="0">
                  <c:v>0.12</c:v>
                </c:pt>
              </c:numCache>
            </c:numRef>
          </c:xVal>
          <c:yVal>
            <c:numRef>
              <c:f>'[3]Two asset portfolio'!$D$4</c:f>
              <c:numCache>
                <c:formatCode>General</c:formatCode>
                <c:ptCount val="1"/>
                <c:pt idx="0">
                  <c:v>0.08</c:v>
                </c:pt>
              </c:numCache>
            </c:numRef>
          </c:yVal>
          <c:smooth val="0"/>
          <c:extLst>
            <c:ext xmlns:c16="http://schemas.microsoft.com/office/drawing/2014/chart" uri="{C3380CC4-5D6E-409C-BE32-E72D297353CC}">
              <c16:uniqueId val="{00000002-285F-4492-BEDB-64B00CEAF82D}"/>
            </c:ext>
          </c:extLst>
        </c:ser>
        <c:ser>
          <c:idx val="2"/>
          <c:order val="3"/>
          <c:tx>
            <c:v>E</c:v>
          </c:tx>
          <c:xVal>
            <c:numRef>
              <c:f>'[3]Two asset portfolio'!$E$5</c:f>
              <c:numCache>
                <c:formatCode>General</c:formatCode>
                <c:ptCount val="1"/>
                <c:pt idx="0">
                  <c:v>0.2</c:v>
                </c:pt>
              </c:numCache>
            </c:numRef>
          </c:xVal>
          <c:yVal>
            <c:numRef>
              <c:f>'[3]Two asset portfolio'!$E$4</c:f>
              <c:numCache>
                <c:formatCode>General</c:formatCode>
                <c:ptCount val="1"/>
                <c:pt idx="0">
                  <c:v>0.13</c:v>
                </c:pt>
              </c:numCache>
            </c:numRef>
          </c:yVal>
          <c:smooth val="0"/>
          <c:extLst>
            <c:ext xmlns:c16="http://schemas.microsoft.com/office/drawing/2014/chart" uri="{C3380CC4-5D6E-409C-BE32-E72D297353CC}">
              <c16:uniqueId val="{00000003-285F-4492-BEDB-64B00CEAF82D}"/>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3"/>
          <c:order val="0"/>
          <c:tx>
            <c:v>Efficient</c:v>
          </c:tx>
          <c:spPr>
            <a:ln>
              <a:solidFill>
                <a:schemeClr val="accent6">
                  <a:shade val="76000"/>
                </a:schemeClr>
              </a:solidFill>
            </a:ln>
          </c:spPr>
          <c:marker>
            <c:spPr>
              <a:ln>
                <a:noFill/>
              </a:ln>
            </c:spPr>
          </c:marker>
          <c:xVal>
            <c:numRef>
              <c:f>'[3]Two asset portfolio'!$F$29:$F$44</c:f>
              <c:numCache>
                <c:formatCode>General</c:formatCode>
                <c:ptCount val="16"/>
                <c:pt idx="0">
                  <c:v>0.38157568056677832</c:v>
                </c:pt>
                <c:pt idx="1">
                  <c:v>0.34362770551863248</c:v>
                </c:pt>
                <c:pt idx="2">
                  <c:v>0.30620254734407426</c:v>
                </c:pt>
                <c:pt idx="3">
                  <c:v>0.26951808844676828</c:v>
                </c:pt>
                <c:pt idx="4">
                  <c:v>0.23392306427541515</c:v>
                </c:pt>
                <c:pt idx="5">
                  <c:v>0.2</c:v>
                </c:pt>
                <c:pt idx="6">
                  <c:v>0.18395651660107071</c:v>
                </c:pt>
                <c:pt idx="7">
                  <c:v>0.16854767778568153</c:v>
                </c:pt>
                <c:pt idx="8">
                  <c:v>0.15466091943344965</c:v>
                </c:pt>
                <c:pt idx="9">
                  <c:v>0.14198591479439079</c:v>
                </c:pt>
                <c:pt idx="10">
                  <c:v>0.13114877048604001</c:v>
                </c:pt>
                <c:pt idx="11">
                  <c:v>0.12263767773404714</c:v>
                </c:pt>
                <c:pt idx="12">
                  <c:v>0.1209338671923899</c:v>
                </c:pt>
                <c:pt idx="13">
                  <c:v>0.11696153213770757</c:v>
                </c:pt>
                <c:pt idx="14">
                  <c:v>0.11454256850621082</c:v>
                </c:pt>
                <c:pt idx="15">
                  <c:v>0.11447270417003468</c:v>
                </c:pt>
              </c:numCache>
            </c:numRef>
          </c:xVal>
          <c:yVal>
            <c:numRef>
              <c:f>'[3]Two asset portfolio'!$E$29:$E$44</c:f>
              <c:numCache>
                <c:formatCode>General</c:formatCode>
                <c:ptCount val="16"/>
                <c:pt idx="0">
                  <c:v>0.18</c:v>
                </c:pt>
                <c:pt idx="1">
                  <c:v>0.17</c:v>
                </c:pt>
                <c:pt idx="2">
                  <c:v>0.16000000000000003</c:v>
                </c:pt>
                <c:pt idx="3">
                  <c:v>0.15</c:v>
                </c:pt>
                <c:pt idx="4">
                  <c:v>0.14000000000000001</c:v>
                </c:pt>
                <c:pt idx="5">
                  <c:v>0.13</c:v>
                </c:pt>
                <c:pt idx="6">
                  <c:v>0.125</c:v>
                </c:pt>
                <c:pt idx="7">
                  <c:v>0.11992765720894683</c:v>
                </c:pt>
                <c:pt idx="8">
                  <c:v>0.11499999999999999</c:v>
                </c:pt>
                <c:pt idx="9">
                  <c:v>0.11</c:v>
                </c:pt>
                <c:pt idx="10">
                  <c:v>0.10500000000000001</c:v>
                </c:pt>
                <c:pt idx="11">
                  <c:v>0.1</c:v>
                </c:pt>
                <c:pt idx="12">
                  <c:v>9.8750000750341627E-2</c:v>
                </c:pt>
                <c:pt idx="13">
                  <c:v>9.5000000000000001E-2</c:v>
                </c:pt>
                <c:pt idx="14">
                  <c:v>0.09</c:v>
                </c:pt>
                <c:pt idx="15">
                  <c:v>8.9000004147784209E-2</c:v>
                </c:pt>
              </c:numCache>
            </c:numRef>
          </c:yVal>
          <c:smooth val="0"/>
          <c:extLst>
            <c:ext xmlns:c16="http://schemas.microsoft.com/office/drawing/2014/chart" uri="{C3380CC4-5D6E-409C-BE32-E72D297353CC}">
              <c16:uniqueId val="{00000000-262D-402A-8EC2-E239484F6167}"/>
            </c:ext>
          </c:extLst>
        </c:ser>
        <c:ser>
          <c:idx val="0"/>
          <c:order val="1"/>
          <c:tx>
            <c:v>Inefficient</c:v>
          </c:tx>
          <c:spPr>
            <a:ln>
              <a:solidFill>
                <a:srgbClr val="FF0000"/>
              </a:solidFill>
            </a:ln>
          </c:spPr>
          <c:marker>
            <c:spPr>
              <a:ln>
                <a:noFill/>
              </a:ln>
            </c:spPr>
          </c:marker>
          <c:xVal>
            <c:numRef>
              <c:f>'[3]Two asset portfolio'!$F$44:$F$51</c:f>
              <c:numCache>
                <c:formatCode>General</c:formatCode>
                <c:ptCount val="8"/>
                <c:pt idx="0">
                  <c:v>0.11447270417003468</c:v>
                </c:pt>
                <c:pt idx="1">
                  <c:v>0.11558546621439912</c:v>
                </c:pt>
                <c:pt idx="2">
                  <c:v>0.12</c:v>
                </c:pt>
                <c:pt idx="3">
                  <c:v>0.13740451229854134</c:v>
                </c:pt>
                <c:pt idx="4">
                  <c:v>0.16297239029970689</c:v>
                </c:pt>
                <c:pt idx="5">
                  <c:v>0.19349418595916523</c:v>
                </c:pt>
                <c:pt idx="6">
                  <c:v>0.22698017534577775</c:v>
                </c:pt>
                <c:pt idx="7">
                  <c:v>0.26229754097208002</c:v>
                </c:pt>
              </c:numCache>
            </c:numRef>
          </c:xVal>
          <c:yVal>
            <c:numRef>
              <c:f>'[3]Two asset portfolio'!$E$44:$E$51</c:f>
              <c:numCache>
                <c:formatCode>General</c:formatCode>
                <c:ptCount val="8"/>
                <c:pt idx="0">
                  <c:v>8.9000004147784209E-2</c:v>
                </c:pt>
                <c:pt idx="1">
                  <c:v>8.5000000000000006E-2</c:v>
                </c:pt>
                <c:pt idx="2">
                  <c:v>0.08</c:v>
                </c:pt>
                <c:pt idx="3">
                  <c:v>7.0000000000000007E-2</c:v>
                </c:pt>
                <c:pt idx="4">
                  <c:v>0.06</c:v>
                </c:pt>
                <c:pt idx="5">
                  <c:v>4.9999999999999989E-2</c:v>
                </c:pt>
                <c:pt idx="6">
                  <c:v>4.0000000000000008E-2</c:v>
                </c:pt>
                <c:pt idx="7">
                  <c:v>0.03</c:v>
                </c:pt>
              </c:numCache>
            </c:numRef>
          </c:yVal>
          <c:smooth val="0"/>
          <c:extLst>
            <c:ext xmlns:c16="http://schemas.microsoft.com/office/drawing/2014/chart" uri="{C3380CC4-5D6E-409C-BE32-E72D297353CC}">
              <c16:uniqueId val="{00000001-262D-402A-8EC2-E239484F6167}"/>
            </c:ext>
          </c:extLst>
        </c:ser>
        <c:ser>
          <c:idx val="1"/>
          <c:order val="2"/>
          <c:tx>
            <c:v>D</c:v>
          </c:tx>
          <c:xVal>
            <c:numRef>
              <c:f>'[3]Two asset portfolio'!$D$5</c:f>
              <c:numCache>
                <c:formatCode>General</c:formatCode>
                <c:ptCount val="1"/>
                <c:pt idx="0">
                  <c:v>0.12</c:v>
                </c:pt>
              </c:numCache>
            </c:numRef>
          </c:xVal>
          <c:yVal>
            <c:numRef>
              <c:f>'[3]Two asset portfolio'!$D$4</c:f>
              <c:numCache>
                <c:formatCode>General</c:formatCode>
                <c:ptCount val="1"/>
                <c:pt idx="0">
                  <c:v>0.08</c:v>
                </c:pt>
              </c:numCache>
            </c:numRef>
          </c:yVal>
          <c:smooth val="0"/>
          <c:extLst>
            <c:ext xmlns:c16="http://schemas.microsoft.com/office/drawing/2014/chart" uri="{C3380CC4-5D6E-409C-BE32-E72D297353CC}">
              <c16:uniqueId val="{00000002-262D-402A-8EC2-E239484F6167}"/>
            </c:ext>
          </c:extLst>
        </c:ser>
        <c:ser>
          <c:idx val="2"/>
          <c:order val="3"/>
          <c:tx>
            <c:v>E</c:v>
          </c:tx>
          <c:xVal>
            <c:numRef>
              <c:f>'[3]Two asset portfolio'!$E$5</c:f>
              <c:numCache>
                <c:formatCode>General</c:formatCode>
                <c:ptCount val="1"/>
                <c:pt idx="0">
                  <c:v>0.2</c:v>
                </c:pt>
              </c:numCache>
            </c:numRef>
          </c:xVal>
          <c:yVal>
            <c:numRef>
              <c:f>'[3]Two asset portfolio'!$E$4</c:f>
              <c:numCache>
                <c:formatCode>General</c:formatCode>
                <c:ptCount val="1"/>
                <c:pt idx="0">
                  <c:v>0.13</c:v>
                </c:pt>
              </c:numCache>
            </c:numRef>
          </c:yVal>
          <c:smooth val="0"/>
          <c:extLst>
            <c:ext xmlns:c16="http://schemas.microsoft.com/office/drawing/2014/chart" uri="{C3380CC4-5D6E-409C-BE32-E72D297353CC}">
              <c16:uniqueId val="{00000003-262D-402A-8EC2-E239484F6167}"/>
            </c:ext>
          </c:extLst>
        </c:ser>
        <c:ser>
          <c:idx val="4"/>
          <c:order val="4"/>
          <c:tx>
            <c:v>CAL</c:v>
          </c:tx>
          <c:spPr>
            <a:ln>
              <a:solidFill>
                <a:srgbClr val="00B0F0"/>
              </a:solidFill>
            </a:ln>
          </c:spPr>
          <c:marker>
            <c:spPr>
              <a:ln>
                <a:noFill/>
              </a:ln>
            </c:spPr>
          </c:marker>
          <c:xVal>
            <c:numRef>
              <c:f>'[3]Two asset portfolio'!$G$55:$G$57</c:f>
              <c:numCache>
                <c:formatCode>General</c:formatCode>
                <c:ptCount val="3"/>
                <c:pt idx="0">
                  <c:v>0.14198591638447222</c:v>
                </c:pt>
                <c:pt idx="1">
                  <c:v>0</c:v>
                </c:pt>
                <c:pt idx="2">
                  <c:v>0.28397183276894444</c:v>
                </c:pt>
              </c:numCache>
            </c:numRef>
          </c:xVal>
          <c:yVal>
            <c:numRef>
              <c:f>'[3]Two asset portfolio'!$F$55:$F$57</c:f>
              <c:numCache>
                <c:formatCode>General</c:formatCode>
                <c:ptCount val="3"/>
                <c:pt idx="0">
                  <c:v>0.11000000067193205</c:v>
                </c:pt>
                <c:pt idx="1">
                  <c:v>0.05</c:v>
                </c:pt>
                <c:pt idx="2">
                  <c:v>0.17000000134386412</c:v>
                </c:pt>
              </c:numCache>
            </c:numRef>
          </c:yVal>
          <c:smooth val="0"/>
          <c:extLst>
            <c:ext xmlns:c16="http://schemas.microsoft.com/office/drawing/2014/chart" uri="{C3380CC4-5D6E-409C-BE32-E72D297353CC}">
              <c16:uniqueId val="{00000004-262D-402A-8EC2-E239484F6167}"/>
            </c:ext>
          </c:extLst>
        </c:ser>
        <c:ser>
          <c:idx val="5"/>
          <c:order val="5"/>
          <c:tx>
            <c:v>Tangency</c:v>
          </c:tx>
          <c:marker>
            <c:spPr>
              <a:ln w="38100"/>
            </c:spPr>
          </c:marker>
          <c:xVal>
            <c:numRef>
              <c:f>'[3]Two asset portfolio'!$G$55</c:f>
              <c:numCache>
                <c:formatCode>General</c:formatCode>
                <c:ptCount val="1"/>
                <c:pt idx="0">
                  <c:v>0.14198591638447222</c:v>
                </c:pt>
              </c:numCache>
            </c:numRef>
          </c:xVal>
          <c:yVal>
            <c:numRef>
              <c:f>'[3]Two asset portfolio'!$F$55</c:f>
              <c:numCache>
                <c:formatCode>General</c:formatCode>
                <c:ptCount val="1"/>
                <c:pt idx="0">
                  <c:v>0.11000000067193205</c:v>
                </c:pt>
              </c:numCache>
            </c:numRef>
          </c:yVal>
          <c:smooth val="0"/>
          <c:extLst>
            <c:ext xmlns:c16="http://schemas.microsoft.com/office/drawing/2014/chart" uri="{C3380CC4-5D6E-409C-BE32-E72D297353CC}">
              <c16:uniqueId val="{00000005-262D-402A-8EC2-E239484F6167}"/>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Portfolios of D, E, and C</c:v>
          </c:tx>
          <c:spPr>
            <a:ln w="19050">
              <a:solidFill>
                <a:srgbClr val="00B0F0"/>
              </a:solidFill>
            </a:ln>
          </c:spPr>
          <c:marker>
            <c:spPr>
              <a:ln>
                <a:noFill/>
              </a:ln>
            </c:spPr>
          </c:marker>
          <c:xVal>
            <c:numRef>
              <c:f>'[3]Three asset portfolio'!$D$19:$D$34</c:f>
              <c:numCache>
                <c:formatCode>General</c:formatCode>
                <c:ptCount val="16"/>
                <c:pt idx="0">
                  <c:v>0.24814992986561107</c:v>
                </c:pt>
                <c:pt idx="1">
                  <c:v>0.21135413955655635</c:v>
                </c:pt>
                <c:pt idx="2">
                  <c:v>0.1759343933664784</c:v>
                </c:pt>
                <c:pt idx="3">
                  <c:v>0.14291746946025549</c:v>
                </c:pt>
                <c:pt idx="4">
                  <c:v>0.11440301233258335</c:v>
                </c:pt>
                <c:pt idx="5">
                  <c:v>9.4556063955566719E-2</c:v>
                </c:pt>
                <c:pt idx="6">
                  <c:v>8.9352129672006536E-2</c:v>
                </c:pt>
                <c:pt idx="7">
                  <c:v>0.101078735494815</c:v>
                </c:pt>
                <c:pt idx="8">
                  <c:v>0.12506067450518701</c:v>
                </c:pt>
                <c:pt idx="9">
                  <c:v>0.15573563398370882</c:v>
                </c:pt>
                <c:pt idx="10">
                  <c:v>0.18988722158975563</c:v>
                </c:pt>
                <c:pt idx="11">
                  <c:v>0.22594441794388301</c:v>
                </c:pt>
                <c:pt idx="12">
                  <c:v>0.26312498346427882</c:v>
                </c:pt>
                <c:pt idx="13">
                  <c:v>0.30101293608798241</c:v>
                </c:pt>
                <c:pt idx="14">
                  <c:v>0.3393714370828701</c:v>
                </c:pt>
                <c:pt idx="15">
                  <c:v>0.37805728503658131</c:v>
                </c:pt>
              </c:numCache>
            </c:numRef>
          </c:xVal>
          <c:yVal>
            <c:numRef>
              <c:f>'[3]Three asset portfolio'!$C$19:$C$34</c:f>
              <c:numCache>
                <c:formatCode>General</c:formatCode>
                <c:ptCount val="16"/>
                <c:pt idx="0">
                  <c:v>0.03</c:v>
                </c:pt>
                <c:pt idx="1">
                  <c:v>0.04</c:v>
                </c:pt>
                <c:pt idx="2">
                  <c:v>0.05</c:v>
                </c:pt>
                <c:pt idx="3">
                  <c:v>0.06</c:v>
                </c:pt>
                <c:pt idx="4">
                  <c:v>7.0000000000000007E-2</c:v>
                </c:pt>
                <c:pt idx="5">
                  <c:v>0.08</c:v>
                </c:pt>
                <c:pt idx="6">
                  <c:v>0.09</c:v>
                </c:pt>
                <c:pt idx="7">
                  <c:v>0.1</c:v>
                </c:pt>
                <c:pt idx="8">
                  <c:v>0.11</c:v>
                </c:pt>
                <c:pt idx="9">
                  <c:v>0.12</c:v>
                </c:pt>
                <c:pt idx="10">
                  <c:v>0.13</c:v>
                </c:pt>
                <c:pt idx="11">
                  <c:v>0.14000000000000001</c:v>
                </c:pt>
                <c:pt idx="12">
                  <c:v>0.15</c:v>
                </c:pt>
                <c:pt idx="13">
                  <c:v>0.16</c:v>
                </c:pt>
                <c:pt idx="14">
                  <c:v>0.17</c:v>
                </c:pt>
                <c:pt idx="15">
                  <c:v>0.18</c:v>
                </c:pt>
              </c:numCache>
            </c:numRef>
          </c:yVal>
          <c:smooth val="0"/>
          <c:extLst>
            <c:ext xmlns:c16="http://schemas.microsoft.com/office/drawing/2014/chart" uri="{C3380CC4-5D6E-409C-BE32-E72D297353CC}">
              <c16:uniqueId val="{00000000-5624-4204-ADCA-8CD22F6D4884}"/>
            </c:ext>
          </c:extLst>
        </c:ser>
        <c:ser>
          <c:idx val="1"/>
          <c:order val="1"/>
          <c:tx>
            <c:v>Portfolios of D and E</c:v>
          </c:tx>
          <c:spPr>
            <a:ln w="19050">
              <a:solidFill>
                <a:srgbClr val="FF0000"/>
              </a:solidFill>
            </a:ln>
          </c:spPr>
          <c:marker>
            <c:symbol val="none"/>
          </c:marker>
          <c:xVal>
            <c:numRef>
              <c:f>'[2]Two asset portfolio'!$F$29:$F$51</c:f>
              <c:numCache>
                <c:formatCode>General</c:formatCode>
                <c:ptCount val="23"/>
                <c:pt idx="0">
                  <c:v>0.38157568056677832</c:v>
                </c:pt>
                <c:pt idx="1">
                  <c:v>0.34362770551863248</c:v>
                </c:pt>
                <c:pt idx="2">
                  <c:v>0.30620254734407426</c:v>
                </c:pt>
                <c:pt idx="3">
                  <c:v>0.26951808844676828</c:v>
                </c:pt>
                <c:pt idx="4">
                  <c:v>0.23392306427541515</c:v>
                </c:pt>
                <c:pt idx="5">
                  <c:v>0.2</c:v>
                </c:pt>
                <c:pt idx="6">
                  <c:v>0.18395651660107071</c:v>
                </c:pt>
                <c:pt idx="7">
                  <c:v>0.16854767778568153</c:v>
                </c:pt>
                <c:pt idx="8">
                  <c:v>0.15466091943344965</c:v>
                </c:pt>
                <c:pt idx="9">
                  <c:v>0.14198591479439079</c:v>
                </c:pt>
                <c:pt idx="10">
                  <c:v>0.13114877048604001</c:v>
                </c:pt>
                <c:pt idx="11">
                  <c:v>0.12263767773404714</c:v>
                </c:pt>
                <c:pt idx="12">
                  <c:v>0.1209338671923899</c:v>
                </c:pt>
                <c:pt idx="13">
                  <c:v>0.11696153213770757</c:v>
                </c:pt>
                <c:pt idx="14">
                  <c:v>0.11454256850621082</c:v>
                </c:pt>
                <c:pt idx="15">
                  <c:v>0.11447270417003468</c:v>
                </c:pt>
                <c:pt idx="16">
                  <c:v>0.11558546621439912</c:v>
                </c:pt>
                <c:pt idx="17">
                  <c:v>0.12</c:v>
                </c:pt>
                <c:pt idx="18">
                  <c:v>0.13740451229854134</c:v>
                </c:pt>
                <c:pt idx="19">
                  <c:v>0.16297239029970689</c:v>
                </c:pt>
                <c:pt idx="20">
                  <c:v>0.19349418595916523</c:v>
                </c:pt>
                <c:pt idx="21">
                  <c:v>0.22698017534577775</c:v>
                </c:pt>
                <c:pt idx="22">
                  <c:v>0.26229754097208002</c:v>
                </c:pt>
              </c:numCache>
            </c:numRef>
          </c:xVal>
          <c:yVal>
            <c:numRef>
              <c:f>'[2]Two asset portfolio'!$E$29:$E$51</c:f>
              <c:numCache>
                <c:formatCode>General</c:formatCode>
                <c:ptCount val="23"/>
                <c:pt idx="0">
                  <c:v>0.18</c:v>
                </c:pt>
                <c:pt idx="1">
                  <c:v>0.17</c:v>
                </c:pt>
                <c:pt idx="2">
                  <c:v>0.16000000000000003</c:v>
                </c:pt>
                <c:pt idx="3">
                  <c:v>0.15</c:v>
                </c:pt>
                <c:pt idx="4">
                  <c:v>0.14000000000000001</c:v>
                </c:pt>
                <c:pt idx="5">
                  <c:v>0.13</c:v>
                </c:pt>
                <c:pt idx="6">
                  <c:v>0.125</c:v>
                </c:pt>
                <c:pt idx="7">
                  <c:v>0.11992765720894683</c:v>
                </c:pt>
                <c:pt idx="8">
                  <c:v>0.11499999999999999</c:v>
                </c:pt>
                <c:pt idx="9">
                  <c:v>0.11</c:v>
                </c:pt>
                <c:pt idx="10">
                  <c:v>0.10500000000000001</c:v>
                </c:pt>
                <c:pt idx="11">
                  <c:v>0.1</c:v>
                </c:pt>
                <c:pt idx="12">
                  <c:v>9.8750000750341627E-2</c:v>
                </c:pt>
                <c:pt idx="13">
                  <c:v>9.5000000000000001E-2</c:v>
                </c:pt>
                <c:pt idx="14">
                  <c:v>0.09</c:v>
                </c:pt>
                <c:pt idx="15">
                  <c:v>8.9000004147784209E-2</c:v>
                </c:pt>
                <c:pt idx="16">
                  <c:v>8.5000000000000006E-2</c:v>
                </c:pt>
                <c:pt idx="17">
                  <c:v>0.08</c:v>
                </c:pt>
                <c:pt idx="18">
                  <c:v>7.0000000000000007E-2</c:v>
                </c:pt>
                <c:pt idx="19">
                  <c:v>0.06</c:v>
                </c:pt>
                <c:pt idx="20">
                  <c:v>4.9999999999999989E-2</c:v>
                </c:pt>
                <c:pt idx="21">
                  <c:v>4.0000000000000008E-2</c:v>
                </c:pt>
                <c:pt idx="22">
                  <c:v>0.03</c:v>
                </c:pt>
              </c:numCache>
            </c:numRef>
          </c:yVal>
          <c:smooth val="0"/>
          <c:extLst>
            <c:ext xmlns:c16="http://schemas.microsoft.com/office/drawing/2014/chart" uri="{C3380CC4-5D6E-409C-BE32-E72D297353CC}">
              <c16:uniqueId val="{00000001-5624-4204-ADCA-8CD22F6D4884}"/>
            </c:ext>
          </c:extLst>
        </c:ser>
        <c:ser>
          <c:idx val="2"/>
          <c:order val="2"/>
          <c:tx>
            <c:v>D</c:v>
          </c:tx>
          <c:spPr>
            <a:ln w="19050">
              <a:noFill/>
            </a:ln>
          </c:spPr>
          <c:xVal>
            <c:numRef>
              <c:f>'[3]Three asset portfolio'!$D$5</c:f>
              <c:numCache>
                <c:formatCode>General</c:formatCode>
                <c:ptCount val="1"/>
                <c:pt idx="0">
                  <c:v>0.12</c:v>
                </c:pt>
              </c:numCache>
            </c:numRef>
          </c:xVal>
          <c:yVal>
            <c:numRef>
              <c:f>'[3]Three asset portfolio'!$D$4</c:f>
              <c:numCache>
                <c:formatCode>General</c:formatCode>
                <c:ptCount val="1"/>
                <c:pt idx="0">
                  <c:v>0.08</c:v>
                </c:pt>
              </c:numCache>
            </c:numRef>
          </c:yVal>
          <c:smooth val="0"/>
          <c:extLst>
            <c:ext xmlns:c16="http://schemas.microsoft.com/office/drawing/2014/chart" uri="{C3380CC4-5D6E-409C-BE32-E72D297353CC}">
              <c16:uniqueId val="{00000002-5624-4204-ADCA-8CD22F6D4884}"/>
            </c:ext>
          </c:extLst>
        </c:ser>
        <c:ser>
          <c:idx val="3"/>
          <c:order val="3"/>
          <c:tx>
            <c:v>E</c:v>
          </c:tx>
          <c:spPr>
            <a:ln w="19050">
              <a:noFill/>
            </a:ln>
          </c:spPr>
          <c:xVal>
            <c:numRef>
              <c:f>'[3]Three asset portfolio'!$E$5</c:f>
              <c:numCache>
                <c:formatCode>General</c:formatCode>
                <c:ptCount val="1"/>
                <c:pt idx="0">
                  <c:v>0.2</c:v>
                </c:pt>
              </c:numCache>
            </c:numRef>
          </c:xVal>
          <c:yVal>
            <c:numRef>
              <c:f>'[3]Three asset portfolio'!$E$4</c:f>
              <c:numCache>
                <c:formatCode>General</c:formatCode>
                <c:ptCount val="1"/>
                <c:pt idx="0">
                  <c:v>0.13</c:v>
                </c:pt>
              </c:numCache>
            </c:numRef>
          </c:yVal>
          <c:smooth val="0"/>
          <c:extLst>
            <c:ext xmlns:c16="http://schemas.microsoft.com/office/drawing/2014/chart" uri="{C3380CC4-5D6E-409C-BE32-E72D297353CC}">
              <c16:uniqueId val="{00000003-5624-4204-ADCA-8CD22F6D4884}"/>
            </c:ext>
          </c:extLst>
        </c:ser>
        <c:ser>
          <c:idx val="4"/>
          <c:order val="4"/>
          <c:tx>
            <c:v>C</c:v>
          </c:tx>
          <c:spPr>
            <a:ln w="19050">
              <a:noFill/>
            </a:ln>
          </c:spPr>
          <c:xVal>
            <c:numRef>
              <c:f>'[3]Three asset portfolio'!$F$5</c:f>
              <c:numCache>
                <c:formatCode>General</c:formatCode>
                <c:ptCount val="1"/>
                <c:pt idx="0">
                  <c:v>0.15</c:v>
                </c:pt>
              </c:numCache>
            </c:numRef>
          </c:xVal>
          <c:yVal>
            <c:numRef>
              <c:f>'[3]Three asset portfolio'!$F$4</c:f>
              <c:numCache>
                <c:formatCode>General</c:formatCode>
                <c:ptCount val="1"/>
                <c:pt idx="0">
                  <c:v>0.1</c:v>
                </c:pt>
              </c:numCache>
            </c:numRef>
          </c:yVal>
          <c:smooth val="0"/>
          <c:extLst>
            <c:ext xmlns:c16="http://schemas.microsoft.com/office/drawing/2014/chart" uri="{C3380CC4-5D6E-409C-BE32-E72D297353CC}">
              <c16:uniqueId val="{00000004-5624-4204-ADCA-8CD22F6D4884}"/>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Portfolios of D, E, and C</c:v>
          </c:tx>
          <c:spPr>
            <a:ln w="19050">
              <a:solidFill>
                <a:srgbClr val="00B0F0"/>
              </a:solidFill>
            </a:ln>
          </c:spPr>
          <c:marker>
            <c:spPr>
              <a:ln>
                <a:noFill/>
              </a:ln>
            </c:spPr>
          </c:marker>
          <c:xVal>
            <c:numRef>
              <c:f>'[3]Three asset portfolio'!$D$19:$D$34</c:f>
              <c:numCache>
                <c:formatCode>General</c:formatCode>
                <c:ptCount val="16"/>
                <c:pt idx="0">
                  <c:v>0.24814992986561107</c:v>
                </c:pt>
                <c:pt idx="1">
                  <c:v>0.21135413955655635</c:v>
                </c:pt>
                <c:pt idx="2">
                  <c:v>0.1759343933664784</c:v>
                </c:pt>
                <c:pt idx="3">
                  <c:v>0.14291746946025549</c:v>
                </c:pt>
                <c:pt idx="4">
                  <c:v>0.11440301233258335</c:v>
                </c:pt>
                <c:pt idx="5">
                  <c:v>9.4556063955566719E-2</c:v>
                </c:pt>
                <c:pt idx="6">
                  <c:v>8.9352129672006536E-2</c:v>
                </c:pt>
                <c:pt idx="7">
                  <c:v>0.101078735494815</c:v>
                </c:pt>
                <c:pt idx="8">
                  <c:v>0.12506067450518701</c:v>
                </c:pt>
                <c:pt idx="9">
                  <c:v>0.15573563398370882</c:v>
                </c:pt>
                <c:pt idx="10">
                  <c:v>0.18988722158975563</c:v>
                </c:pt>
                <c:pt idx="11">
                  <c:v>0.22594441794388301</c:v>
                </c:pt>
                <c:pt idx="12">
                  <c:v>0.26312498346427882</c:v>
                </c:pt>
                <c:pt idx="13">
                  <c:v>0.30101293608798241</c:v>
                </c:pt>
                <c:pt idx="14">
                  <c:v>0.3393714370828701</c:v>
                </c:pt>
                <c:pt idx="15">
                  <c:v>0.37805728503658131</c:v>
                </c:pt>
              </c:numCache>
            </c:numRef>
          </c:xVal>
          <c:yVal>
            <c:numRef>
              <c:f>'[3]Three asset portfolio'!$C$19:$C$34</c:f>
              <c:numCache>
                <c:formatCode>General</c:formatCode>
                <c:ptCount val="16"/>
                <c:pt idx="0">
                  <c:v>0.03</c:v>
                </c:pt>
                <c:pt idx="1">
                  <c:v>0.04</c:v>
                </c:pt>
                <c:pt idx="2">
                  <c:v>0.05</c:v>
                </c:pt>
                <c:pt idx="3">
                  <c:v>0.06</c:v>
                </c:pt>
                <c:pt idx="4">
                  <c:v>7.0000000000000007E-2</c:v>
                </c:pt>
                <c:pt idx="5">
                  <c:v>0.08</c:v>
                </c:pt>
                <c:pt idx="6">
                  <c:v>0.09</c:v>
                </c:pt>
                <c:pt idx="7">
                  <c:v>0.1</c:v>
                </c:pt>
                <c:pt idx="8">
                  <c:v>0.11</c:v>
                </c:pt>
                <c:pt idx="9">
                  <c:v>0.12</c:v>
                </c:pt>
                <c:pt idx="10">
                  <c:v>0.13</c:v>
                </c:pt>
                <c:pt idx="11">
                  <c:v>0.14000000000000001</c:v>
                </c:pt>
                <c:pt idx="12">
                  <c:v>0.15</c:v>
                </c:pt>
                <c:pt idx="13">
                  <c:v>0.16</c:v>
                </c:pt>
                <c:pt idx="14">
                  <c:v>0.17</c:v>
                </c:pt>
                <c:pt idx="15">
                  <c:v>0.18</c:v>
                </c:pt>
              </c:numCache>
            </c:numRef>
          </c:yVal>
          <c:smooth val="0"/>
          <c:extLst>
            <c:ext xmlns:c16="http://schemas.microsoft.com/office/drawing/2014/chart" uri="{C3380CC4-5D6E-409C-BE32-E72D297353CC}">
              <c16:uniqueId val="{00000000-82B4-49CC-BD78-570D27F12435}"/>
            </c:ext>
          </c:extLst>
        </c:ser>
        <c:ser>
          <c:idx val="2"/>
          <c:order val="1"/>
          <c:tx>
            <c:v>D</c:v>
          </c:tx>
          <c:spPr>
            <a:ln w="19050">
              <a:noFill/>
            </a:ln>
          </c:spPr>
          <c:xVal>
            <c:numRef>
              <c:f>'[3]Three asset portfolio'!$D$5</c:f>
              <c:numCache>
                <c:formatCode>General</c:formatCode>
                <c:ptCount val="1"/>
                <c:pt idx="0">
                  <c:v>0.12</c:v>
                </c:pt>
              </c:numCache>
            </c:numRef>
          </c:xVal>
          <c:yVal>
            <c:numRef>
              <c:f>'[3]Three asset portfolio'!$D$4</c:f>
              <c:numCache>
                <c:formatCode>General</c:formatCode>
                <c:ptCount val="1"/>
                <c:pt idx="0">
                  <c:v>0.08</c:v>
                </c:pt>
              </c:numCache>
            </c:numRef>
          </c:yVal>
          <c:smooth val="0"/>
          <c:extLst>
            <c:ext xmlns:c16="http://schemas.microsoft.com/office/drawing/2014/chart" uri="{C3380CC4-5D6E-409C-BE32-E72D297353CC}">
              <c16:uniqueId val="{00000001-82B4-49CC-BD78-570D27F12435}"/>
            </c:ext>
          </c:extLst>
        </c:ser>
        <c:ser>
          <c:idx val="3"/>
          <c:order val="2"/>
          <c:tx>
            <c:v>E</c:v>
          </c:tx>
          <c:spPr>
            <a:ln w="19050">
              <a:noFill/>
            </a:ln>
          </c:spPr>
          <c:xVal>
            <c:numRef>
              <c:f>'[3]Three asset portfolio'!$E$5</c:f>
              <c:numCache>
                <c:formatCode>General</c:formatCode>
                <c:ptCount val="1"/>
                <c:pt idx="0">
                  <c:v>0.2</c:v>
                </c:pt>
              </c:numCache>
            </c:numRef>
          </c:xVal>
          <c:yVal>
            <c:numRef>
              <c:f>'[3]Three asset portfolio'!$E$4</c:f>
              <c:numCache>
                <c:formatCode>General</c:formatCode>
                <c:ptCount val="1"/>
                <c:pt idx="0">
                  <c:v>0.13</c:v>
                </c:pt>
              </c:numCache>
            </c:numRef>
          </c:yVal>
          <c:smooth val="0"/>
          <c:extLst>
            <c:ext xmlns:c16="http://schemas.microsoft.com/office/drawing/2014/chart" uri="{C3380CC4-5D6E-409C-BE32-E72D297353CC}">
              <c16:uniqueId val="{00000002-82B4-49CC-BD78-570D27F12435}"/>
            </c:ext>
          </c:extLst>
        </c:ser>
        <c:ser>
          <c:idx val="4"/>
          <c:order val="3"/>
          <c:tx>
            <c:v>C</c:v>
          </c:tx>
          <c:spPr>
            <a:ln w="19050">
              <a:noFill/>
            </a:ln>
          </c:spPr>
          <c:xVal>
            <c:numRef>
              <c:f>'[3]Three asset portfolio'!$F$5</c:f>
              <c:numCache>
                <c:formatCode>General</c:formatCode>
                <c:ptCount val="1"/>
                <c:pt idx="0">
                  <c:v>0.15</c:v>
                </c:pt>
              </c:numCache>
            </c:numRef>
          </c:xVal>
          <c:yVal>
            <c:numRef>
              <c:f>'[3]Three asset portfolio'!$F$4</c:f>
              <c:numCache>
                <c:formatCode>General</c:formatCode>
                <c:ptCount val="1"/>
                <c:pt idx="0">
                  <c:v>0.1</c:v>
                </c:pt>
              </c:numCache>
            </c:numRef>
          </c:yVal>
          <c:smooth val="0"/>
          <c:extLst>
            <c:ext xmlns:c16="http://schemas.microsoft.com/office/drawing/2014/chart" uri="{C3380CC4-5D6E-409C-BE32-E72D297353CC}">
              <c16:uniqueId val="{00000003-82B4-49CC-BD78-570D27F12435}"/>
            </c:ext>
          </c:extLst>
        </c:ser>
        <c:ser>
          <c:idx val="1"/>
          <c:order val="4"/>
          <c:tx>
            <c:v>CAL</c:v>
          </c:tx>
          <c:xVal>
            <c:numRef>
              <c:f>'[3]Three asset portfolio'!$D$35:$D$37</c:f>
              <c:numCache>
                <c:formatCode>General</c:formatCode>
                <c:ptCount val="3"/>
                <c:pt idx="0">
                  <c:v>0.1031665249837637</c:v>
                </c:pt>
                <c:pt idx="1">
                  <c:v>0</c:v>
                </c:pt>
                <c:pt idx="2">
                  <c:v>0.20633304996752741</c:v>
                </c:pt>
              </c:numCache>
            </c:numRef>
          </c:xVal>
          <c:yVal>
            <c:numRef>
              <c:f>'[3]Three asset portfolio'!$C$35:$C$37</c:f>
              <c:numCache>
                <c:formatCode>General</c:formatCode>
                <c:ptCount val="3"/>
                <c:pt idx="0">
                  <c:v>0.10106650589891523</c:v>
                </c:pt>
                <c:pt idx="1">
                  <c:v>0.05</c:v>
                </c:pt>
                <c:pt idx="2">
                  <c:v>0.15213301179783045</c:v>
                </c:pt>
              </c:numCache>
            </c:numRef>
          </c:yVal>
          <c:smooth val="0"/>
          <c:extLst>
            <c:ext xmlns:c16="http://schemas.microsoft.com/office/drawing/2014/chart" uri="{C3380CC4-5D6E-409C-BE32-E72D297353CC}">
              <c16:uniqueId val="{00000004-82B4-49CC-BD78-570D27F12435}"/>
            </c:ext>
          </c:extLst>
        </c:ser>
        <c:dLbls>
          <c:showLegendKey val="0"/>
          <c:showVal val="0"/>
          <c:showCatName val="0"/>
          <c:showSerName val="0"/>
          <c:showPercent val="0"/>
          <c:showBubbleSize val="0"/>
        </c:dLbls>
        <c:axId val="159059968"/>
        <c:axId val="159061888"/>
      </c:scatterChart>
      <c:valAx>
        <c:axId val="159059968"/>
        <c:scaling>
          <c:orientation val="minMax"/>
        </c:scaling>
        <c:delete val="0"/>
        <c:axPos val="b"/>
        <c:title>
          <c:tx>
            <c:rich>
              <a:bodyPr/>
              <a:lstStyle/>
              <a:p>
                <a:pPr>
                  <a:defRPr/>
                </a:pPr>
                <a:r>
                  <a:rPr lang="en-US"/>
                  <a:t>Standard deviation</a:t>
                </a:r>
              </a:p>
            </c:rich>
          </c:tx>
          <c:overlay val="0"/>
        </c:title>
        <c:numFmt formatCode="General" sourceLinked="1"/>
        <c:majorTickMark val="none"/>
        <c:minorTickMark val="none"/>
        <c:tickLblPos val="nextTo"/>
        <c:crossAx val="159061888"/>
        <c:crosses val="autoZero"/>
        <c:crossBetween val="midCat"/>
      </c:valAx>
      <c:valAx>
        <c:axId val="159061888"/>
        <c:scaling>
          <c:orientation val="minMax"/>
        </c:scaling>
        <c:delete val="0"/>
        <c:axPos val="l"/>
        <c:majorGridlines/>
        <c:title>
          <c:tx>
            <c:rich>
              <a:bodyPr/>
              <a:lstStyle/>
              <a:p>
                <a:pPr>
                  <a:defRPr/>
                </a:pPr>
                <a:r>
                  <a:rPr lang="en-US"/>
                  <a:t>Expected</a:t>
                </a:r>
                <a:r>
                  <a:rPr lang="en-US" baseline="0"/>
                  <a:t> return</a:t>
                </a:r>
                <a:endParaRPr lang="en-US"/>
              </a:p>
            </c:rich>
          </c:tx>
          <c:overlay val="0"/>
        </c:title>
        <c:numFmt formatCode="General" sourceLinked="1"/>
        <c:majorTickMark val="none"/>
        <c:minorTickMark val="none"/>
        <c:tickLblPos val="nextTo"/>
        <c:crossAx val="1590599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Cross-sectional</a:t>
            </a:r>
            <a:r>
              <a:rPr lang="en-US" baseline="0"/>
              <a:t> fit of CAPM (R2 = 0.07)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CAPM!$AA$3</c:f>
              <c:strCache>
                <c:ptCount val="1"/>
                <c:pt idx="0">
                  <c:v>CAPM implied return</c:v>
                </c:pt>
              </c:strCache>
            </c:strRef>
          </c:tx>
          <c:spPr>
            <a:ln w="25400" cap="rnd">
              <a:noFill/>
              <a:round/>
            </a:ln>
            <a:effectLst/>
          </c:spPr>
          <c:marker>
            <c:symbol val="circle"/>
            <c:size val="5"/>
            <c:spPr>
              <a:solidFill>
                <a:schemeClr val="accent1"/>
              </a:solidFill>
              <a:ln w="9525">
                <a:solidFill>
                  <a:schemeClr val="accent1"/>
                </a:solidFill>
              </a:ln>
              <a:effectLst/>
            </c:spPr>
          </c:marker>
          <c:xVal>
            <c:numRef>
              <c:f>CAPM!$AA$4:$AA$20</c:f>
              <c:numCache>
                <c:formatCode>0.000</c:formatCode>
                <c:ptCount val="17"/>
                <c:pt idx="0">
                  <c:v>7.0692906801757119E-2</c:v>
                </c:pt>
                <c:pt idx="1">
                  <c:v>6.6376448046713277E-2</c:v>
                </c:pt>
                <c:pt idx="2">
                  <c:v>6.9851741986870455E-2</c:v>
                </c:pt>
                <c:pt idx="3">
                  <c:v>6.4827099430118787E-2</c:v>
                </c:pt>
                <c:pt idx="4">
                  <c:v>6.5153752482685443E-2</c:v>
                </c:pt>
                <c:pt idx="5">
                  <c:v>6.5693362899654856E-2</c:v>
                </c:pt>
                <c:pt idx="6">
                  <c:v>7.0082657991191316E-2</c:v>
                </c:pt>
                <c:pt idx="7">
                  <c:v>6.3403007810144948E-2</c:v>
                </c:pt>
                <c:pt idx="8">
                  <c:v>6.159178088754029E-2</c:v>
                </c:pt>
                <c:pt idx="9">
                  <c:v>6.6494434456528237E-2</c:v>
                </c:pt>
                <c:pt idx="10">
                  <c:v>6.1941527428521451E-2</c:v>
                </c:pt>
                <c:pt idx="11">
                  <c:v>6.5409330768149268E-2</c:v>
                </c:pt>
                <c:pt idx="12">
                  <c:v>6.5148371754787854E-2</c:v>
                </c:pt>
                <c:pt idx="13">
                  <c:v>7.4016429403136158E-2</c:v>
                </c:pt>
                <c:pt idx="14">
                  <c:v>6.6623378902648411E-2</c:v>
                </c:pt>
                <c:pt idx="15">
                  <c:v>6.5153210759348268E-2</c:v>
                </c:pt>
                <c:pt idx="16">
                  <c:v>6.5806595926053035E-2</c:v>
                </c:pt>
              </c:numCache>
            </c:numRef>
          </c:xVal>
          <c:yVal>
            <c:numRef>
              <c:f>CAPM!$Y$4:$Y$20</c:f>
              <c:numCache>
                <c:formatCode>0.00</c:formatCode>
                <c:ptCount val="17"/>
                <c:pt idx="0">
                  <c:v>7.7649056603773706E-2</c:v>
                </c:pt>
                <c:pt idx="1">
                  <c:v>7.3152830188679296E-2</c:v>
                </c:pt>
                <c:pt idx="2">
                  <c:v>7.9952830188679394E-2</c:v>
                </c:pt>
                <c:pt idx="3">
                  <c:v>8.1407547169811301E-2</c:v>
                </c:pt>
                <c:pt idx="4">
                  <c:v>4.5052830188679303E-2</c:v>
                </c:pt>
                <c:pt idx="5">
                  <c:v>6.5343396226415107E-2</c:v>
                </c:pt>
                <c:pt idx="6">
                  <c:v>7.82584905660378E-2</c:v>
                </c:pt>
                <c:pt idx="7">
                  <c:v>6.8441509433962197E-2</c:v>
                </c:pt>
                <c:pt idx="8">
                  <c:v>3.8135849056603797E-2</c:v>
                </c:pt>
                <c:pt idx="9">
                  <c:v>6.7556603773584897E-2</c:v>
                </c:pt>
                <c:pt idx="10">
                  <c:v>6.8794339622641601E-2</c:v>
                </c:pt>
                <c:pt idx="11">
                  <c:v>6.2441509433962199E-2</c:v>
                </c:pt>
                <c:pt idx="12">
                  <c:v>7.6160377358490502E-2</c:v>
                </c:pt>
                <c:pt idx="13">
                  <c:v>5.3288679245283001E-2</c:v>
                </c:pt>
                <c:pt idx="14">
                  <c:v>7.2701886792452805E-2</c:v>
                </c:pt>
                <c:pt idx="15">
                  <c:v>6.5633962264150997E-2</c:v>
                </c:pt>
                <c:pt idx="16">
                  <c:v>5.4294339622641498E-2</c:v>
                </c:pt>
              </c:numCache>
            </c:numRef>
          </c:yVal>
          <c:smooth val="0"/>
          <c:extLst>
            <c:ext xmlns:c16="http://schemas.microsoft.com/office/drawing/2014/chart" uri="{C3380CC4-5D6E-409C-BE32-E72D297353CC}">
              <c16:uniqueId val="{00000000-614F-4316-8D6B-FC9BE1F95789}"/>
            </c:ext>
          </c:extLst>
        </c:ser>
        <c:ser>
          <c:idx val="1"/>
          <c:order val="1"/>
          <c:spPr>
            <a:ln w="12700" cap="rnd">
              <a:solidFill>
                <a:schemeClr val="accent3"/>
              </a:solidFill>
              <a:prstDash val="solid"/>
              <a:round/>
            </a:ln>
            <a:effectLst/>
          </c:spPr>
          <c:marker>
            <c:symbol val="none"/>
          </c:marker>
          <c:xVal>
            <c:numRef>
              <c:f>CAPM!$Y$4:$Y$21</c:f>
              <c:numCache>
                <c:formatCode>0.00</c:formatCode>
                <c:ptCount val="18"/>
                <c:pt idx="0">
                  <c:v>7.7649056603773706E-2</c:v>
                </c:pt>
                <c:pt idx="1">
                  <c:v>7.3152830188679296E-2</c:v>
                </c:pt>
                <c:pt idx="2">
                  <c:v>7.9952830188679394E-2</c:v>
                </c:pt>
                <c:pt idx="3">
                  <c:v>8.1407547169811301E-2</c:v>
                </c:pt>
                <c:pt idx="4">
                  <c:v>4.5052830188679303E-2</c:v>
                </c:pt>
                <c:pt idx="5">
                  <c:v>6.5343396226415107E-2</c:v>
                </c:pt>
                <c:pt idx="6">
                  <c:v>7.82584905660378E-2</c:v>
                </c:pt>
                <c:pt idx="7">
                  <c:v>6.8441509433962197E-2</c:v>
                </c:pt>
                <c:pt idx="8">
                  <c:v>3.8135849056603797E-2</c:v>
                </c:pt>
                <c:pt idx="9">
                  <c:v>6.7556603773584897E-2</c:v>
                </c:pt>
                <c:pt idx="10">
                  <c:v>6.8794339622641601E-2</c:v>
                </c:pt>
                <c:pt idx="11">
                  <c:v>6.2441509433962199E-2</c:v>
                </c:pt>
                <c:pt idx="12">
                  <c:v>7.6160377358490502E-2</c:v>
                </c:pt>
                <c:pt idx="13">
                  <c:v>5.3288679245283001E-2</c:v>
                </c:pt>
                <c:pt idx="14">
                  <c:v>7.2701886792452805E-2</c:v>
                </c:pt>
                <c:pt idx="15">
                  <c:v>6.5633962264150997E-2</c:v>
                </c:pt>
                <c:pt idx="16">
                  <c:v>5.4294339622641498E-2</c:v>
                </c:pt>
                <c:pt idx="17">
                  <c:v>0</c:v>
                </c:pt>
              </c:numCache>
            </c:numRef>
          </c:xVal>
          <c:yVal>
            <c:numRef>
              <c:f>CAPM!$Y$4:$Y$21</c:f>
              <c:numCache>
                <c:formatCode>0.00</c:formatCode>
                <c:ptCount val="18"/>
                <c:pt idx="0">
                  <c:v>7.7649056603773706E-2</c:v>
                </c:pt>
                <c:pt idx="1">
                  <c:v>7.3152830188679296E-2</c:v>
                </c:pt>
                <c:pt idx="2">
                  <c:v>7.9952830188679394E-2</c:v>
                </c:pt>
                <c:pt idx="3">
                  <c:v>8.1407547169811301E-2</c:v>
                </c:pt>
                <c:pt idx="4">
                  <c:v>4.5052830188679303E-2</c:v>
                </c:pt>
                <c:pt idx="5">
                  <c:v>6.5343396226415107E-2</c:v>
                </c:pt>
                <c:pt idx="6">
                  <c:v>7.82584905660378E-2</c:v>
                </c:pt>
                <c:pt idx="7">
                  <c:v>6.8441509433962197E-2</c:v>
                </c:pt>
                <c:pt idx="8">
                  <c:v>3.8135849056603797E-2</c:v>
                </c:pt>
                <c:pt idx="9">
                  <c:v>6.7556603773584897E-2</c:v>
                </c:pt>
                <c:pt idx="10">
                  <c:v>6.8794339622641601E-2</c:v>
                </c:pt>
                <c:pt idx="11">
                  <c:v>6.2441509433962199E-2</c:v>
                </c:pt>
                <c:pt idx="12">
                  <c:v>7.6160377358490502E-2</c:v>
                </c:pt>
                <c:pt idx="13">
                  <c:v>5.3288679245283001E-2</c:v>
                </c:pt>
                <c:pt idx="14">
                  <c:v>7.2701886792452805E-2</c:v>
                </c:pt>
                <c:pt idx="15">
                  <c:v>6.5633962264150997E-2</c:v>
                </c:pt>
                <c:pt idx="16">
                  <c:v>5.4294339622641498E-2</c:v>
                </c:pt>
                <c:pt idx="17">
                  <c:v>0</c:v>
                </c:pt>
              </c:numCache>
            </c:numRef>
          </c:yVal>
          <c:smooth val="0"/>
          <c:extLst>
            <c:ext xmlns:c16="http://schemas.microsoft.com/office/drawing/2014/chart" uri="{C3380CC4-5D6E-409C-BE32-E72D297353CC}">
              <c16:uniqueId val="{00000001-614F-4316-8D6B-FC9BE1F95789}"/>
            </c:ext>
          </c:extLst>
        </c:ser>
        <c:dLbls>
          <c:showLegendKey val="0"/>
          <c:showVal val="0"/>
          <c:showCatName val="0"/>
          <c:showSerName val="0"/>
          <c:showPercent val="0"/>
          <c:showBubbleSize val="0"/>
        </c:dLbls>
        <c:axId val="1546085135"/>
        <c:axId val="1718779279"/>
      </c:scatterChart>
      <c:valAx>
        <c:axId val="1546085135"/>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200" b="0" i="0" baseline="0">
                    <a:effectLst/>
                  </a:rPr>
                  <a:t>CAPM implied return</a:t>
                </a:r>
                <a:endParaRPr lang="en-US" sz="1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718779279"/>
        <c:crosses val="autoZero"/>
        <c:crossBetween val="midCat"/>
      </c:valAx>
      <c:valAx>
        <c:axId val="1718779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0" i="0" baseline="0">
                    <a:effectLst/>
                  </a:rPr>
                  <a:t>Average excess return</a:t>
                </a:r>
                <a:endParaRPr lang="en-US" sz="12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54608513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Betas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clustered"/>
        <c:varyColors val="0"/>
        <c:ser>
          <c:idx val="0"/>
          <c:order val="0"/>
          <c:spPr>
            <a:solidFill>
              <a:schemeClr val="accent1"/>
            </a:solidFill>
            <a:ln>
              <a:noFill/>
            </a:ln>
            <a:effectLst/>
          </c:spPr>
          <c:invertIfNegative val="0"/>
          <c:cat>
            <c:strRef>
              <c:f>CAPM!$D$2:$T$2</c:f>
              <c:strCache>
                <c:ptCount val="17"/>
                <c:pt idx="0">
                  <c:v>Food</c:v>
                </c:pt>
                <c:pt idx="1">
                  <c:v>Mines</c:v>
                </c:pt>
                <c:pt idx="2">
                  <c:v>Oil</c:v>
                </c:pt>
                <c:pt idx="3">
                  <c:v>Clothes</c:v>
                </c:pt>
                <c:pt idx="4">
                  <c:v>Durables</c:v>
                </c:pt>
                <c:pt idx="5">
                  <c:v>Chemicals</c:v>
                </c:pt>
                <c:pt idx="6">
                  <c:v>Consumer</c:v>
                </c:pt>
                <c:pt idx="7">
                  <c:v>Construction</c:v>
                </c:pt>
                <c:pt idx="8">
                  <c:v>Steel</c:v>
                </c:pt>
                <c:pt idx="9">
                  <c:v>Fabricated Products</c:v>
                </c:pt>
                <c:pt idx="10">
                  <c:v>Machinery</c:v>
                </c:pt>
                <c:pt idx="11">
                  <c:v>Cars</c:v>
                </c:pt>
                <c:pt idx="12">
                  <c:v>Transportation</c:v>
                </c:pt>
                <c:pt idx="13">
                  <c:v>Utilities</c:v>
                </c:pt>
                <c:pt idx="14">
                  <c:v>Retail</c:v>
                </c:pt>
                <c:pt idx="15">
                  <c:v>Finance</c:v>
                </c:pt>
                <c:pt idx="16">
                  <c:v>Other</c:v>
                </c:pt>
              </c:strCache>
            </c:strRef>
          </c:cat>
          <c:val>
            <c:numRef>
              <c:f>CAPM!$D$7:$T$7</c:f>
              <c:numCache>
                <c:formatCode>0.000</c:formatCode>
                <c:ptCount val="17"/>
                <c:pt idx="0">
                  <c:v>0.74110525674277195</c:v>
                </c:pt>
                <c:pt idx="1">
                  <c:v>1.00046452046166</c:v>
                </c:pt>
                <c:pt idx="2">
                  <c:v>0.79164758772191401</c:v>
                </c:pt>
                <c:pt idx="3">
                  <c:v>1.0935588691506799</c:v>
                </c:pt>
                <c:pt idx="4">
                  <c:v>1.0739315542582999</c:v>
                </c:pt>
                <c:pt idx="5">
                  <c:v>1.04150845736743</c:v>
                </c:pt>
                <c:pt idx="6">
                  <c:v>0.77777274070951397</c:v>
                </c:pt>
                <c:pt idx="7">
                  <c:v>1.1791270107651599</c:v>
                </c:pt>
                <c:pt idx="8">
                  <c:v>1.2879566110771401</c:v>
                </c:pt>
                <c:pt idx="9">
                  <c:v>0.99337517474679904</c:v>
                </c:pt>
                <c:pt idx="10">
                  <c:v>1.2669416980419801</c:v>
                </c:pt>
                <c:pt idx="11">
                  <c:v>1.0585748464331699</c:v>
                </c:pt>
                <c:pt idx="12">
                  <c:v>1.07425486132666</c:v>
                </c:pt>
                <c:pt idx="13">
                  <c:v>0.54140767505280296</c:v>
                </c:pt>
                <c:pt idx="14">
                  <c:v>0.98562740313487496</c:v>
                </c:pt>
                <c:pt idx="15">
                  <c:v>1.07396410431237</c:v>
                </c:pt>
                <c:pt idx="16">
                  <c:v>1.03470472402445</c:v>
                </c:pt>
              </c:numCache>
            </c:numRef>
          </c:val>
          <c:extLst>
            <c:ext xmlns:c16="http://schemas.microsoft.com/office/drawing/2014/chart" uri="{C3380CC4-5D6E-409C-BE32-E72D297353CC}">
              <c16:uniqueId val="{00000000-5801-4ADB-8F61-A17B855D71CF}"/>
            </c:ext>
          </c:extLst>
        </c:ser>
        <c:dLbls>
          <c:showLegendKey val="0"/>
          <c:showVal val="0"/>
          <c:showCatName val="0"/>
          <c:showSerName val="0"/>
          <c:showPercent val="0"/>
          <c:showBubbleSize val="0"/>
        </c:dLbls>
        <c:gapWidth val="219"/>
        <c:overlap val="-27"/>
        <c:axId val="254691568"/>
        <c:axId val="254696048"/>
      </c:barChart>
      <c:catAx>
        <c:axId val="2546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254696048"/>
        <c:crosses val="autoZero"/>
        <c:auto val="1"/>
        <c:lblAlgn val="ctr"/>
        <c:lblOffset val="100"/>
        <c:noMultiLvlLbl val="0"/>
      </c:catAx>
      <c:valAx>
        <c:axId val="25469604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254691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image" Target="../media/image5.png"/><Relationship Id="rId1" Type="http://schemas.openxmlformats.org/officeDocument/2006/relationships/chart" Target="../charts/chart18.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32</xdr:col>
      <xdr:colOff>0</xdr:colOff>
      <xdr:row>2</xdr:row>
      <xdr:rowOff>0</xdr:rowOff>
    </xdr:from>
    <xdr:to>
      <xdr:col>39</xdr:col>
      <xdr:colOff>304800</xdr:colOff>
      <xdr:row>16</xdr:row>
      <xdr:rowOff>76200</xdr:rowOff>
    </xdr:to>
    <xdr:graphicFrame macro="">
      <xdr:nvGraphicFramePr>
        <xdr:cNvPr id="2" name="Chart 1">
          <a:extLst>
            <a:ext uri="{FF2B5EF4-FFF2-40B4-BE49-F238E27FC236}">
              <a16:creationId xmlns:a16="http://schemas.microsoft.com/office/drawing/2014/main" id="{B0DA8448-9CC3-46EE-96C1-3A6410F08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19050</xdr:colOff>
      <xdr:row>19</xdr:row>
      <xdr:rowOff>28574</xdr:rowOff>
    </xdr:from>
    <xdr:to>
      <xdr:col>6</xdr:col>
      <xdr:colOff>895350</xdr:colOff>
      <xdr:row>38</xdr:row>
      <xdr:rowOff>190499</xdr:rowOff>
    </xdr:to>
    <xdr:graphicFrame macro="">
      <xdr:nvGraphicFramePr>
        <xdr:cNvPr id="2" name="Chart 1">
          <a:extLst>
            <a:ext uri="{FF2B5EF4-FFF2-40B4-BE49-F238E27FC236}">
              <a16:creationId xmlns:a16="http://schemas.microsoft.com/office/drawing/2014/main" id="{8832975F-0C52-49EC-B029-44A10695B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19</xdr:row>
      <xdr:rowOff>9525</xdr:rowOff>
    </xdr:from>
    <xdr:to>
      <xdr:col>11</xdr:col>
      <xdr:colOff>495300</xdr:colOff>
      <xdr:row>38</xdr:row>
      <xdr:rowOff>171450</xdr:rowOff>
    </xdr:to>
    <xdr:graphicFrame macro="">
      <xdr:nvGraphicFramePr>
        <xdr:cNvPr id="3" name="Chart 2">
          <a:extLst>
            <a:ext uri="{FF2B5EF4-FFF2-40B4-BE49-F238E27FC236}">
              <a16:creationId xmlns:a16="http://schemas.microsoft.com/office/drawing/2014/main" id="{DC78AE82-DDF4-4509-BFC5-B25D575CB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442912</xdr:colOff>
      <xdr:row>15</xdr:row>
      <xdr:rowOff>80962</xdr:rowOff>
    </xdr:from>
    <xdr:to>
      <xdr:col>27</xdr:col>
      <xdr:colOff>247650</xdr:colOff>
      <xdr:row>37</xdr:row>
      <xdr:rowOff>76200</xdr:rowOff>
    </xdr:to>
    <xdr:graphicFrame macro="">
      <xdr:nvGraphicFramePr>
        <xdr:cNvPr id="2" name="Chart 1">
          <a:extLst>
            <a:ext uri="{FF2B5EF4-FFF2-40B4-BE49-F238E27FC236}">
              <a16:creationId xmlns:a16="http://schemas.microsoft.com/office/drawing/2014/main" id="{5F766DE3-CC97-4145-8192-5545E599E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37</xdr:col>
      <xdr:colOff>0</xdr:colOff>
      <xdr:row>3</xdr:row>
      <xdr:rowOff>0</xdr:rowOff>
    </xdr:from>
    <xdr:to>
      <xdr:col>37</xdr:col>
      <xdr:colOff>95250</xdr:colOff>
      <xdr:row>3</xdr:row>
      <xdr:rowOff>133350</xdr:rowOff>
    </xdr:to>
    <xdr:pic>
      <xdr:nvPicPr>
        <xdr:cNvPr id="3" name="Picture 2" descr="Up">
          <a:extLst>
            <a:ext uri="{FF2B5EF4-FFF2-40B4-BE49-F238E27FC236}">
              <a16:creationId xmlns:a16="http://schemas.microsoft.com/office/drawing/2014/main" id="{B7E57240-A264-486F-B23D-5C7CE9C46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 name="Picture 3" descr="Up">
          <a:extLst>
            <a:ext uri="{FF2B5EF4-FFF2-40B4-BE49-F238E27FC236}">
              <a16:creationId xmlns:a16="http://schemas.microsoft.com/office/drawing/2014/main" id="{F12E72DB-60DF-45D8-BEF6-86D128E75B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 name="Picture 4" descr="Up">
          <a:extLst>
            <a:ext uri="{FF2B5EF4-FFF2-40B4-BE49-F238E27FC236}">
              <a16:creationId xmlns:a16="http://schemas.microsoft.com/office/drawing/2014/main" id="{0627C377-EEC6-4AC6-8B38-2516A7886B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 name="Picture 5" descr="Up">
          <a:extLst>
            <a:ext uri="{FF2B5EF4-FFF2-40B4-BE49-F238E27FC236}">
              <a16:creationId xmlns:a16="http://schemas.microsoft.com/office/drawing/2014/main" id="{66873638-1338-4B16-B207-AE7383A8BE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 name="Picture 6" descr="Up">
          <a:extLst>
            <a:ext uri="{FF2B5EF4-FFF2-40B4-BE49-F238E27FC236}">
              <a16:creationId xmlns:a16="http://schemas.microsoft.com/office/drawing/2014/main" id="{D42A2381-DA7A-4CEC-B71D-88DE37C7F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 name="Picture 7" descr="Up">
          <a:extLst>
            <a:ext uri="{FF2B5EF4-FFF2-40B4-BE49-F238E27FC236}">
              <a16:creationId xmlns:a16="http://schemas.microsoft.com/office/drawing/2014/main" id="{ED8ACFC1-AFE5-459D-A468-092976B187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 name="Picture 8" descr="Up">
          <a:extLst>
            <a:ext uri="{FF2B5EF4-FFF2-40B4-BE49-F238E27FC236}">
              <a16:creationId xmlns:a16="http://schemas.microsoft.com/office/drawing/2014/main" id="{5F964001-2BC7-441D-B51D-0D4CD12CE4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 name="Picture 9" descr="Up">
          <a:extLst>
            <a:ext uri="{FF2B5EF4-FFF2-40B4-BE49-F238E27FC236}">
              <a16:creationId xmlns:a16="http://schemas.microsoft.com/office/drawing/2014/main" id="{DC37637C-2AFE-4C65-B5E7-9701ED547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 name="Picture 10" descr="Up">
          <a:extLst>
            <a:ext uri="{FF2B5EF4-FFF2-40B4-BE49-F238E27FC236}">
              <a16:creationId xmlns:a16="http://schemas.microsoft.com/office/drawing/2014/main" id="{5FC91E79-579D-42ED-8460-EE1FE8D499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 name="Picture 11" descr="Up">
          <a:extLst>
            <a:ext uri="{FF2B5EF4-FFF2-40B4-BE49-F238E27FC236}">
              <a16:creationId xmlns:a16="http://schemas.microsoft.com/office/drawing/2014/main" id="{CA91A316-0420-4A0F-8845-7DE27AF0E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 name="Picture 12" descr="Up">
          <a:extLst>
            <a:ext uri="{FF2B5EF4-FFF2-40B4-BE49-F238E27FC236}">
              <a16:creationId xmlns:a16="http://schemas.microsoft.com/office/drawing/2014/main" id="{65A2A806-32BF-47B9-ABB9-83561CD704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 name="Picture 13" descr="Up">
          <a:extLst>
            <a:ext uri="{FF2B5EF4-FFF2-40B4-BE49-F238E27FC236}">
              <a16:creationId xmlns:a16="http://schemas.microsoft.com/office/drawing/2014/main" id="{E0AEF63F-4FAD-4691-9439-D2BDBFF5D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 name="Picture 14" descr="Up">
          <a:extLst>
            <a:ext uri="{FF2B5EF4-FFF2-40B4-BE49-F238E27FC236}">
              <a16:creationId xmlns:a16="http://schemas.microsoft.com/office/drawing/2014/main" id="{F9E17994-41BD-4721-8914-379DBE8EE1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 name="Picture 15" descr="Up">
          <a:extLst>
            <a:ext uri="{FF2B5EF4-FFF2-40B4-BE49-F238E27FC236}">
              <a16:creationId xmlns:a16="http://schemas.microsoft.com/office/drawing/2014/main" id="{92FBDC4E-60C6-498D-8FE5-7CC2093FC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 name="Picture 16" descr="Up">
          <a:extLst>
            <a:ext uri="{FF2B5EF4-FFF2-40B4-BE49-F238E27FC236}">
              <a16:creationId xmlns:a16="http://schemas.microsoft.com/office/drawing/2014/main" id="{7E8103B3-748D-4AD2-A80C-75DCC8495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 name="Picture 17" descr="Up">
          <a:extLst>
            <a:ext uri="{FF2B5EF4-FFF2-40B4-BE49-F238E27FC236}">
              <a16:creationId xmlns:a16="http://schemas.microsoft.com/office/drawing/2014/main" id="{B078E081-FD60-4294-8B78-22C56C0F6F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 name="Picture 18" descr="Up">
          <a:extLst>
            <a:ext uri="{FF2B5EF4-FFF2-40B4-BE49-F238E27FC236}">
              <a16:creationId xmlns:a16="http://schemas.microsoft.com/office/drawing/2014/main" id="{FA1D453B-8367-4D57-8217-4647694CDF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 name="Picture 19" descr="Up">
          <a:extLst>
            <a:ext uri="{FF2B5EF4-FFF2-40B4-BE49-F238E27FC236}">
              <a16:creationId xmlns:a16="http://schemas.microsoft.com/office/drawing/2014/main" id="{5EA42C1E-CC86-4DF2-ADBC-E735950586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 name="Picture 20" descr="Up">
          <a:extLst>
            <a:ext uri="{FF2B5EF4-FFF2-40B4-BE49-F238E27FC236}">
              <a16:creationId xmlns:a16="http://schemas.microsoft.com/office/drawing/2014/main" id="{FE23A4A0-B5FC-4753-AECB-C32810B7E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 name="Picture 21" descr="Up">
          <a:extLst>
            <a:ext uri="{FF2B5EF4-FFF2-40B4-BE49-F238E27FC236}">
              <a16:creationId xmlns:a16="http://schemas.microsoft.com/office/drawing/2014/main" id="{0A19CA18-829F-496B-A520-5AA098B762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 name="Picture 22" descr="Up">
          <a:extLst>
            <a:ext uri="{FF2B5EF4-FFF2-40B4-BE49-F238E27FC236}">
              <a16:creationId xmlns:a16="http://schemas.microsoft.com/office/drawing/2014/main" id="{5C7CD45C-9A5E-43DD-90DE-A60109AFC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4" name="Picture 23" descr="Up">
          <a:extLst>
            <a:ext uri="{FF2B5EF4-FFF2-40B4-BE49-F238E27FC236}">
              <a16:creationId xmlns:a16="http://schemas.microsoft.com/office/drawing/2014/main" id="{0E47271D-1F9E-4F60-B15C-12D070CE84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5" name="Picture 24" descr="Up">
          <a:extLst>
            <a:ext uri="{FF2B5EF4-FFF2-40B4-BE49-F238E27FC236}">
              <a16:creationId xmlns:a16="http://schemas.microsoft.com/office/drawing/2014/main" id="{CA9D7B6D-B6C0-42C7-9763-9DCA6A330C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6" name="Picture 25" descr="Up">
          <a:extLst>
            <a:ext uri="{FF2B5EF4-FFF2-40B4-BE49-F238E27FC236}">
              <a16:creationId xmlns:a16="http://schemas.microsoft.com/office/drawing/2014/main" id="{66530981-5F6A-4241-AD15-D46778E7BE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7" name="Picture 26" descr="Up">
          <a:extLst>
            <a:ext uri="{FF2B5EF4-FFF2-40B4-BE49-F238E27FC236}">
              <a16:creationId xmlns:a16="http://schemas.microsoft.com/office/drawing/2014/main" id="{3EEB6C42-B3EC-46AB-9172-3DC0008756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8" name="Picture 27" descr="Up">
          <a:extLst>
            <a:ext uri="{FF2B5EF4-FFF2-40B4-BE49-F238E27FC236}">
              <a16:creationId xmlns:a16="http://schemas.microsoft.com/office/drawing/2014/main" id="{FB2D447F-9516-49E5-B368-CA0312FB47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9" name="Picture 28" descr="Up">
          <a:extLst>
            <a:ext uri="{FF2B5EF4-FFF2-40B4-BE49-F238E27FC236}">
              <a16:creationId xmlns:a16="http://schemas.microsoft.com/office/drawing/2014/main" id="{B31C26F5-A3CB-42FC-ABB6-339463803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0" name="Picture 29" descr="Up">
          <a:extLst>
            <a:ext uri="{FF2B5EF4-FFF2-40B4-BE49-F238E27FC236}">
              <a16:creationId xmlns:a16="http://schemas.microsoft.com/office/drawing/2014/main" id="{810A85C8-19F0-4B1F-A516-FE19D3D6A8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1" name="Picture 30" descr="Up">
          <a:extLst>
            <a:ext uri="{FF2B5EF4-FFF2-40B4-BE49-F238E27FC236}">
              <a16:creationId xmlns:a16="http://schemas.microsoft.com/office/drawing/2014/main" id="{6E1269DE-57A7-4753-AB9F-0A96F61A7D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2" name="Picture 31" descr="Up">
          <a:extLst>
            <a:ext uri="{FF2B5EF4-FFF2-40B4-BE49-F238E27FC236}">
              <a16:creationId xmlns:a16="http://schemas.microsoft.com/office/drawing/2014/main" id="{5CF0EF3F-2DBD-46CE-8C29-12D60FE02A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3" name="Picture 32" descr="Up">
          <a:extLst>
            <a:ext uri="{FF2B5EF4-FFF2-40B4-BE49-F238E27FC236}">
              <a16:creationId xmlns:a16="http://schemas.microsoft.com/office/drawing/2014/main" id="{313EA996-B167-48FA-943D-60E28B3619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4" name="Picture 33" descr="Up">
          <a:extLst>
            <a:ext uri="{FF2B5EF4-FFF2-40B4-BE49-F238E27FC236}">
              <a16:creationId xmlns:a16="http://schemas.microsoft.com/office/drawing/2014/main" id="{8087FC4E-2608-40C5-976A-0FD8F7BFCB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5" name="Picture 34" descr="Up">
          <a:extLst>
            <a:ext uri="{FF2B5EF4-FFF2-40B4-BE49-F238E27FC236}">
              <a16:creationId xmlns:a16="http://schemas.microsoft.com/office/drawing/2014/main" id="{156ED9AA-6276-414D-8174-4ADF354313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6" name="Picture 35" descr="Up">
          <a:extLst>
            <a:ext uri="{FF2B5EF4-FFF2-40B4-BE49-F238E27FC236}">
              <a16:creationId xmlns:a16="http://schemas.microsoft.com/office/drawing/2014/main" id="{9549A617-BF00-4C03-9521-87EBFCD2F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7" name="Picture 36" descr="Up">
          <a:extLst>
            <a:ext uri="{FF2B5EF4-FFF2-40B4-BE49-F238E27FC236}">
              <a16:creationId xmlns:a16="http://schemas.microsoft.com/office/drawing/2014/main" id="{DCA75E7F-3F92-4F68-BBDC-C92088EC0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8" name="Picture 37" descr="Up">
          <a:extLst>
            <a:ext uri="{FF2B5EF4-FFF2-40B4-BE49-F238E27FC236}">
              <a16:creationId xmlns:a16="http://schemas.microsoft.com/office/drawing/2014/main" id="{76EF1A9A-11F5-4FDB-844D-15311AE68D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39" name="Picture 38" descr="Up">
          <a:extLst>
            <a:ext uri="{FF2B5EF4-FFF2-40B4-BE49-F238E27FC236}">
              <a16:creationId xmlns:a16="http://schemas.microsoft.com/office/drawing/2014/main" id="{41526F12-BB1B-49F2-8333-DA0430DE95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0" name="Picture 39" descr="Up">
          <a:extLst>
            <a:ext uri="{FF2B5EF4-FFF2-40B4-BE49-F238E27FC236}">
              <a16:creationId xmlns:a16="http://schemas.microsoft.com/office/drawing/2014/main" id="{AB111484-47CE-4AA3-AE84-8D212EBB61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1" name="Picture 40" descr="Up">
          <a:extLst>
            <a:ext uri="{FF2B5EF4-FFF2-40B4-BE49-F238E27FC236}">
              <a16:creationId xmlns:a16="http://schemas.microsoft.com/office/drawing/2014/main" id="{019D59B9-FECB-47C4-872D-8A02A4D793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2" name="Picture 41" descr="Up">
          <a:extLst>
            <a:ext uri="{FF2B5EF4-FFF2-40B4-BE49-F238E27FC236}">
              <a16:creationId xmlns:a16="http://schemas.microsoft.com/office/drawing/2014/main" id="{04424C1A-BD54-445E-80BE-8BD4285D0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3" name="Picture 42" descr="Up">
          <a:extLst>
            <a:ext uri="{FF2B5EF4-FFF2-40B4-BE49-F238E27FC236}">
              <a16:creationId xmlns:a16="http://schemas.microsoft.com/office/drawing/2014/main" id="{321E2B77-35C0-4328-BC31-88F8BA4562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4" name="Picture 43" descr="Down">
          <a:extLst>
            <a:ext uri="{FF2B5EF4-FFF2-40B4-BE49-F238E27FC236}">
              <a16:creationId xmlns:a16="http://schemas.microsoft.com/office/drawing/2014/main" id="{4E2D94DA-511B-4721-BAEF-49594F0E5F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5" name="Picture 44" descr="Up">
          <a:extLst>
            <a:ext uri="{FF2B5EF4-FFF2-40B4-BE49-F238E27FC236}">
              <a16:creationId xmlns:a16="http://schemas.microsoft.com/office/drawing/2014/main" id="{DBDA1438-8BA5-44F9-B9FB-E71E1A02EE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6" name="Picture 45" descr="Up">
          <a:extLst>
            <a:ext uri="{FF2B5EF4-FFF2-40B4-BE49-F238E27FC236}">
              <a16:creationId xmlns:a16="http://schemas.microsoft.com/office/drawing/2014/main" id="{B9C9D03E-E258-40CD-97FB-D71B7F2EB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7" name="Picture 46" descr="Up">
          <a:extLst>
            <a:ext uri="{FF2B5EF4-FFF2-40B4-BE49-F238E27FC236}">
              <a16:creationId xmlns:a16="http://schemas.microsoft.com/office/drawing/2014/main" id="{F260B121-7A42-41CE-9C11-35504E4286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8" name="Picture 47" descr="Up">
          <a:extLst>
            <a:ext uri="{FF2B5EF4-FFF2-40B4-BE49-F238E27FC236}">
              <a16:creationId xmlns:a16="http://schemas.microsoft.com/office/drawing/2014/main" id="{22B1C2B8-0C34-4AE6-8FEE-859035D5D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49" name="Picture 48" descr="Up">
          <a:extLst>
            <a:ext uri="{FF2B5EF4-FFF2-40B4-BE49-F238E27FC236}">
              <a16:creationId xmlns:a16="http://schemas.microsoft.com/office/drawing/2014/main" id="{5B4FECC9-2CA7-40BC-BC0F-22AA106AD0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0" name="Picture 49" descr="Up">
          <a:extLst>
            <a:ext uri="{FF2B5EF4-FFF2-40B4-BE49-F238E27FC236}">
              <a16:creationId xmlns:a16="http://schemas.microsoft.com/office/drawing/2014/main" id="{82640751-F8DF-4E1F-89D5-C62E3AC9E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1" name="Picture 50" descr="Up">
          <a:extLst>
            <a:ext uri="{FF2B5EF4-FFF2-40B4-BE49-F238E27FC236}">
              <a16:creationId xmlns:a16="http://schemas.microsoft.com/office/drawing/2014/main" id="{E38F13E5-ACB1-47D6-8BDB-D4AA4A8D9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2" name="Picture 51" descr="Up">
          <a:extLst>
            <a:ext uri="{FF2B5EF4-FFF2-40B4-BE49-F238E27FC236}">
              <a16:creationId xmlns:a16="http://schemas.microsoft.com/office/drawing/2014/main" id="{397E8F27-2586-443E-BE64-43F589FAE3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3" name="Picture 52" descr="Up">
          <a:extLst>
            <a:ext uri="{FF2B5EF4-FFF2-40B4-BE49-F238E27FC236}">
              <a16:creationId xmlns:a16="http://schemas.microsoft.com/office/drawing/2014/main" id="{71CCC210-58B7-4B54-A1E2-13FE420E8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4" name="Picture 53" descr="Up">
          <a:extLst>
            <a:ext uri="{FF2B5EF4-FFF2-40B4-BE49-F238E27FC236}">
              <a16:creationId xmlns:a16="http://schemas.microsoft.com/office/drawing/2014/main" id="{C467A0A3-979A-4072-BB02-00566F375D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5" name="Picture 54" descr="Up">
          <a:extLst>
            <a:ext uri="{FF2B5EF4-FFF2-40B4-BE49-F238E27FC236}">
              <a16:creationId xmlns:a16="http://schemas.microsoft.com/office/drawing/2014/main" id="{CD7EB8AE-D60F-40A0-918B-50EEE8085A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6" name="Picture 55" descr="Up">
          <a:extLst>
            <a:ext uri="{FF2B5EF4-FFF2-40B4-BE49-F238E27FC236}">
              <a16:creationId xmlns:a16="http://schemas.microsoft.com/office/drawing/2014/main" id="{234C5A50-80E8-4E52-A749-A051251E55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7" name="Picture 56" descr="Up">
          <a:extLst>
            <a:ext uri="{FF2B5EF4-FFF2-40B4-BE49-F238E27FC236}">
              <a16:creationId xmlns:a16="http://schemas.microsoft.com/office/drawing/2014/main" id="{5AC0F999-75C6-4ABC-ABC8-4C944804DB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8" name="Picture 57" descr="Up">
          <a:extLst>
            <a:ext uri="{FF2B5EF4-FFF2-40B4-BE49-F238E27FC236}">
              <a16:creationId xmlns:a16="http://schemas.microsoft.com/office/drawing/2014/main" id="{48FC6B48-A2A2-4F20-B49D-2069B516E0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59" name="Picture 58" descr="Up">
          <a:extLst>
            <a:ext uri="{FF2B5EF4-FFF2-40B4-BE49-F238E27FC236}">
              <a16:creationId xmlns:a16="http://schemas.microsoft.com/office/drawing/2014/main" id="{5089827C-27AD-4EAE-8CC3-E151925B09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0" name="Picture 59" descr="Up">
          <a:extLst>
            <a:ext uri="{FF2B5EF4-FFF2-40B4-BE49-F238E27FC236}">
              <a16:creationId xmlns:a16="http://schemas.microsoft.com/office/drawing/2014/main" id="{8A1A380B-A932-41CD-BCE7-0FBAA3978B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1" name="Picture 60" descr="Up">
          <a:extLst>
            <a:ext uri="{FF2B5EF4-FFF2-40B4-BE49-F238E27FC236}">
              <a16:creationId xmlns:a16="http://schemas.microsoft.com/office/drawing/2014/main" id="{2BDEB869-AF91-4A01-8A1C-81C771596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2" name="Picture 61" descr="Up">
          <a:extLst>
            <a:ext uri="{FF2B5EF4-FFF2-40B4-BE49-F238E27FC236}">
              <a16:creationId xmlns:a16="http://schemas.microsoft.com/office/drawing/2014/main" id="{59CC582C-1D5A-4BC6-9312-C1C76E58EC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3" name="Picture 62" descr="Up">
          <a:extLst>
            <a:ext uri="{FF2B5EF4-FFF2-40B4-BE49-F238E27FC236}">
              <a16:creationId xmlns:a16="http://schemas.microsoft.com/office/drawing/2014/main" id="{EE4159F1-C881-4A8C-ACD2-C427A7F9F6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4" name="Picture 63" descr="Up">
          <a:extLst>
            <a:ext uri="{FF2B5EF4-FFF2-40B4-BE49-F238E27FC236}">
              <a16:creationId xmlns:a16="http://schemas.microsoft.com/office/drawing/2014/main" id="{4C8A745B-7D5F-4B81-A28B-D957093F11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5" name="Picture 64" descr="Up">
          <a:extLst>
            <a:ext uri="{FF2B5EF4-FFF2-40B4-BE49-F238E27FC236}">
              <a16:creationId xmlns:a16="http://schemas.microsoft.com/office/drawing/2014/main" id="{C6E04FFE-B88E-4847-B04A-01AE221182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6" name="Picture 65" descr="Up">
          <a:extLst>
            <a:ext uri="{FF2B5EF4-FFF2-40B4-BE49-F238E27FC236}">
              <a16:creationId xmlns:a16="http://schemas.microsoft.com/office/drawing/2014/main" id="{A43C76BD-0EBF-467C-9026-6BC898F7C5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7" name="Picture 66" descr="Up">
          <a:extLst>
            <a:ext uri="{FF2B5EF4-FFF2-40B4-BE49-F238E27FC236}">
              <a16:creationId xmlns:a16="http://schemas.microsoft.com/office/drawing/2014/main" id="{F2C763F7-97FF-47B9-A3F8-199FDDC4E6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8" name="Picture 67" descr="Up">
          <a:extLst>
            <a:ext uri="{FF2B5EF4-FFF2-40B4-BE49-F238E27FC236}">
              <a16:creationId xmlns:a16="http://schemas.microsoft.com/office/drawing/2014/main" id="{DDB5E87D-7481-4F59-AF0E-3B0AAEB76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69" name="Picture 68" descr="Up">
          <a:extLst>
            <a:ext uri="{FF2B5EF4-FFF2-40B4-BE49-F238E27FC236}">
              <a16:creationId xmlns:a16="http://schemas.microsoft.com/office/drawing/2014/main" id="{57DC0CE6-00DA-4EE7-96BC-F0FAE68CBC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0" name="Picture 69" descr="Up">
          <a:extLst>
            <a:ext uri="{FF2B5EF4-FFF2-40B4-BE49-F238E27FC236}">
              <a16:creationId xmlns:a16="http://schemas.microsoft.com/office/drawing/2014/main" id="{FFE16225-60C4-4B0A-9E95-672AF8D7F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1" name="Picture 70" descr="Up">
          <a:extLst>
            <a:ext uri="{FF2B5EF4-FFF2-40B4-BE49-F238E27FC236}">
              <a16:creationId xmlns:a16="http://schemas.microsoft.com/office/drawing/2014/main" id="{E52B42BA-5CF6-4F35-88B5-1C80504858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2" name="Picture 71" descr="Up">
          <a:extLst>
            <a:ext uri="{FF2B5EF4-FFF2-40B4-BE49-F238E27FC236}">
              <a16:creationId xmlns:a16="http://schemas.microsoft.com/office/drawing/2014/main" id="{96832FF3-1878-4D28-978C-02A837F60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3" name="Picture 72" descr="Up">
          <a:extLst>
            <a:ext uri="{FF2B5EF4-FFF2-40B4-BE49-F238E27FC236}">
              <a16:creationId xmlns:a16="http://schemas.microsoft.com/office/drawing/2014/main" id="{CB904D37-0FAB-44BF-A520-C085B3F5F0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4" name="Picture 73" descr="Up">
          <a:extLst>
            <a:ext uri="{FF2B5EF4-FFF2-40B4-BE49-F238E27FC236}">
              <a16:creationId xmlns:a16="http://schemas.microsoft.com/office/drawing/2014/main" id="{E027A2D6-7A68-4F15-9D48-016089F009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5" name="Picture 74" descr="Up">
          <a:extLst>
            <a:ext uri="{FF2B5EF4-FFF2-40B4-BE49-F238E27FC236}">
              <a16:creationId xmlns:a16="http://schemas.microsoft.com/office/drawing/2014/main" id="{950DFF0F-E55C-471D-8B4F-65EB871B0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6" name="Picture 75" descr="Up">
          <a:extLst>
            <a:ext uri="{FF2B5EF4-FFF2-40B4-BE49-F238E27FC236}">
              <a16:creationId xmlns:a16="http://schemas.microsoft.com/office/drawing/2014/main" id="{265C08DB-312E-4DCB-B3A9-3C31B0AEC3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7" name="Picture 76" descr="Up">
          <a:extLst>
            <a:ext uri="{FF2B5EF4-FFF2-40B4-BE49-F238E27FC236}">
              <a16:creationId xmlns:a16="http://schemas.microsoft.com/office/drawing/2014/main" id="{0E185C23-EDC6-40C9-96B0-96D58BE736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8" name="Picture 77" descr="Up">
          <a:extLst>
            <a:ext uri="{FF2B5EF4-FFF2-40B4-BE49-F238E27FC236}">
              <a16:creationId xmlns:a16="http://schemas.microsoft.com/office/drawing/2014/main" id="{870258B1-51AA-4ADB-B47B-984210F547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79" name="Picture 78" descr="Up">
          <a:extLst>
            <a:ext uri="{FF2B5EF4-FFF2-40B4-BE49-F238E27FC236}">
              <a16:creationId xmlns:a16="http://schemas.microsoft.com/office/drawing/2014/main" id="{1ECA2EB7-5266-41EF-80F7-83D46BF34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0" name="Picture 79" descr="Up">
          <a:extLst>
            <a:ext uri="{FF2B5EF4-FFF2-40B4-BE49-F238E27FC236}">
              <a16:creationId xmlns:a16="http://schemas.microsoft.com/office/drawing/2014/main" id="{440F9254-8A2B-4C3E-B9C0-84A2449C1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1" name="Picture 80" descr="Up">
          <a:extLst>
            <a:ext uri="{FF2B5EF4-FFF2-40B4-BE49-F238E27FC236}">
              <a16:creationId xmlns:a16="http://schemas.microsoft.com/office/drawing/2014/main" id="{185CB485-63CD-4AB7-B247-100D44E8C7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2" name="Picture 81" descr="Up">
          <a:extLst>
            <a:ext uri="{FF2B5EF4-FFF2-40B4-BE49-F238E27FC236}">
              <a16:creationId xmlns:a16="http://schemas.microsoft.com/office/drawing/2014/main" id="{1C927306-12E6-4C62-8C91-19EC7ED0D4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3" name="Picture 82" descr="Up">
          <a:extLst>
            <a:ext uri="{FF2B5EF4-FFF2-40B4-BE49-F238E27FC236}">
              <a16:creationId xmlns:a16="http://schemas.microsoft.com/office/drawing/2014/main" id="{B93F6246-907F-48D5-82DD-DC0747119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4" name="Picture 83" descr="Up">
          <a:extLst>
            <a:ext uri="{FF2B5EF4-FFF2-40B4-BE49-F238E27FC236}">
              <a16:creationId xmlns:a16="http://schemas.microsoft.com/office/drawing/2014/main" id="{B27FDBEB-D58F-4766-8DE6-B38A4D648B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133351</xdr:rowOff>
    </xdr:to>
    <xdr:pic>
      <xdr:nvPicPr>
        <xdr:cNvPr id="85" name="Picture 84" descr="Up">
          <a:extLst>
            <a:ext uri="{FF2B5EF4-FFF2-40B4-BE49-F238E27FC236}">
              <a16:creationId xmlns:a16="http://schemas.microsoft.com/office/drawing/2014/main" id="{495F59BD-EB25-48E3-AD43-E48DF852D8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1"/>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6" name="Picture 85" descr="Up">
          <a:extLst>
            <a:ext uri="{FF2B5EF4-FFF2-40B4-BE49-F238E27FC236}">
              <a16:creationId xmlns:a16="http://schemas.microsoft.com/office/drawing/2014/main" id="{0FE0468B-FC47-449C-B667-0DF0F8E5FD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7" name="Picture 86" descr="Up">
          <a:extLst>
            <a:ext uri="{FF2B5EF4-FFF2-40B4-BE49-F238E27FC236}">
              <a16:creationId xmlns:a16="http://schemas.microsoft.com/office/drawing/2014/main" id="{5288166E-4B8A-4164-9243-C516664A49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8" name="Picture 87" descr="Up">
          <a:extLst>
            <a:ext uri="{FF2B5EF4-FFF2-40B4-BE49-F238E27FC236}">
              <a16:creationId xmlns:a16="http://schemas.microsoft.com/office/drawing/2014/main" id="{32583A9C-C596-40E5-A8DA-AD420E529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89" name="Picture 88" descr="Down">
          <a:extLst>
            <a:ext uri="{FF2B5EF4-FFF2-40B4-BE49-F238E27FC236}">
              <a16:creationId xmlns:a16="http://schemas.microsoft.com/office/drawing/2014/main" id="{850BAE89-EE65-4241-A823-A51AFF46BA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0" name="Picture 89" descr="Up">
          <a:extLst>
            <a:ext uri="{FF2B5EF4-FFF2-40B4-BE49-F238E27FC236}">
              <a16:creationId xmlns:a16="http://schemas.microsoft.com/office/drawing/2014/main" id="{F700FF94-0788-48D1-8EB5-765C920F58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1" name="Picture 90" descr="Up">
          <a:extLst>
            <a:ext uri="{FF2B5EF4-FFF2-40B4-BE49-F238E27FC236}">
              <a16:creationId xmlns:a16="http://schemas.microsoft.com/office/drawing/2014/main" id="{AEABB098-4E40-4A32-9C1B-8509225EEE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2" name="Picture 91" descr="Up">
          <a:extLst>
            <a:ext uri="{FF2B5EF4-FFF2-40B4-BE49-F238E27FC236}">
              <a16:creationId xmlns:a16="http://schemas.microsoft.com/office/drawing/2014/main" id="{C2D03F4D-8473-4DE8-99D5-525A4EF86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3" name="Picture 92" descr="Up">
          <a:extLst>
            <a:ext uri="{FF2B5EF4-FFF2-40B4-BE49-F238E27FC236}">
              <a16:creationId xmlns:a16="http://schemas.microsoft.com/office/drawing/2014/main" id="{6505E756-179C-4F58-B212-68CD086CF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4" name="Picture 93" descr="Up">
          <a:extLst>
            <a:ext uri="{FF2B5EF4-FFF2-40B4-BE49-F238E27FC236}">
              <a16:creationId xmlns:a16="http://schemas.microsoft.com/office/drawing/2014/main" id="{571B2B41-3E10-4A4F-AC24-D0F4D97441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5" name="Picture 94" descr="Up">
          <a:extLst>
            <a:ext uri="{FF2B5EF4-FFF2-40B4-BE49-F238E27FC236}">
              <a16:creationId xmlns:a16="http://schemas.microsoft.com/office/drawing/2014/main" id="{AA13FA06-0888-4D6A-BD3E-AAC6F798D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6" name="Picture 95" descr="Up">
          <a:extLst>
            <a:ext uri="{FF2B5EF4-FFF2-40B4-BE49-F238E27FC236}">
              <a16:creationId xmlns:a16="http://schemas.microsoft.com/office/drawing/2014/main" id="{E591356D-C345-4BE0-A60D-D5337AB33C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7" name="Picture 96" descr="Up">
          <a:extLst>
            <a:ext uri="{FF2B5EF4-FFF2-40B4-BE49-F238E27FC236}">
              <a16:creationId xmlns:a16="http://schemas.microsoft.com/office/drawing/2014/main" id="{0988E264-4A44-4A91-A289-1CB6DBE1A6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8" name="Picture 97" descr="Up">
          <a:extLst>
            <a:ext uri="{FF2B5EF4-FFF2-40B4-BE49-F238E27FC236}">
              <a16:creationId xmlns:a16="http://schemas.microsoft.com/office/drawing/2014/main" id="{7270F152-2E51-465F-A721-EFEBD4B927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99" name="Picture 98" descr="Up">
          <a:extLst>
            <a:ext uri="{FF2B5EF4-FFF2-40B4-BE49-F238E27FC236}">
              <a16:creationId xmlns:a16="http://schemas.microsoft.com/office/drawing/2014/main" id="{18A4384C-A22C-41E6-B22C-F4174AB76F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0" name="Picture 99" descr="Down">
          <a:extLst>
            <a:ext uri="{FF2B5EF4-FFF2-40B4-BE49-F238E27FC236}">
              <a16:creationId xmlns:a16="http://schemas.microsoft.com/office/drawing/2014/main" id="{3C4EC4BD-7F1A-491A-8170-E9DA6B6A8D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1" name="Picture 100" descr="Up">
          <a:extLst>
            <a:ext uri="{FF2B5EF4-FFF2-40B4-BE49-F238E27FC236}">
              <a16:creationId xmlns:a16="http://schemas.microsoft.com/office/drawing/2014/main" id="{4AB9437E-4117-4702-B809-7971EC43AD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2" name="Picture 101" descr="Up">
          <a:extLst>
            <a:ext uri="{FF2B5EF4-FFF2-40B4-BE49-F238E27FC236}">
              <a16:creationId xmlns:a16="http://schemas.microsoft.com/office/drawing/2014/main" id="{9854984C-1372-41EC-8894-7E74B47DA4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3" name="Picture 102" descr="Up">
          <a:extLst>
            <a:ext uri="{FF2B5EF4-FFF2-40B4-BE49-F238E27FC236}">
              <a16:creationId xmlns:a16="http://schemas.microsoft.com/office/drawing/2014/main" id="{BCDACF2F-30CC-47A4-9407-AC0A50E4FC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4" name="Picture 103" descr="Down">
          <a:extLst>
            <a:ext uri="{FF2B5EF4-FFF2-40B4-BE49-F238E27FC236}">
              <a16:creationId xmlns:a16="http://schemas.microsoft.com/office/drawing/2014/main" id="{0CC2784B-1B80-4F2B-BE00-FD28BB1CD3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5" name="Picture 104" descr="Down">
          <a:extLst>
            <a:ext uri="{FF2B5EF4-FFF2-40B4-BE49-F238E27FC236}">
              <a16:creationId xmlns:a16="http://schemas.microsoft.com/office/drawing/2014/main" id="{B45596DE-7A1F-4982-94B2-E753F4F7E3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6" name="Picture 105" descr="Down">
          <a:extLst>
            <a:ext uri="{FF2B5EF4-FFF2-40B4-BE49-F238E27FC236}">
              <a16:creationId xmlns:a16="http://schemas.microsoft.com/office/drawing/2014/main" id="{C5F4F765-6237-4C82-AC7C-474B866A7D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7" name="Picture 106" descr="Down">
          <a:extLst>
            <a:ext uri="{FF2B5EF4-FFF2-40B4-BE49-F238E27FC236}">
              <a16:creationId xmlns:a16="http://schemas.microsoft.com/office/drawing/2014/main" id="{2D85801A-89F4-480F-9486-9F500120D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8" name="Picture 107" descr="Down">
          <a:extLst>
            <a:ext uri="{FF2B5EF4-FFF2-40B4-BE49-F238E27FC236}">
              <a16:creationId xmlns:a16="http://schemas.microsoft.com/office/drawing/2014/main" id="{A6F7DCB7-132B-4796-8020-6AA3569EB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09" name="Picture 108" descr="Up">
          <a:extLst>
            <a:ext uri="{FF2B5EF4-FFF2-40B4-BE49-F238E27FC236}">
              <a16:creationId xmlns:a16="http://schemas.microsoft.com/office/drawing/2014/main" id="{FF4670E5-6475-4F6C-BC9F-11651ACFCE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0" name="Picture 109" descr="Down">
          <a:extLst>
            <a:ext uri="{FF2B5EF4-FFF2-40B4-BE49-F238E27FC236}">
              <a16:creationId xmlns:a16="http://schemas.microsoft.com/office/drawing/2014/main" id="{95AF516F-C1C6-465F-8914-40532D3C6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1" name="Picture 110" descr="Down">
          <a:extLst>
            <a:ext uri="{FF2B5EF4-FFF2-40B4-BE49-F238E27FC236}">
              <a16:creationId xmlns:a16="http://schemas.microsoft.com/office/drawing/2014/main" id="{0606CC5C-06ED-4F27-85D9-73ACF456CA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2" name="Picture 111" descr="Down">
          <a:extLst>
            <a:ext uri="{FF2B5EF4-FFF2-40B4-BE49-F238E27FC236}">
              <a16:creationId xmlns:a16="http://schemas.microsoft.com/office/drawing/2014/main" id="{A5B64A1B-5AF4-48FB-9ADE-1ACA82D44D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3" name="Picture 112" descr="Down">
          <a:extLst>
            <a:ext uri="{FF2B5EF4-FFF2-40B4-BE49-F238E27FC236}">
              <a16:creationId xmlns:a16="http://schemas.microsoft.com/office/drawing/2014/main" id="{B55C4D91-ACC4-4DA5-A2FA-7CC87BDEED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4" name="Picture 113" descr="Down">
          <a:extLst>
            <a:ext uri="{FF2B5EF4-FFF2-40B4-BE49-F238E27FC236}">
              <a16:creationId xmlns:a16="http://schemas.microsoft.com/office/drawing/2014/main" id="{D350DB88-F5C4-4B68-98F3-792D568DB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5" name="Picture 114" descr="Down">
          <a:extLst>
            <a:ext uri="{FF2B5EF4-FFF2-40B4-BE49-F238E27FC236}">
              <a16:creationId xmlns:a16="http://schemas.microsoft.com/office/drawing/2014/main" id="{BBA7C66C-2F72-48FF-B594-260748FD2C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6" name="Picture 115" descr="Down">
          <a:extLst>
            <a:ext uri="{FF2B5EF4-FFF2-40B4-BE49-F238E27FC236}">
              <a16:creationId xmlns:a16="http://schemas.microsoft.com/office/drawing/2014/main" id="{9E84DC30-925D-41F8-BDD0-53C696583A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7" name="Picture 116" descr="Down">
          <a:extLst>
            <a:ext uri="{FF2B5EF4-FFF2-40B4-BE49-F238E27FC236}">
              <a16:creationId xmlns:a16="http://schemas.microsoft.com/office/drawing/2014/main" id="{EDC36981-9B66-455A-AD89-AA3BDCDBBB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8" name="Picture 117" descr="Down">
          <a:extLst>
            <a:ext uri="{FF2B5EF4-FFF2-40B4-BE49-F238E27FC236}">
              <a16:creationId xmlns:a16="http://schemas.microsoft.com/office/drawing/2014/main" id="{22FE70FD-394A-4DBD-A2FC-F8722DED72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19" name="Picture 118" descr="Down">
          <a:extLst>
            <a:ext uri="{FF2B5EF4-FFF2-40B4-BE49-F238E27FC236}">
              <a16:creationId xmlns:a16="http://schemas.microsoft.com/office/drawing/2014/main" id="{B19D5048-1784-4322-A274-13EAAAC6A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0" name="Picture 119" descr="Down">
          <a:extLst>
            <a:ext uri="{FF2B5EF4-FFF2-40B4-BE49-F238E27FC236}">
              <a16:creationId xmlns:a16="http://schemas.microsoft.com/office/drawing/2014/main" id="{BB037BA3-EDEE-4A17-824D-D6A5875B2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1" name="Picture 120" descr="Down">
          <a:extLst>
            <a:ext uri="{FF2B5EF4-FFF2-40B4-BE49-F238E27FC236}">
              <a16:creationId xmlns:a16="http://schemas.microsoft.com/office/drawing/2014/main" id="{9A48B4C4-57E6-4B1F-9FA2-502BC85B5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2" name="Picture 121" descr="Down">
          <a:extLst>
            <a:ext uri="{FF2B5EF4-FFF2-40B4-BE49-F238E27FC236}">
              <a16:creationId xmlns:a16="http://schemas.microsoft.com/office/drawing/2014/main" id="{37ACEFB7-4F14-4B9D-8B14-86D7E9F81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3" name="Picture 122" descr="Down">
          <a:extLst>
            <a:ext uri="{FF2B5EF4-FFF2-40B4-BE49-F238E27FC236}">
              <a16:creationId xmlns:a16="http://schemas.microsoft.com/office/drawing/2014/main" id="{8A7B9045-3CB4-4966-BFF7-8E6E01C6F3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4" name="Picture 123" descr="Down">
          <a:extLst>
            <a:ext uri="{FF2B5EF4-FFF2-40B4-BE49-F238E27FC236}">
              <a16:creationId xmlns:a16="http://schemas.microsoft.com/office/drawing/2014/main" id="{EDF2D52E-4A01-4CA8-8A32-1652E17480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5" name="Picture 124" descr="Down">
          <a:extLst>
            <a:ext uri="{FF2B5EF4-FFF2-40B4-BE49-F238E27FC236}">
              <a16:creationId xmlns:a16="http://schemas.microsoft.com/office/drawing/2014/main" id="{691E301D-76F4-4BF1-8B6E-937ECE4BB1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6" name="Picture 125" descr="Down">
          <a:extLst>
            <a:ext uri="{FF2B5EF4-FFF2-40B4-BE49-F238E27FC236}">
              <a16:creationId xmlns:a16="http://schemas.microsoft.com/office/drawing/2014/main" id="{62631A36-92E4-4A70-B9C8-07A46E205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7" name="Picture 126" descr="Down">
          <a:extLst>
            <a:ext uri="{FF2B5EF4-FFF2-40B4-BE49-F238E27FC236}">
              <a16:creationId xmlns:a16="http://schemas.microsoft.com/office/drawing/2014/main" id="{6C362B47-39C9-4728-ADE3-F99E37C3BF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8" name="Picture 127" descr="Down">
          <a:extLst>
            <a:ext uri="{FF2B5EF4-FFF2-40B4-BE49-F238E27FC236}">
              <a16:creationId xmlns:a16="http://schemas.microsoft.com/office/drawing/2014/main" id="{CCAA5A95-D1C8-407A-84EA-70A22C9EAB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29" name="Picture 128" descr="Down">
          <a:extLst>
            <a:ext uri="{FF2B5EF4-FFF2-40B4-BE49-F238E27FC236}">
              <a16:creationId xmlns:a16="http://schemas.microsoft.com/office/drawing/2014/main" id="{404A0EE8-78FA-4C57-BDE0-BA506DABB7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0" name="Picture 129" descr="Down">
          <a:extLst>
            <a:ext uri="{FF2B5EF4-FFF2-40B4-BE49-F238E27FC236}">
              <a16:creationId xmlns:a16="http://schemas.microsoft.com/office/drawing/2014/main" id="{864CCA13-7AA1-4EF2-B556-0F6029E93D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1" name="Picture 130" descr="Up">
          <a:extLst>
            <a:ext uri="{FF2B5EF4-FFF2-40B4-BE49-F238E27FC236}">
              <a16:creationId xmlns:a16="http://schemas.microsoft.com/office/drawing/2014/main" id="{C0780C25-11ED-4E48-B863-E2C7310477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2" name="Picture 131" descr="Down">
          <a:extLst>
            <a:ext uri="{FF2B5EF4-FFF2-40B4-BE49-F238E27FC236}">
              <a16:creationId xmlns:a16="http://schemas.microsoft.com/office/drawing/2014/main" id="{DFE59982-BCDF-4C8A-8E18-EB6722B7C3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3" name="Picture 132" descr="Down">
          <a:extLst>
            <a:ext uri="{FF2B5EF4-FFF2-40B4-BE49-F238E27FC236}">
              <a16:creationId xmlns:a16="http://schemas.microsoft.com/office/drawing/2014/main" id="{9E46E085-9C9F-4BDA-952C-34301A09C1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4" name="Picture 133" descr="Down">
          <a:extLst>
            <a:ext uri="{FF2B5EF4-FFF2-40B4-BE49-F238E27FC236}">
              <a16:creationId xmlns:a16="http://schemas.microsoft.com/office/drawing/2014/main" id="{52599061-BDE8-4A86-A768-6EABB29943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5" name="Picture 134" descr="Down">
          <a:extLst>
            <a:ext uri="{FF2B5EF4-FFF2-40B4-BE49-F238E27FC236}">
              <a16:creationId xmlns:a16="http://schemas.microsoft.com/office/drawing/2014/main" id="{AB05FADD-93E9-41ED-A4F1-BC85B8D6B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6" name="Picture 135" descr="Down">
          <a:extLst>
            <a:ext uri="{FF2B5EF4-FFF2-40B4-BE49-F238E27FC236}">
              <a16:creationId xmlns:a16="http://schemas.microsoft.com/office/drawing/2014/main" id="{6254EF9E-5100-4D27-933D-49839F6C1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7" name="Picture 136" descr="Down">
          <a:extLst>
            <a:ext uri="{FF2B5EF4-FFF2-40B4-BE49-F238E27FC236}">
              <a16:creationId xmlns:a16="http://schemas.microsoft.com/office/drawing/2014/main" id="{7B6D260F-6388-44AA-B4F5-FD55C68350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8" name="Picture 137" descr="Down">
          <a:extLst>
            <a:ext uri="{FF2B5EF4-FFF2-40B4-BE49-F238E27FC236}">
              <a16:creationId xmlns:a16="http://schemas.microsoft.com/office/drawing/2014/main" id="{33636B35-FE06-444E-9991-482F69C7FD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39" name="Picture 138" descr="Down">
          <a:extLst>
            <a:ext uri="{FF2B5EF4-FFF2-40B4-BE49-F238E27FC236}">
              <a16:creationId xmlns:a16="http://schemas.microsoft.com/office/drawing/2014/main" id="{04DBDE5C-E8D7-4923-A091-8D5B49CDFE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0" name="Picture 139" descr="Down">
          <a:extLst>
            <a:ext uri="{FF2B5EF4-FFF2-40B4-BE49-F238E27FC236}">
              <a16:creationId xmlns:a16="http://schemas.microsoft.com/office/drawing/2014/main" id="{62472DFE-8EDE-4FD4-A6EC-EDE4251EC1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1" name="Picture 140" descr="Down">
          <a:extLst>
            <a:ext uri="{FF2B5EF4-FFF2-40B4-BE49-F238E27FC236}">
              <a16:creationId xmlns:a16="http://schemas.microsoft.com/office/drawing/2014/main" id="{73A76B96-DDCB-4B04-9BEF-16333983FC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2" name="Picture 141" descr="Down">
          <a:extLst>
            <a:ext uri="{FF2B5EF4-FFF2-40B4-BE49-F238E27FC236}">
              <a16:creationId xmlns:a16="http://schemas.microsoft.com/office/drawing/2014/main" id="{78EFD381-B7DB-4107-9F0E-F4FC4EA111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3" name="Picture 142" descr="Down">
          <a:extLst>
            <a:ext uri="{FF2B5EF4-FFF2-40B4-BE49-F238E27FC236}">
              <a16:creationId xmlns:a16="http://schemas.microsoft.com/office/drawing/2014/main" id="{A8E9452C-F3F3-400E-8106-1179071B71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4" name="Picture 143" descr="Down">
          <a:extLst>
            <a:ext uri="{FF2B5EF4-FFF2-40B4-BE49-F238E27FC236}">
              <a16:creationId xmlns:a16="http://schemas.microsoft.com/office/drawing/2014/main" id="{44F3327F-1F40-454C-8107-DC6CA95D3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5" name="Picture 144" descr="Down">
          <a:extLst>
            <a:ext uri="{FF2B5EF4-FFF2-40B4-BE49-F238E27FC236}">
              <a16:creationId xmlns:a16="http://schemas.microsoft.com/office/drawing/2014/main" id="{D9426890-F9CA-4398-897C-1F42D4CD4C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6" name="Picture 145" descr="Down">
          <a:extLst>
            <a:ext uri="{FF2B5EF4-FFF2-40B4-BE49-F238E27FC236}">
              <a16:creationId xmlns:a16="http://schemas.microsoft.com/office/drawing/2014/main" id="{EDF12578-8BBC-4850-BC08-14BC2A64D3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7" name="Picture 146" descr="Down">
          <a:extLst>
            <a:ext uri="{FF2B5EF4-FFF2-40B4-BE49-F238E27FC236}">
              <a16:creationId xmlns:a16="http://schemas.microsoft.com/office/drawing/2014/main" id="{43C1B0E0-8DEE-4817-864B-3149ED160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8" name="Picture 147" descr="Down">
          <a:extLst>
            <a:ext uri="{FF2B5EF4-FFF2-40B4-BE49-F238E27FC236}">
              <a16:creationId xmlns:a16="http://schemas.microsoft.com/office/drawing/2014/main" id="{71FA84B2-0180-4A9E-AFD8-7FD72D479F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49" name="Picture 148" descr="Down">
          <a:extLst>
            <a:ext uri="{FF2B5EF4-FFF2-40B4-BE49-F238E27FC236}">
              <a16:creationId xmlns:a16="http://schemas.microsoft.com/office/drawing/2014/main" id="{C5BAE13F-C9CF-4C0B-9005-D31FA852E4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0" name="Picture 149" descr="Down">
          <a:extLst>
            <a:ext uri="{FF2B5EF4-FFF2-40B4-BE49-F238E27FC236}">
              <a16:creationId xmlns:a16="http://schemas.microsoft.com/office/drawing/2014/main" id="{6A31AC9E-1AF0-459B-99BB-243838AA4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1" name="Picture 150" descr="Down">
          <a:extLst>
            <a:ext uri="{FF2B5EF4-FFF2-40B4-BE49-F238E27FC236}">
              <a16:creationId xmlns:a16="http://schemas.microsoft.com/office/drawing/2014/main" id="{680A733C-6CD0-49B2-8390-21027FE67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2" name="Picture 151" descr="Down">
          <a:extLst>
            <a:ext uri="{FF2B5EF4-FFF2-40B4-BE49-F238E27FC236}">
              <a16:creationId xmlns:a16="http://schemas.microsoft.com/office/drawing/2014/main" id="{711E4DE9-83E4-4F7A-B57D-5B4371FC68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3" name="Picture 152" descr="Down">
          <a:extLst>
            <a:ext uri="{FF2B5EF4-FFF2-40B4-BE49-F238E27FC236}">
              <a16:creationId xmlns:a16="http://schemas.microsoft.com/office/drawing/2014/main" id="{2711184D-CA2B-41C0-81D4-2B2E0CC6FA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4" name="Picture 153" descr="Down">
          <a:extLst>
            <a:ext uri="{FF2B5EF4-FFF2-40B4-BE49-F238E27FC236}">
              <a16:creationId xmlns:a16="http://schemas.microsoft.com/office/drawing/2014/main" id="{DE18C9B7-BF34-447E-961A-DD913EF6CF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5" name="Picture 154" descr="Down">
          <a:extLst>
            <a:ext uri="{FF2B5EF4-FFF2-40B4-BE49-F238E27FC236}">
              <a16:creationId xmlns:a16="http://schemas.microsoft.com/office/drawing/2014/main" id="{132CDDD9-1C15-49C7-B22F-B9A57D6DA2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6" name="Picture 155" descr="Down">
          <a:extLst>
            <a:ext uri="{FF2B5EF4-FFF2-40B4-BE49-F238E27FC236}">
              <a16:creationId xmlns:a16="http://schemas.microsoft.com/office/drawing/2014/main" id="{AB5847D7-34A4-4814-B898-AABB5889E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7" name="Picture 156" descr="Down">
          <a:extLst>
            <a:ext uri="{FF2B5EF4-FFF2-40B4-BE49-F238E27FC236}">
              <a16:creationId xmlns:a16="http://schemas.microsoft.com/office/drawing/2014/main" id="{0D72011B-AC58-4163-B10E-5CE2DF7F8F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8" name="Picture 157" descr="Down">
          <a:extLst>
            <a:ext uri="{FF2B5EF4-FFF2-40B4-BE49-F238E27FC236}">
              <a16:creationId xmlns:a16="http://schemas.microsoft.com/office/drawing/2014/main" id="{AB890C52-5ECB-40DC-81FE-324B3EB9AC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59" name="Picture 158" descr="Down">
          <a:extLst>
            <a:ext uri="{FF2B5EF4-FFF2-40B4-BE49-F238E27FC236}">
              <a16:creationId xmlns:a16="http://schemas.microsoft.com/office/drawing/2014/main" id="{472A4B25-8F12-438E-A5EC-C96B896A8C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0" name="Picture 159" descr="Down">
          <a:extLst>
            <a:ext uri="{FF2B5EF4-FFF2-40B4-BE49-F238E27FC236}">
              <a16:creationId xmlns:a16="http://schemas.microsoft.com/office/drawing/2014/main" id="{EE5B4F3F-43EB-4532-896E-F97EBF3A8D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1" name="Picture 160" descr="Down">
          <a:extLst>
            <a:ext uri="{FF2B5EF4-FFF2-40B4-BE49-F238E27FC236}">
              <a16:creationId xmlns:a16="http://schemas.microsoft.com/office/drawing/2014/main" id="{C786331E-C505-4728-AFD6-BBFECD3130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2" name="Picture 161" descr="Down">
          <a:extLst>
            <a:ext uri="{FF2B5EF4-FFF2-40B4-BE49-F238E27FC236}">
              <a16:creationId xmlns:a16="http://schemas.microsoft.com/office/drawing/2014/main" id="{5AE74E1D-D8B8-4DBC-9000-94B45F7D86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3" name="Picture 162" descr="Down">
          <a:extLst>
            <a:ext uri="{FF2B5EF4-FFF2-40B4-BE49-F238E27FC236}">
              <a16:creationId xmlns:a16="http://schemas.microsoft.com/office/drawing/2014/main" id="{F63330EE-F724-4C49-9D7D-E4F21FE62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4" name="Picture 163" descr="Down">
          <a:extLst>
            <a:ext uri="{FF2B5EF4-FFF2-40B4-BE49-F238E27FC236}">
              <a16:creationId xmlns:a16="http://schemas.microsoft.com/office/drawing/2014/main" id="{F9D85A88-3690-42D2-95CF-C74047951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5" name="Picture 164" descr="Down">
          <a:extLst>
            <a:ext uri="{FF2B5EF4-FFF2-40B4-BE49-F238E27FC236}">
              <a16:creationId xmlns:a16="http://schemas.microsoft.com/office/drawing/2014/main" id="{70CC3409-3E55-4A5E-8020-AA2AF6838E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6" name="Picture 165" descr="Down">
          <a:extLst>
            <a:ext uri="{FF2B5EF4-FFF2-40B4-BE49-F238E27FC236}">
              <a16:creationId xmlns:a16="http://schemas.microsoft.com/office/drawing/2014/main" id="{C2CAC841-80D6-466B-B7C4-D27918818F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7" name="Picture 166" descr="Down">
          <a:extLst>
            <a:ext uri="{FF2B5EF4-FFF2-40B4-BE49-F238E27FC236}">
              <a16:creationId xmlns:a16="http://schemas.microsoft.com/office/drawing/2014/main" id="{18DAC343-B666-4460-A1D8-A2351D2277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8" name="Picture 167" descr="Down">
          <a:extLst>
            <a:ext uri="{FF2B5EF4-FFF2-40B4-BE49-F238E27FC236}">
              <a16:creationId xmlns:a16="http://schemas.microsoft.com/office/drawing/2014/main" id="{49699109-A505-41A1-B536-83F843EE15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69" name="Picture 168" descr="Down">
          <a:extLst>
            <a:ext uri="{FF2B5EF4-FFF2-40B4-BE49-F238E27FC236}">
              <a16:creationId xmlns:a16="http://schemas.microsoft.com/office/drawing/2014/main" id="{2BEE2042-73B1-4051-9DA1-9FEAB8CC76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0" name="Picture 169" descr="Down">
          <a:extLst>
            <a:ext uri="{FF2B5EF4-FFF2-40B4-BE49-F238E27FC236}">
              <a16:creationId xmlns:a16="http://schemas.microsoft.com/office/drawing/2014/main" id="{7ED9BF8C-1588-4FBE-92EB-5B208B07E1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1" name="Picture 170" descr="Down">
          <a:extLst>
            <a:ext uri="{FF2B5EF4-FFF2-40B4-BE49-F238E27FC236}">
              <a16:creationId xmlns:a16="http://schemas.microsoft.com/office/drawing/2014/main" id="{D5B8D8C1-A120-420D-AECF-35D3A9436D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2" name="Picture 171" descr="Down">
          <a:extLst>
            <a:ext uri="{FF2B5EF4-FFF2-40B4-BE49-F238E27FC236}">
              <a16:creationId xmlns:a16="http://schemas.microsoft.com/office/drawing/2014/main" id="{AE106022-984C-42D1-8CAC-CD1E5DFA52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3" name="Picture 172" descr="Down">
          <a:extLst>
            <a:ext uri="{FF2B5EF4-FFF2-40B4-BE49-F238E27FC236}">
              <a16:creationId xmlns:a16="http://schemas.microsoft.com/office/drawing/2014/main" id="{0394E46B-7E62-485A-BFC6-9F8A1F8CFC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4" name="Picture 173" descr="Down">
          <a:extLst>
            <a:ext uri="{FF2B5EF4-FFF2-40B4-BE49-F238E27FC236}">
              <a16:creationId xmlns:a16="http://schemas.microsoft.com/office/drawing/2014/main" id="{0CB5A710-F3C1-47C2-AE7C-7D157656CF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5" name="Picture 174" descr="Down">
          <a:extLst>
            <a:ext uri="{FF2B5EF4-FFF2-40B4-BE49-F238E27FC236}">
              <a16:creationId xmlns:a16="http://schemas.microsoft.com/office/drawing/2014/main" id="{E2642EB8-4577-4733-BC04-37FA78239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6" name="Picture 175" descr="Down">
          <a:extLst>
            <a:ext uri="{FF2B5EF4-FFF2-40B4-BE49-F238E27FC236}">
              <a16:creationId xmlns:a16="http://schemas.microsoft.com/office/drawing/2014/main" id="{59245E32-65A2-42A2-B7BE-22D2DA597A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7" name="Picture 176" descr="Down">
          <a:extLst>
            <a:ext uri="{FF2B5EF4-FFF2-40B4-BE49-F238E27FC236}">
              <a16:creationId xmlns:a16="http://schemas.microsoft.com/office/drawing/2014/main" id="{76096AC9-A6D3-4D72-A23F-97725FF327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8" name="Picture 177" descr="Down">
          <a:extLst>
            <a:ext uri="{FF2B5EF4-FFF2-40B4-BE49-F238E27FC236}">
              <a16:creationId xmlns:a16="http://schemas.microsoft.com/office/drawing/2014/main" id="{77221190-00B2-4245-BC33-5609BFE175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79" name="Picture 178" descr="Down">
          <a:extLst>
            <a:ext uri="{FF2B5EF4-FFF2-40B4-BE49-F238E27FC236}">
              <a16:creationId xmlns:a16="http://schemas.microsoft.com/office/drawing/2014/main" id="{14BAD6FE-EC27-42D8-B55F-79E5CF4BD6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0" name="Picture 179" descr="Down">
          <a:extLst>
            <a:ext uri="{FF2B5EF4-FFF2-40B4-BE49-F238E27FC236}">
              <a16:creationId xmlns:a16="http://schemas.microsoft.com/office/drawing/2014/main" id="{B7A0A20A-A3C5-482C-B770-2F6E02400C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1" name="Picture 180" descr="Down">
          <a:extLst>
            <a:ext uri="{FF2B5EF4-FFF2-40B4-BE49-F238E27FC236}">
              <a16:creationId xmlns:a16="http://schemas.microsoft.com/office/drawing/2014/main" id="{4327EEC0-468B-47B9-BECA-A82BC63EDD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2" name="Picture 181" descr="Down">
          <a:extLst>
            <a:ext uri="{FF2B5EF4-FFF2-40B4-BE49-F238E27FC236}">
              <a16:creationId xmlns:a16="http://schemas.microsoft.com/office/drawing/2014/main" id="{8821375D-7260-408B-98E3-2295A1E28B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3" name="Picture 182" descr="Down">
          <a:extLst>
            <a:ext uri="{FF2B5EF4-FFF2-40B4-BE49-F238E27FC236}">
              <a16:creationId xmlns:a16="http://schemas.microsoft.com/office/drawing/2014/main" id="{BCDD16DE-73FC-4136-8FBF-A75964518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4" name="Picture 183" descr="Down">
          <a:extLst>
            <a:ext uri="{FF2B5EF4-FFF2-40B4-BE49-F238E27FC236}">
              <a16:creationId xmlns:a16="http://schemas.microsoft.com/office/drawing/2014/main" id="{D809C0A4-6413-456B-968E-0367D80EA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5" name="Picture 184" descr="Down">
          <a:extLst>
            <a:ext uri="{FF2B5EF4-FFF2-40B4-BE49-F238E27FC236}">
              <a16:creationId xmlns:a16="http://schemas.microsoft.com/office/drawing/2014/main" id="{371B12BE-AE85-44C6-8821-34A14B9097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6" name="Picture 185" descr="Down">
          <a:extLst>
            <a:ext uri="{FF2B5EF4-FFF2-40B4-BE49-F238E27FC236}">
              <a16:creationId xmlns:a16="http://schemas.microsoft.com/office/drawing/2014/main" id="{CAE32AAD-93D1-4BE4-82F8-36C28EDD0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7" name="Picture 186" descr="Down">
          <a:extLst>
            <a:ext uri="{FF2B5EF4-FFF2-40B4-BE49-F238E27FC236}">
              <a16:creationId xmlns:a16="http://schemas.microsoft.com/office/drawing/2014/main" id="{7A78B1E3-C8C6-4A21-B816-29570E692E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8" name="Picture 187" descr="Down">
          <a:extLst>
            <a:ext uri="{FF2B5EF4-FFF2-40B4-BE49-F238E27FC236}">
              <a16:creationId xmlns:a16="http://schemas.microsoft.com/office/drawing/2014/main" id="{52557E7C-C0C9-49F4-A97D-62B19D812A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89" name="Picture 188" descr="Down">
          <a:extLst>
            <a:ext uri="{FF2B5EF4-FFF2-40B4-BE49-F238E27FC236}">
              <a16:creationId xmlns:a16="http://schemas.microsoft.com/office/drawing/2014/main" id="{8DC480FC-B56C-48DC-A2D1-E18990C4E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0" name="Picture 189" descr="Down">
          <a:extLst>
            <a:ext uri="{FF2B5EF4-FFF2-40B4-BE49-F238E27FC236}">
              <a16:creationId xmlns:a16="http://schemas.microsoft.com/office/drawing/2014/main" id="{83FD22A1-8EA8-40E6-9608-7881EBA9D3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1" name="Picture 190" descr="Down">
          <a:extLst>
            <a:ext uri="{FF2B5EF4-FFF2-40B4-BE49-F238E27FC236}">
              <a16:creationId xmlns:a16="http://schemas.microsoft.com/office/drawing/2014/main" id="{8AD42C58-AAC3-4A54-B6B1-EA0205C6E0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2" name="Picture 191" descr="Down">
          <a:extLst>
            <a:ext uri="{FF2B5EF4-FFF2-40B4-BE49-F238E27FC236}">
              <a16:creationId xmlns:a16="http://schemas.microsoft.com/office/drawing/2014/main" id="{236D734B-5B47-4AB9-9513-686D09E7F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3" name="Picture 192" descr="Down">
          <a:extLst>
            <a:ext uri="{FF2B5EF4-FFF2-40B4-BE49-F238E27FC236}">
              <a16:creationId xmlns:a16="http://schemas.microsoft.com/office/drawing/2014/main" id="{2026C577-0761-43CE-A636-CA49CF591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4" name="Picture 193" descr="Down">
          <a:extLst>
            <a:ext uri="{FF2B5EF4-FFF2-40B4-BE49-F238E27FC236}">
              <a16:creationId xmlns:a16="http://schemas.microsoft.com/office/drawing/2014/main" id="{891F6B18-3D5A-4D5C-B689-6723B8FF1A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5" name="Picture 194" descr="Down">
          <a:extLst>
            <a:ext uri="{FF2B5EF4-FFF2-40B4-BE49-F238E27FC236}">
              <a16:creationId xmlns:a16="http://schemas.microsoft.com/office/drawing/2014/main" id="{D1563067-2DA9-4F0B-86F0-1A156575C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6" name="Picture 195" descr="Down">
          <a:extLst>
            <a:ext uri="{FF2B5EF4-FFF2-40B4-BE49-F238E27FC236}">
              <a16:creationId xmlns:a16="http://schemas.microsoft.com/office/drawing/2014/main" id="{0965282E-4A7D-4DAD-8C16-52377B2567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7" name="Picture 196" descr="Down">
          <a:extLst>
            <a:ext uri="{FF2B5EF4-FFF2-40B4-BE49-F238E27FC236}">
              <a16:creationId xmlns:a16="http://schemas.microsoft.com/office/drawing/2014/main" id="{8605B391-F8D4-4B7D-8C85-CBAF9BB9E9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198" name="Picture 197" descr="Down">
          <a:extLst>
            <a:ext uri="{FF2B5EF4-FFF2-40B4-BE49-F238E27FC236}">
              <a16:creationId xmlns:a16="http://schemas.microsoft.com/office/drawing/2014/main" id="{1C4C2FA8-03B6-486F-A036-D99CD35F0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133349</xdr:rowOff>
    </xdr:to>
    <xdr:pic>
      <xdr:nvPicPr>
        <xdr:cNvPr id="199" name="Picture 198" descr="Down">
          <a:extLst>
            <a:ext uri="{FF2B5EF4-FFF2-40B4-BE49-F238E27FC236}">
              <a16:creationId xmlns:a16="http://schemas.microsoft.com/office/drawing/2014/main" id="{90A29367-80DB-4310-9ACC-2B446C0DFD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49"/>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0" name="Picture 199" descr="Down">
          <a:extLst>
            <a:ext uri="{FF2B5EF4-FFF2-40B4-BE49-F238E27FC236}">
              <a16:creationId xmlns:a16="http://schemas.microsoft.com/office/drawing/2014/main" id="{B6A81C4B-A22C-4C7D-8E82-BE50B0FA81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1" name="Picture 200" descr="Down">
          <a:extLst>
            <a:ext uri="{FF2B5EF4-FFF2-40B4-BE49-F238E27FC236}">
              <a16:creationId xmlns:a16="http://schemas.microsoft.com/office/drawing/2014/main" id="{AF74100D-4437-487E-A27B-DC5E8CCC0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2" name="Picture 201" descr="Down">
          <a:extLst>
            <a:ext uri="{FF2B5EF4-FFF2-40B4-BE49-F238E27FC236}">
              <a16:creationId xmlns:a16="http://schemas.microsoft.com/office/drawing/2014/main" id="{0CEF0210-06EC-4CC9-928B-9AD6266DE6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3" name="Picture 202" descr="Down">
          <a:extLst>
            <a:ext uri="{FF2B5EF4-FFF2-40B4-BE49-F238E27FC236}">
              <a16:creationId xmlns:a16="http://schemas.microsoft.com/office/drawing/2014/main" id="{97F98FA4-9E4D-4E5E-A824-BA3047F384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4" name="Picture 203" descr="Down">
          <a:extLst>
            <a:ext uri="{FF2B5EF4-FFF2-40B4-BE49-F238E27FC236}">
              <a16:creationId xmlns:a16="http://schemas.microsoft.com/office/drawing/2014/main" id="{C818CFB9-0491-4C73-B374-1C29F0CAB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5" name="Picture 204" descr="Down">
          <a:extLst>
            <a:ext uri="{FF2B5EF4-FFF2-40B4-BE49-F238E27FC236}">
              <a16:creationId xmlns:a16="http://schemas.microsoft.com/office/drawing/2014/main" id="{C4A8281B-DF1B-48E2-80DA-07793C26C8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6" name="Picture 205" descr="Down">
          <a:extLst>
            <a:ext uri="{FF2B5EF4-FFF2-40B4-BE49-F238E27FC236}">
              <a16:creationId xmlns:a16="http://schemas.microsoft.com/office/drawing/2014/main" id="{90114FE1-FAE7-4C5E-95F7-0824AAA33C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7" name="Picture 206" descr="Down">
          <a:extLst>
            <a:ext uri="{FF2B5EF4-FFF2-40B4-BE49-F238E27FC236}">
              <a16:creationId xmlns:a16="http://schemas.microsoft.com/office/drawing/2014/main" id="{1B8C21CB-65F6-4DB5-B102-560E80066A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8" name="Picture 207" descr="Down">
          <a:extLst>
            <a:ext uri="{FF2B5EF4-FFF2-40B4-BE49-F238E27FC236}">
              <a16:creationId xmlns:a16="http://schemas.microsoft.com/office/drawing/2014/main" id="{17C064A6-908B-4913-8A9B-C31ECD775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09" name="Picture 208" descr="Down">
          <a:extLst>
            <a:ext uri="{FF2B5EF4-FFF2-40B4-BE49-F238E27FC236}">
              <a16:creationId xmlns:a16="http://schemas.microsoft.com/office/drawing/2014/main" id="{A7B94B5E-D8EE-4A98-803B-ACBA2161F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0" name="Picture 209" descr="Down">
          <a:extLst>
            <a:ext uri="{FF2B5EF4-FFF2-40B4-BE49-F238E27FC236}">
              <a16:creationId xmlns:a16="http://schemas.microsoft.com/office/drawing/2014/main" id="{52BD64A7-3BDE-4882-8385-76D0B0DDF5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1" name="Picture 210" descr="Down">
          <a:extLst>
            <a:ext uri="{FF2B5EF4-FFF2-40B4-BE49-F238E27FC236}">
              <a16:creationId xmlns:a16="http://schemas.microsoft.com/office/drawing/2014/main" id="{B60736E5-3613-446F-9B9D-7D848F0F4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2" name="Picture 211" descr="Down">
          <a:extLst>
            <a:ext uri="{FF2B5EF4-FFF2-40B4-BE49-F238E27FC236}">
              <a16:creationId xmlns:a16="http://schemas.microsoft.com/office/drawing/2014/main" id="{0D443E99-82B2-4A22-A7C1-A09AB7115D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3" name="Picture 212" descr="Down">
          <a:extLst>
            <a:ext uri="{FF2B5EF4-FFF2-40B4-BE49-F238E27FC236}">
              <a16:creationId xmlns:a16="http://schemas.microsoft.com/office/drawing/2014/main" id="{037836EB-61E9-45D6-A59E-8C1B6FF480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4" name="Picture 213" descr="Down">
          <a:extLst>
            <a:ext uri="{FF2B5EF4-FFF2-40B4-BE49-F238E27FC236}">
              <a16:creationId xmlns:a16="http://schemas.microsoft.com/office/drawing/2014/main" id="{3027B8CA-33FE-4B7D-8972-961E9089DF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5" name="Picture 214" descr="Down">
          <a:extLst>
            <a:ext uri="{FF2B5EF4-FFF2-40B4-BE49-F238E27FC236}">
              <a16:creationId xmlns:a16="http://schemas.microsoft.com/office/drawing/2014/main" id="{3A330437-084A-4466-83EE-D8E28EBC9A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6" name="Picture 215" descr="Down">
          <a:extLst>
            <a:ext uri="{FF2B5EF4-FFF2-40B4-BE49-F238E27FC236}">
              <a16:creationId xmlns:a16="http://schemas.microsoft.com/office/drawing/2014/main" id="{7FEC3C02-4B12-4905-9A94-0AFA9805FE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7" name="Picture 216" descr="Down">
          <a:extLst>
            <a:ext uri="{FF2B5EF4-FFF2-40B4-BE49-F238E27FC236}">
              <a16:creationId xmlns:a16="http://schemas.microsoft.com/office/drawing/2014/main" id="{93002EBB-2146-42D1-8DC9-C3C824055D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8" name="Picture 217" descr="Down">
          <a:extLst>
            <a:ext uri="{FF2B5EF4-FFF2-40B4-BE49-F238E27FC236}">
              <a16:creationId xmlns:a16="http://schemas.microsoft.com/office/drawing/2014/main" id="{85721C3C-7B85-4C83-A5FD-E8E73D71A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19" name="Picture 218" descr="Down">
          <a:extLst>
            <a:ext uri="{FF2B5EF4-FFF2-40B4-BE49-F238E27FC236}">
              <a16:creationId xmlns:a16="http://schemas.microsoft.com/office/drawing/2014/main" id="{40FF7B78-5D42-4409-9937-5E27019441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0" name="Picture 219" descr="Down">
          <a:extLst>
            <a:ext uri="{FF2B5EF4-FFF2-40B4-BE49-F238E27FC236}">
              <a16:creationId xmlns:a16="http://schemas.microsoft.com/office/drawing/2014/main" id="{753C71BB-CDDF-423D-A94A-F3F3F1DFFA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1" name="Picture 220" descr="Down">
          <a:extLst>
            <a:ext uri="{FF2B5EF4-FFF2-40B4-BE49-F238E27FC236}">
              <a16:creationId xmlns:a16="http://schemas.microsoft.com/office/drawing/2014/main" id="{69089A5C-6076-461B-99DF-498B989FA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2" name="Picture 221" descr="Down">
          <a:extLst>
            <a:ext uri="{FF2B5EF4-FFF2-40B4-BE49-F238E27FC236}">
              <a16:creationId xmlns:a16="http://schemas.microsoft.com/office/drawing/2014/main" id="{97C8FA8F-9339-420C-BDAE-095D1CC81A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3" name="Picture 222" descr="Down">
          <a:extLst>
            <a:ext uri="{FF2B5EF4-FFF2-40B4-BE49-F238E27FC236}">
              <a16:creationId xmlns:a16="http://schemas.microsoft.com/office/drawing/2014/main" id="{BFC7B97E-44FE-4F43-B766-0D4501BB64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4" name="Picture 223" descr="Down">
          <a:extLst>
            <a:ext uri="{FF2B5EF4-FFF2-40B4-BE49-F238E27FC236}">
              <a16:creationId xmlns:a16="http://schemas.microsoft.com/office/drawing/2014/main" id="{BF36493E-57D5-4155-9448-49CDD2F6C5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5" name="Picture 224" descr="Down">
          <a:extLst>
            <a:ext uri="{FF2B5EF4-FFF2-40B4-BE49-F238E27FC236}">
              <a16:creationId xmlns:a16="http://schemas.microsoft.com/office/drawing/2014/main" id="{3EF40273-76B0-4265-9C4F-72BCAE0CC9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6" name="Picture 225" descr="Down">
          <a:extLst>
            <a:ext uri="{FF2B5EF4-FFF2-40B4-BE49-F238E27FC236}">
              <a16:creationId xmlns:a16="http://schemas.microsoft.com/office/drawing/2014/main" id="{9BD1AC71-BCB5-43A2-834A-AAC0B287F6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7" name="Picture 226" descr="Down">
          <a:extLst>
            <a:ext uri="{FF2B5EF4-FFF2-40B4-BE49-F238E27FC236}">
              <a16:creationId xmlns:a16="http://schemas.microsoft.com/office/drawing/2014/main" id="{39E1EDBB-F381-499D-8552-CE6E84C306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8" name="Picture 227" descr="Down">
          <a:extLst>
            <a:ext uri="{FF2B5EF4-FFF2-40B4-BE49-F238E27FC236}">
              <a16:creationId xmlns:a16="http://schemas.microsoft.com/office/drawing/2014/main" id="{7A33DF27-AD73-4024-8C0A-27338BB49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29" name="Picture 228" descr="Down">
          <a:extLst>
            <a:ext uri="{FF2B5EF4-FFF2-40B4-BE49-F238E27FC236}">
              <a16:creationId xmlns:a16="http://schemas.microsoft.com/office/drawing/2014/main" id="{BA57C5C3-21E3-4325-B47A-BF0482556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0" name="Picture 229" descr="Down">
          <a:extLst>
            <a:ext uri="{FF2B5EF4-FFF2-40B4-BE49-F238E27FC236}">
              <a16:creationId xmlns:a16="http://schemas.microsoft.com/office/drawing/2014/main" id="{74202715-1CEA-4DAD-AC3D-78F01FBA2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1" name="Picture 230" descr="Down">
          <a:extLst>
            <a:ext uri="{FF2B5EF4-FFF2-40B4-BE49-F238E27FC236}">
              <a16:creationId xmlns:a16="http://schemas.microsoft.com/office/drawing/2014/main" id="{89E395CE-7E70-4400-AB46-9DF5E77FED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2" name="Picture 231" descr="Down">
          <a:extLst>
            <a:ext uri="{FF2B5EF4-FFF2-40B4-BE49-F238E27FC236}">
              <a16:creationId xmlns:a16="http://schemas.microsoft.com/office/drawing/2014/main" id="{D2B4B839-8A72-4ADC-AA7C-8EC186E3E7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3" name="Picture 232" descr="Down">
          <a:extLst>
            <a:ext uri="{FF2B5EF4-FFF2-40B4-BE49-F238E27FC236}">
              <a16:creationId xmlns:a16="http://schemas.microsoft.com/office/drawing/2014/main" id="{FE9DC428-440E-4852-8252-4366F679CE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4" name="Picture 233" descr="Down">
          <a:extLst>
            <a:ext uri="{FF2B5EF4-FFF2-40B4-BE49-F238E27FC236}">
              <a16:creationId xmlns:a16="http://schemas.microsoft.com/office/drawing/2014/main" id="{82B729EF-FC5D-4FC2-8254-20CA35B61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5" name="Picture 234" descr="Down">
          <a:extLst>
            <a:ext uri="{FF2B5EF4-FFF2-40B4-BE49-F238E27FC236}">
              <a16:creationId xmlns:a16="http://schemas.microsoft.com/office/drawing/2014/main" id="{698B3EE0-6BB1-4E56-8DD3-337D8005C3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6" name="Picture 235" descr="Down">
          <a:extLst>
            <a:ext uri="{FF2B5EF4-FFF2-40B4-BE49-F238E27FC236}">
              <a16:creationId xmlns:a16="http://schemas.microsoft.com/office/drawing/2014/main" id="{27D7408A-60F0-443E-871A-E35CFD7661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7" name="Picture 236" descr="Down">
          <a:extLst>
            <a:ext uri="{FF2B5EF4-FFF2-40B4-BE49-F238E27FC236}">
              <a16:creationId xmlns:a16="http://schemas.microsoft.com/office/drawing/2014/main" id="{B11BC10C-3B64-41BE-B9D1-94409CFB27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8" name="Picture 237" descr="Down">
          <a:extLst>
            <a:ext uri="{FF2B5EF4-FFF2-40B4-BE49-F238E27FC236}">
              <a16:creationId xmlns:a16="http://schemas.microsoft.com/office/drawing/2014/main" id="{D463CE59-C941-47E8-AFB4-5EF67C9E74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39" name="Picture 238" descr="Down">
          <a:extLst>
            <a:ext uri="{FF2B5EF4-FFF2-40B4-BE49-F238E27FC236}">
              <a16:creationId xmlns:a16="http://schemas.microsoft.com/office/drawing/2014/main" id="{EDFE825E-A336-4661-8083-937F1E5FD8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40" name="Picture 239" descr="Down">
          <a:extLst>
            <a:ext uri="{FF2B5EF4-FFF2-40B4-BE49-F238E27FC236}">
              <a16:creationId xmlns:a16="http://schemas.microsoft.com/office/drawing/2014/main" id="{3D8BFCB8-11DC-4C54-B835-6EA09AE064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41" name="Picture 240" descr="Down">
          <a:extLst>
            <a:ext uri="{FF2B5EF4-FFF2-40B4-BE49-F238E27FC236}">
              <a16:creationId xmlns:a16="http://schemas.microsoft.com/office/drawing/2014/main" id="{30410A89-BA24-4A74-8AD4-0CC0606375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37</xdr:col>
      <xdr:colOff>0</xdr:colOff>
      <xdr:row>3</xdr:row>
      <xdr:rowOff>0</xdr:rowOff>
    </xdr:from>
    <xdr:to>
      <xdr:col>37</xdr:col>
      <xdr:colOff>95250</xdr:colOff>
      <xdr:row>3</xdr:row>
      <xdr:rowOff>133350</xdr:rowOff>
    </xdr:to>
    <xdr:pic>
      <xdr:nvPicPr>
        <xdr:cNvPr id="242" name="Picture 241" descr="Down">
          <a:extLst>
            <a:ext uri="{FF2B5EF4-FFF2-40B4-BE49-F238E27FC236}">
              <a16:creationId xmlns:a16="http://schemas.microsoft.com/office/drawing/2014/main" id="{55A5E13E-95D1-4E2C-9FC5-B09C8A5222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3" name="Picture 242" descr="Up">
          <a:extLst>
            <a:ext uri="{FF2B5EF4-FFF2-40B4-BE49-F238E27FC236}">
              <a16:creationId xmlns:a16="http://schemas.microsoft.com/office/drawing/2014/main" id="{879B3ED7-C4A3-4CDE-BE28-790CE4D59C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4" name="Picture 243" descr="Up">
          <a:extLst>
            <a:ext uri="{FF2B5EF4-FFF2-40B4-BE49-F238E27FC236}">
              <a16:creationId xmlns:a16="http://schemas.microsoft.com/office/drawing/2014/main" id="{BD48FD8E-9B21-40D4-8BD1-3752937FA3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5" name="Picture 244" descr="Up">
          <a:extLst>
            <a:ext uri="{FF2B5EF4-FFF2-40B4-BE49-F238E27FC236}">
              <a16:creationId xmlns:a16="http://schemas.microsoft.com/office/drawing/2014/main" id="{C1428BF9-D755-4888-8D0E-90590B240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6" name="Picture 245" descr="Up">
          <a:extLst>
            <a:ext uri="{FF2B5EF4-FFF2-40B4-BE49-F238E27FC236}">
              <a16:creationId xmlns:a16="http://schemas.microsoft.com/office/drawing/2014/main" id="{8653FB2A-CD8A-418F-A81D-770170E964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7" name="Picture 246" descr="Up">
          <a:extLst>
            <a:ext uri="{FF2B5EF4-FFF2-40B4-BE49-F238E27FC236}">
              <a16:creationId xmlns:a16="http://schemas.microsoft.com/office/drawing/2014/main" id="{3D8E394D-D9BE-4F11-9653-CB0EF609C0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8" name="Picture 247" descr="Up">
          <a:extLst>
            <a:ext uri="{FF2B5EF4-FFF2-40B4-BE49-F238E27FC236}">
              <a16:creationId xmlns:a16="http://schemas.microsoft.com/office/drawing/2014/main" id="{37898BF6-68D7-4A42-B99F-5B75CEDE11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49" name="Picture 248" descr="Up">
          <a:extLst>
            <a:ext uri="{FF2B5EF4-FFF2-40B4-BE49-F238E27FC236}">
              <a16:creationId xmlns:a16="http://schemas.microsoft.com/office/drawing/2014/main" id="{91BFAC5A-E883-4544-B9AD-A86836EF0A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0" name="Picture 249" descr="Up">
          <a:extLst>
            <a:ext uri="{FF2B5EF4-FFF2-40B4-BE49-F238E27FC236}">
              <a16:creationId xmlns:a16="http://schemas.microsoft.com/office/drawing/2014/main" id="{C89522F3-3139-4FAE-9853-54EADD8EF0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1" name="Picture 250" descr="Up">
          <a:extLst>
            <a:ext uri="{FF2B5EF4-FFF2-40B4-BE49-F238E27FC236}">
              <a16:creationId xmlns:a16="http://schemas.microsoft.com/office/drawing/2014/main" id="{203A313A-32B4-4FA8-A66F-72F97EF319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2" name="Picture 251" descr="Up">
          <a:extLst>
            <a:ext uri="{FF2B5EF4-FFF2-40B4-BE49-F238E27FC236}">
              <a16:creationId xmlns:a16="http://schemas.microsoft.com/office/drawing/2014/main" id="{20BABF8C-0254-4336-91D1-059F231DB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3" name="Picture 252" descr="Up">
          <a:extLst>
            <a:ext uri="{FF2B5EF4-FFF2-40B4-BE49-F238E27FC236}">
              <a16:creationId xmlns:a16="http://schemas.microsoft.com/office/drawing/2014/main" id="{EDA4EF80-FDEE-445B-917B-3AC1EAACE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4" name="Picture 253" descr="Up">
          <a:extLst>
            <a:ext uri="{FF2B5EF4-FFF2-40B4-BE49-F238E27FC236}">
              <a16:creationId xmlns:a16="http://schemas.microsoft.com/office/drawing/2014/main" id="{6579501B-225F-42B6-83CF-A95DE10892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5" name="Picture 254" descr="Up">
          <a:extLst>
            <a:ext uri="{FF2B5EF4-FFF2-40B4-BE49-F238E27FC236}">
              <a16:creationId xmlns:a16="http://schemas.microsoft.com/office/drawing/2014/main" id="{084BBAAA-4966-45C3-8048-EDABCCC83E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6" name="Picture 255" descr="Up">
          <a:extLst>
            <a:ext uri="{FF2B5EF4-FFF2-40B4-BE49-F238E27FC236}">
              <a16:creationId xmlns:a16="http://schemas.microsoft.com/office/drawing/2014/main" id="{51823959-3399-4AF2-8DB6-44AD13DC4B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7" name="Picture 256" descr="Up">
          <a:extLst>
            <a:ext uri="{FF2B5EF4-FFF2-40B4-BE49-F238E27FC236}">
              <a16:creationId xmlns:a16="http://schemas.microsoft.com/office/drawing/2014/main" id="{B47CB6C0-1FF7-4241-924C-65723C063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8" name="Picture 257" descr="Up">
          <a:extLst>
            <a:ext uri="{FF2B5EF4-FFF2-40B4-BE49-F238E27FC236}">
              <a16:creationId xmlns:a16="http://schemas.microsoft.com/office/drawing/2014/main" id="{67FE0180-1047-4357-A36E-8C2315B587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59" name="Picture 258" descr="Up">
          <a:extLst>
            <a:ext uri="{FF2B5EF4-FFF2-40B4-BE49-F238E27FC236}">
              <a16:creationId xmlns:a16="http://schemas.microsoft.com/office/drawing/2014/main" id="{4F99577A-7F25-4B54-AA2B-1349597D39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0" name="Picture 259" descr="Up">
          <a:extLst>
            <a:ext uri="{FF2B5EF4-FFF2-40B4-BE49-F238E27FC236}">
              <a16:creationId xmlns:a16="http://schemas.microsoft.com/office/drawing/2014/main" id="{98BF35DE-8D1E-4A30-9D5A-901BA6EB29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1" name="Picture 260" descr="Up">
          <a:extLst>
            <a:ext uri="{FF2B5EF4-FFF2-40B4-BE49-F238E27FC236}">
              <a16:creationId xmlns:a16="http://schemas.microsoft.com/office/drawing/2014/main" id="{B8C77A60-06ED-48CF-9173-9BE8BA90BB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2" name="Picture 261" descr="Up">
          <a:extLst>
            <a:ext uri="{FF2B5EF4-FFF2-40B4-BE49-F238E27FC236}">
              <a16:creationId xmlns:a16="http://schemas.microsoft.com/office/drawing/2014/main" id="{E68DB3DB-976A-4EC3-B0BD-A05B99F4A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3" name="Picture 262" descr="Up">
          <a:extLst>
            <a:ext uri="{FF2B5EF4-FFF2-40B4-BE49-F238E27FC236}">
              <a16:creationId xmlns:a16="http://schemas.microsoft.com/office/drawing/2014/main" id="{A4B50511-0718-44FD-AF36-37F66AED2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4" name="Picture 263" descr="Up">
          <a:extLst>
            <a:ext uri="{FF2B5EF4-FFF2-40B4-BE49-F238E27FC236}">
              <a16:creationId xmlns:a16="http://schemas.microsoft.com/office/drawing/2014/main" id="{3C18AB2B-6F22-4D67-BFE4-740CDDDDA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5" name="Picture 264" descr="Up">
          <a:extLst>
            <a:ext uri="{FF2B5EF4-FFF2-40B4-BE49-F238E27FC236}">
              <a16:creationId xmlns:a16="http://schemas.microsoft.com/office/drawing/2014/main" id="{7878B563-DDBF-4A67-BFE0-00767113F8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6" name="Picture 265" descr="Up">
          <a:extLst>
            <a:ext uri="{FF2B5EF4-FFF2-40B4-BE49-F238E27FC236}">
              <a16:creationId xmlns:a16="http://schemas.microsoft.com/office/drawing/2014/main" id="{C56BA1A1-2745-430F-B6DE-528D6507F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7" name="Picture 266" descr="Up">
          <a:extLst>
            <a:ext uri="{FF2B5EF4-FFF2-40B4-BE49-F238E27FC236}">
              <a16:creationId xmlns:a16="http://schemas.microsoft.com/office/drawing/2014/main" id="{E3122F0E-7125-449D-A3EA-BF8FA8C99B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8" name="Picture 267" descr="Up">
          <a:extLst>
            <a:ext uri="{FF2B5EF4-FFF2-40B4-BE49-F238E27FC236}">
              <a16:creationId xmlns:a16="http://schemas.microsoft.com/office/drawing/2014/main" id="{536D1B1E-AD33-493E-985F-6A304E6496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69" name="Picture 268" descr="Up">
          <a:extLst>
            <a:ext uri="{FF2B5EF4-FFF2-40B4-BE49-F238E27FC236}">
              <a16:creationId xmlns:a16="http://schemas.microsoft.com/office/drawing/2014/main" id="{FD163D2E-04EF-4130-85B0-9A1E4D1349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0" name="Picture 269" descr="Up">
          <a:extLst>
            <a:ext uri="{FF2B5EF4-FFF2-40B4-BE49-F238E27FC236}">
              <a16:creationId xmlns:a16="http://schemas.microsoft.com/office/drawing/2014/main" id="{D20877B6-922D-4042-8FF9-A8B5D0F21F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1" name="Picture 270" descr="Up">
          <a:extLst>
            <a:ext uri="{FF2B5EF4-FFF2-40B4-BE49-F238E27FC236}">
              <a16:creationId xmlns:a16="http://schemas.microsoft.com/office/drawing/2014/main" id="{017C2A72-6088-42F3-8BC0-224A1973A0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2" name="Picture 271" descr="Up">
          <a:extLst>
            <a:ext uri="{FF2B5EF4-FFF2-40B4-BE49-F238E27FC236}">
              <a16:creationId xmlns:a16="http://schemas.microsoft.com/office/drawing/2014/main" id="{05AA8927-8A7D-4377-96C8-95041A857D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3" name="Picture 272" descr="Up">
          <a:extLst>
            <a:ext uri="{FF2B5EF4-FFF2-40B4-BE49-F238E27FC236}">
              <a16:creationId xmlns:a16="http://schemas.microsoft.com/office/drawing/2014/main" id="{A65DFA91-B1E5-4C80-8821-ED3E965D8C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4" name="Picture 273" descr="Up">
          <a:extLst>
            <a:ext uri="{FF2B5EF4-FFF2-40B4-BE49-F238E27FC236}">
              <a16:creationId xmlns:a16="http://schemas.microsoft.com/office/drawing/2014/main" id="{4FCA7C7D-6AF1-4761-B2BB-FA519373BC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5" name="Picture 274" descr="Up">
          <a:extLst>
            <a:ext uri="{FF2B5EF4-FFF2-40B4-BE49-F238E27FC236}">
              <a16:creationId xmlns:a16="http://schemas.microsoft.com/office/drawing/2014/main" id="{D2CB2F9C-1DA9-4647-856F-74FE078102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6" name="Picture 275" descr="Up">
          <a:extLst>
            <a:ext uri="{FF2B5EF4-FFF2-40B4-BE49-F238E27FC236}">
              <a16:creationId xmlns:a16="http://schemas.microsoft.com/office/drawing/2014/main" id="{5BED2752-1D21-42D3-952D-4C7F7211F1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7" name="Picture 276" descr="Up">
          <a:extLst>
            <a:ext uri="{FF2B5EF4-FFF2-40B4-BE49-F238E27FC236}">
              <a16:creationId xmlns:a16="http://schemas.microsoft.com/office/drawing/2014/main" id="{10630FA5-069A-49DE-8EFE-CBDE862231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8" name="Picture 277" descr="Up">
          <a:extLst>
            <a:ext uri="{FF2B5EF4-FFF2-40B4-BE49-F238E27FC236}">
              <a16:creationId xmlns:a16="http://schemas.microsoft.com/office/drawing/2014/main" id="{2B4968A1-ADD0-4C05-9028-40F1CEC468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79" name="Picture 278" descr="Up">
          <a:extLst>
            <a:ext uri="{FF2B5EF4-FFF2-40B4-BE49-F238E27FC236}">
              <a16:creationId xmlns:a16="http://schemas.microsoft.com/office/drawing/2014/main" id="{CC7AAEE7-1CD4-4A7E-8D8F-DB3F35DA56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0" name="Picture 279" descr="Up">
          <a:extLst>
            <a:ext uri="{FF2B5EF4-FFF2-40B4-BE49-F238E27FC236}">
              <a16:creationId xmlns:a16="http://schemas.microsoft.com/office/drawing/2014/main" id="{05811694-5595-42DD-87C3-4E6C04C94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1" name="Picture 280" descr="Up">
          <a:extLst>
            <a:ext uri="{FF2B5EF4-FFF2-40B4-BE49-F238E27FC236}">
              <a16:creationId xmlns:a16="http://schemas.microsoft.com/office/drawing/2014/main" id="{9EF34DFF-9D75-4A57-9772-4B123F13D7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2" name="Picture 281" descr="Up">
          <a:extLst>
            <a:ext uri="{FF2B5EF4-FFF2-40B4-BE49-F238E27FC236}">
              <a16:creationId xmlns:a16="http://schemas.microsoft.com/office/drawing/2014/main" id="{5A6D7086-7928-49F0-A5CE-F2C55C26BE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3" name="Picture 282" descr="Up">
          <a:extLst>
            <a:ext uri="{FF2B5EF4-FFF2-40B4-BE49-F238E27FC236}">
              <a16:creationId xmlns:a16="http://schemas.microsoft.com/office/drawing/2014/main" id="{29B4C7C0-9CA2-4C78-B40F-31674E4A61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4" name="Picture 283" descr="Down">
          <a:extLst>
            <a:ext uri="{FF2B5EF4-FFF2-40B4-BE49-F238E27FC236}">
              <a16:creationId xmlns:a16="http://schemas.microsoft.com/office/drawing/2014/main" id="{38678104-A940-4EE7-9C2F-A522DDE46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5" name="Picture 284" descr="Up">
          <a:extLst>
            <a:ext uri="{FF2B5EF4-FFF2-40B4-BE49-F238E27FC236}">
              <a16:creationId xmlns:a16="http://schemas.microsoft.com/office/drawing/2014/main" id="{5D1E3682-86F2-42E7-9C25-45605BCBF4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6" name="Picture 285" descr="Up">
          <a:extLst>
            <a:ext uri="{FF2B5EF4-FFF2-40B4-BE49-F238E27FC236}">
              <a16:creationId xmlns:a16="http://schemas.microsoft.com/office/drawing/2014/main" id="{39D923E0-6A41-4886-B8F7-38C5A3777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7" name="Picture 286" descr="Up">
          <a:extLst>
            <a:ext uri="{FF2B5EF4-FFF2-40B4-BE49-F238E27FC236}">
              <a16:creationId xmlns:a16="http://schemas.microsoft.com/office/drawing/2014/main" id="{EDD9CA4A-4183-4D6E-BA1F-984F01C4DB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8" name="Picture 287" descr="Up">
          <a:extLst>
            <a:ext uri="{FF2B5EF4-FFF2-40B4-BE49-F238E27FC236}">
              <a16:creationId xmlns:a16="http://schemas.microsoft.com/office/drawing/2014/main" id="{3C14050F-53E5-4EE5-A2AC-981D0D0622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89" name="Picture 288" descr="Up">
          <a:extLst>
            <a:ext uri="{FF2B5EF4-FFF2-40B4-BE49-F238E27FC236}">
              <a16:creationId xmlns:a16="http://schemas.microsoft.com/office/drawing/2014/main" id="{9F5D163F-9227-45CF-8209-6518DDF89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0" name="Picture 289" descr="Up">
          <a:extLst>
            <a:ext uri="{FF2B5EF4-FFF2-40B4-BE49-F238E27FC236}">
              <a16:creationId xmlns:a16="http://schemas.microsoft.com/office/drawing/2014/main" id="{C7E8F08C-523F-4F1B-BBAE-03E571D17B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1" name="Picture 290" descr="Up">
          <a:extLst>
            <a:ext uri="{FF2B5EF4-FFF2-40B4-BE49-F238E27FC236}">
              <a16:creationId xmlns:a16="http://schemas.microsoft.com/office/drawing/2014/main" id="{1FD0A36C-D0E3-471A-9A8C-67064C59A4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2" name="Picture 291" descr="Up">
          <a:extLst>
            <a:ext uri="{FF2B5EF4-FFF2-40B4-BE49-F238E27FC236}">
              <a16:creationId xmlns:a16="http://schemas.microsoft.com/office/drawing/2014/main" id="{36949AE7-9938-487C-A195-EF0C1DB85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3" name="Picture 292" descr="Up">
          <a:extLst>
            <a:ext uri="{FF2B5EF4-FFF2-40B4-BE49-F238E27FC236}">
              <a16:creationId xmlns:a16="http://schemas.microsoft.com/office/drawing/2014/main" id="{FAFB0D25-72A7-4E1E-B660-B3FCC4155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4" name="Picture 293" descr="Up">
          <a:extLst>
            <a:ext uri="{FF2B5EF4-FFF2-40B4-BE49-F238E27FC236}">
              <a16:creationId xmlns:a16="http://schemas.microsoft.com/office/drawing/2014/main" id="{487F7A9B-D32E-426B-8EF8-682FBF7877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5" name="Picture 294" descr="Up">
          <a:extLst>
            <a:ext uri="{FF2B5EF4-FFF2-40B4-BE49-F238E27FC236}">
              <a16:creationId xmlns:a16="http://schemas.microsoft.com/office/drawing/2014/main" id="{DAB0F031-3F7F-4543-A7D3-2A9E8CD30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6" name="Picture 295" descr="Up">
          <a:extLst>
            <a:ext uri="{FF2B5EF4-FFF2-40B4-BE49-F238E27FC236}">
              <a16:creationId xmlns:a16="http://schemas.microsoft.com/office/drawing/2014/main" id="{A0DC23D5-AB5A-4B81-A22A-EAA48A5DA6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7" name="Picture 296" descr="Up">
          <a:extLst>
            <a:ext uri="{FF2B5EF4-FFF2-40B4-BE49-F238E27FC236}">
              <a16:creationId xmlns:a16="http://schemas.microsoft.com/office/drawing/2014/main" id="{2B3448E2-535C-4F03-9A05-CCC695F5F2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8" name="Picture 297" descr="Up">
          <a:extLst>
            <a:ext uri="{FF2B5EF4-FFF2-40B4-BE49-F238E27FC236}">
              <a16:creationId xmlns:a16="http://schemas.microsoft.com/office/drawing/2014/main" id="{5F79E01D-7D37-4FC0-BD2A-E36248EE2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299" name="Picture 298" descr="Up">
          <a:extLst>
            <a:ext uri="{FF2B5EF4-FFF2-40B4-BE49-F238E27FC236}">
              <a16:creationId xmlns:a16="http://schemas.microsoft.com/office/drawing/2014/main" id="{C3C15B3A-E49B-494F-8AB1-D22C0E1DF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0" name="Picture 299" descr="Up">
          <a:extLst>
            <a:ext uri="{FF2B5EF4-FFF2-40B4-BE49-F238E27FC236}">
              <a16:creationId xmlns:a16="http://schemas.microsoft.com/office/drawing/2014/main" id="{96C73E9B-5B6D-4782-89F1-00BBF590B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1" name="Picture 300" descr="Up">
          <a:extLst>
            <a:ext uri="{FF2B5EF4-FFF2-40B4-BE49-F238E27FC236}">
              <a16:creationId xmlns:a16="http://schemas.microsoft.com/office/drawing/2014/main" id="{1DE12498-1EFD-478C-9000-0B7A68993D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2" name="Picture 301" descr="Up">
          <a:extLst>
            <a:ext uri="{FF2B5EF4-FFF2-40B4-BE49-F238E27FC236}">
              <a16:creationId xmlns:a16="http://schemas.microsoft.com/office/drawing/2014/main" id="{8A1F7612-0A87-4959-9B72-532F45AF7D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3" name="Picture 302" descr="Up">
          <a:extLst>
            <a:ext uri="{FF2B5EF4-FFF2-40B4-BE49-F238E27FC236}">
              <a16:creationId xmlns:a16="http://schemas.microsoft.com/office/drawing/2014/main" id="{3FF21AF3-99C1-4A57-8B48-064486FE66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4" name="Picture 303" descr="Up">
          <a:extLst>
            <a:ext uri="{FF2B5EF4-FFF2-40B4-BE49-F238E27FC236}">
              <a16:creationId xmlns:a16="http://schemas.microsoft.com/office/drawing/2014/main" id="{A69EE2B2-1FCC-46D6-8A3B-88D251389D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5" name="Picture 304" descr="Up">
          <a:extLst>
            <a:ext uri="{FF2B5EF4-FFF2-40B4-BE49-F238E27FC236}">
              <a16:creationId xmlns:a16="http://schemas.microsoft.com/office/drawing/2014/main" id="{12245ED1-06CF-4714-A7DD-5BB2191D41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6" name="Picture 305" descr="Up">
          <a:extLst>
            <a:ext uri="{FF2B5EF4-FFF2-40B4-BE49-F238E27FC236}">
              <a16:creationId xmlns:a16="http://schemas.microsoft.com/office/drawing/2014/main" id="{2AFD7567-FD75-42F6-BA08-BBFCD1F02C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7" name="Picture 306" descr="Up">
          <a:extLst>
            <a:ext uri="{FF2B5EF4-FFF2-40B4-BE49-F238E27FC236}">
              <a16:creationId xmlns:a16="http://schemas.microsoft.com/office/drawing/2014/main" id="{AA150423-5B3F-4B1C-AD13-6278E05197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8" name="Picture 307" descr="Up">
          <a:extLst>
            <a:ext uri="{FF2B5EF4-FFF2-40B4-BE49-F238E27FC236}">
              <a16:creationId xmlns:a16="http://schemas.microsoft.com/office/drawing/2014/main" id="{11308C9F-BF12-49CA-A424-207262542A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09" name="Picture 308" descr="Up">
          <a:extLst>
            <a:ext uri="{FF2B5EF4-FFF2-40B4-BE49-F238E27FC236}">
              <a16:creationId xmlns:a16="http://schemas.microsoft.com/office/drawing/2014/main" id="{0CBA19E6-7F65-4BB7-BA21-7D48A01050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0" name="Picture 309" descr="Up">
          <a:extLst>
            <a:ext uri="{FF2B5EF4-FFF2-40B4-BE49-F238E27FC236}">
              <a16:creationId xmlns:a16="http://schemas.microsoft.com/office/drawing/2014/main" id="{5A5C9A2C-626D-4427-9BBD-84D35403E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1" name="Picture 310" descr="Up">
          <a:extLst>
            <a:ext uri="{FF2B5EF4-FFF2-40B4-BE49-F238E27FC236}">
              <a16:creationId xmlns:a16="http://schemas.microsoft.com/office/drawing/2014/main" id="{45A8D61D-8047-4ABA-8B3C-EA350098AE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2" name="Picture 311" descr="Up">
          <a:extLst>
            <a:ext uri="{FF2B5EF4-FFF2-40B4-BE49-F238E27FC236}">
              <a16:creationId xmlns:a16="http://schemas.microsoft.com/office/drawing/2014/main" id="{8161CEEE-B730-41F1-ABE3-3F9AAC8129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3" name="Picture 312" descr="Up">
          <a:extLst>
            <a:ext uri="{FF2B5EF4-FFF2-40B4-BE49-F238E27FC236}">
              <a16:creationId xmlns:a16="http://schemas.microsoft.com/office/drawing/2014/main" id="{FDF6CBD8-ECD4-421B-940D-9F66983D91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4" name="Picture 313" descr="Up">
          <a:extLst>
            <a:ext uri="{FF2B5EF4-FFF2-40B4-BE49-F238E27FC236}">
              <a16:creationId xmlns:a16="http://schemas.microsoft.com/office/drawing/2014/main" id="{CF0F2CB6-6C44-40AA-BAE9-912B34AB97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5" name="Picture 314" descr="Up">
          <a:extLst>
            <a:ext uri="{FF2B5EF4-FFF2-40B4-BE49-F238E27FC236}">
              <a16:creationId xmlns:a16="http://schemas.microsoft.com/office/drawing/2014/main" id="{AFB6A60C-A308-4ABA-A034-B61DEBF1D1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6" name="Picture 315" descr="Up">
          <a:extLst>
            <a:ext uri="{FF2B5EF4-FFF2-40B4-BE49-F238E27FC236}">
              <a16:creationId xmlns:a16="http://schemas.microsoft.com/office/drawing/2014/main" id="{83ECB475-9785-48AD-8C6C-63498946CE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7" name="Picture 316" descr="Up">
          <a:extLst>
            <a:ext uri="{FF2B5EF4-FFF2-40B4-BE49-F238E27FC236}">
              <a16:creationId xmlns:a16="http://schemas.microsoft.com/office/drawing/2014/main" id="{9B5BE41C-3FE6-491D-94CC-F43191E99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8" name="Picture 317" descr="Up">
          <a:extLst>
            <a:ext uri="{FF2B5EF4-FFF2-40B4-BE49-F238E27FC236}">
              <a16:creationId xmlns:a16="http://schemas.microsoft.com/office/drawing/2014/main" id="{63EE3868-6835-4368-A9C1-D440236C76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19" name="Picture 318" descr="Up">
          <a:extLst>
            <a:ext uri="{FF2B5EF4-FFF2-40B4-BE49-F238E27FC236}">
              <a16:creationId xmlns:a16="http://schemas.microsoft.com/office/drawing/2014/main" id="{8314AFAC-5CA7-4361-AEAB-5A0134E57D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0" name="Picture 319" descr="Up">
          <a:extLst>
            <a:ext uri="{FF2B5EF4-FFF2-40B4-BE49-F238E27FC236}">
              <a16:creationId xmlns:a16="http://schemas.microsoft.com/office/drawing/2014/main" id="{C1C3D372-3A1F-426A-A7BF-3FAE8CFB27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1" name="Picture 320" descr="Up">
          <a:extLst>
            <a:ext uri="{FF2B5EF4-FFF2-40B4-BE49-F238E27FC236}">
              <a16:creationId xmlns:a16="http://schemas.microsoft.com/office/drawing/2014/main" id="{514086AF-F772-4132-9DE2-E1931C6B86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2" name="Picture 321" descr="Up">
          <a:extLst>
            <a:ext uri="{FF2B5EF4-FFF2-40B4-BE49-F238E27FC236}">
              <a16:creationId xmlns:a16="http://schemas.microsoft.com/office/drawing/2014/main" id="{C416077A-8230-42C3-913F-B0E6FBF0D1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3" name="Picture 322" descr="Up">
          <a:extLst>
            <a:ext uri="{FF2B5EF4-FFF2-40B4-BE49-F238E27FC236}">
              <a16:creationId xmlns:a16="http://schemas.microsoft.com/office/drawing/2014/main" id="{13864CAD-E34A-4620-ACB3-EC2A773601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4" name="Picture 323" descr="Up">
          <a:extLst>
            <a:ext uri="{FF2B5EF4-FFF2-40B4-BE49-F238E27FC236}">
              <a16:creationId xmlns:a16="http://schemas.microsoft.com/office/drawing/2014/main" id="{18F8345C-80D9-436E-9184-7D17E6724F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133351</xdr:rowOff>
    </xdr:to>
    <xdr:pic>
      <xdr:nvPicPr>
        <xdr:cNvPr id="325" name="Picture 324" descr="Up">
          <a:extLst>
            <a:ext uri="{FF2B5EF4-FFF2-40B4-BE49-F238E27FC236}">
              <a16:creationId xmlns:a16="http://schemas.microsoft.com/office/drawing/2014/main" id="{D887CBD2-A194-408F-8820-5FBC237539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1"/>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6" name="Picture 325" descr="Up">
          <a:extLst>
            <a:ext uri="{FF2B5EF4-FFF2-40B4-BE49-F238E27FC236}">
              <a16:creationId xmlns:a16="http://schemas.microsoft.com/office/drawing/2014/main" id="{F5FECFB1-19CA-43AD-B060-20A7EBEA04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7" name="Picture 326" descr="Up">
          <a:extLst>
            <a:ext uri="{FF2B5EF4-FFF2-40B4-BE49-F238E27FC236}">
              <a16:creationId xmlns:a16="http://schemas.microsoft.com/office/drawing/2014/main" id="{952A84E6-1A60-4D7B-BD56-5D9E3949BB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8" name="Picture 327" descr="Up">
          <a:extLst>
            <a:ext uri="{FF2B5EF4-FFF2-40B4-BE49-F238E27FC236}">
              <a16:creationId xmlns:a16="http://schemas.microsoft.com/office/drawing/2014/main" id="{5C3CA184-86ED-4D9F-B1A8-D0921872D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29" name="Picture 328" descr="Down">
          <a:extLst>
            <a:ext uri="{FF2B5EF4-FFF2-40B4-BE49-F238E27FC236}">
              <a16:creationId xmlns:a16="http://schemas.microsoft.com/office/drawing/2014/main" id="{260F83F8-401B-4552-AC54-1BC0AD8F37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0" name="Picture 329" descr="Up">
          <a:extLst>
            <a:ext uri="{FF2B5EF4-FFF2-40B4-BE49-F238E27FC236}">
              <a16:creationId xmlns:a16="http://schemas.microsoft.com/office/drawing/2014/main" id="{2A755192-5BCA-4C02-9114-B9F3D26AF3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1" name="Picture 330" descr="Up">
          <a:extLst>
            <a:ext uri="{FF2B5EF4-FFF2-40B4-BE49-F238E27FC236}">
              <a16:creationId xmlns:a16="http://schemas.microsoft.com/office/drawing/2014/main" id="{8FBEE4A1-A797-4174-B0CE-2231AA4567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2" name="Picture 331" descr="Up">
          <a:extLst>
            <a:ext uri="{FF2B5EF4-FFF2-40B4-BE49-F238E27FC236}">
              <a16:creationId xmlns:a16="http://schemas.microsoft.com/office/drawing/2014/main" id="{9DEA5E99-B8C9-4645-8EB1-8A388BFFCF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3" name="Picture 332" descr="Up">
          <a:extLst>
            <a:ext uri="{FF2B5EF4-FFF2-40B4-BE49-F238E27FC236}">
              <a16:creationId xmlns:a16="http://schemas.microsoft.com/office/drawing/2014/main" id="{6264F8B7-7404-4462-976E-80D3F3D596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4" name="Picture 333" descr="Up">
          <a:extLst>
            <a:ext uri="{FF2B5EF4-FFF2-40B4-BE49-F238E27FC236}">
              <a16:creationId xmlns:a16="http://schemas.microsoft.com/office/drawing/2014/main" id="{4819C87B-4951-4ED8-8B61-A4A6F0408B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5" name="Picture 334" descr="Up">
          <a:extLst>
            <a:ext uri="{FF2B5EF4-FFF2-40B4-BE49-F238E27FC236}">
              <a16:creationId xmlns:a16="http://schemas.microsoft.com/office/drawing/2014/main" id="{75A792B6-5FCB-4851-932D-33EA8D085E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6" name="Picture 335" descr="Up">
          <a:extLst>
            <a:ext uri="{FF2B5EF4-FFF2-40B4-BE49-F238E27FC236}">
              <a16:creationId xmlns:a16="http://schemas.microsoft.com/office/drawing/2014/main" id="{F681DB10-3602-4D09-9D40-F9EC71C91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7" name="Picture 336" descr="Up">
          <a:extLst>
            <a:ext uri="{FF2B5EF4-FFF2-40B4-BE49-F238E27FC236}">
              <a16:creationId xmlns:a16="http://schemas.microsoft.com/office/drawing/2014/main" id="{C945468E-3F42-442B-B44D-57DF168129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8" name="Picture 337" descr="Up">
          <a:extLst>
            <a:ext uri="{FF2B5EF4-FFF2-40B4-BE49-F238E27FC236}">
              <a16:creationId xmlns:a16="http://schemas.microsoft.com/office/drawing/2014/main" id="{E56FD19B-2713-431C-A50A-C7E16DC1C1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39" name="Picture 338" descr="Up">
          <a:extLst>
            <a:ext uri="{FF2B5EF4-FFF2-40B4-BE49-F238E27FC236}">
              <a16:creationId xmlns:a16="http://schemas.microsoft.com/office/drawing/2014/main" id="{B40004C4-1287-4612-9D5A-D9C8EFD3B2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0" name="Picture 339" descr="Down">
          <a:extLst>
            <a:ext uri="{FF2B5EF4-FFF2-40B4-BE49-F238E27FC236}">
              <a16:creationId xmlns:a16="http://schemas.microsoft.com/office/drawing/2014/main" id="{9E50236A-80B1-450E-82FB-0C4D6E00D7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1" name="Picture 340" descr="Up">
          <a:extLst>
            <a:ext uri="{FF2B5EF4-FFF2-40B4-BE49-F238E27FC236}">
              <a16:creationId xmlns:a16="http://schemas.microsoft.com/office/drawing/2014/main" id="{E3D61D57-A930-43E8-BE2A-E93C637866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2" name="Picture 341" descr="Up">
          <a:extLst>
            <a:ext uri="{FF2B5EF4-FFF2-40B4-BE49-F238E27FC236}">
              <a16:creationId xmlns:a16="http://schemas.microsoft.com/office/drawing/2014/main" id="{F9CEC356-86F7-44D2-B639-21ADB0361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3" name="Picture 342" descr="Up">
          <a:extLst>
            <a:ext uri="{FF2B5EF4-FFF2-40B4-BE49-F238E27FC236}">
              <a16:creationId xmlns:a16="http://schemas.microsoft.com/office/drawing/2014/main" id="{23FD5214-4640-45CC-93E6-BD1563EA41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4" name="Picture 343" descr="Down">
          <a:extLst>
            <a:ext uri="{FF2B5EF4-FFF2-40B4-BE49-F238E27FC236}">
              <a16:creationId xmlns:a16="http://schemas.microsoft.com/office/drawing/2014/main" id="{F2809CE5-FD4D-4ADF-8170-C3905D2DE0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5" name="Picture 344" descr="Down">
          <a:extLst>
            <a:ext uri="{FF2B5EF4-FFF2-40B4-BE49-F238E27FC236}">
              <a16:creationId xmlns:a16="http://schemas.microsoft.com/office/drawing/2014/main" id="{37095CF0-86AB-4FBC-B0D4-C8F46200C1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6" name="Picture 345" descr="Down">
          <a:extLst>
            <a:ext uri="{FF2B5EF4-FFF2-40B4-BE49-F238E27FC236}">
              <a16:creationId xmlns:a16="http://schemas.microsoft.com/office/drawing/2014/main" id="{2AE6B641-40AE-4A45-92E1-187D3553C8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7" name="Picture 346" descr="Down">
          <a:extLst>
            <a:ext uri="{FF2B5EF4-FFF2-40B4-BE49-F238E27FC236}">
              <a16:creationId xmlns:a16="http://schemas.microsoft.com/office/drawing/2014/main" id="{26527D32-4762-409E-9C93-61A7E3AAF6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8" name="Picture 347" descr="Down">
          <a:extLst>
            <a:ext uri="{FF2B5EF4-FFF2-40B4-BE49-F238E27FC236}">
              <a16:creationId xmlns:a16="http://schemas.microsoft.com/office/drawing/2014/main" id="{AFC3AF28-F07D-40C3-A888-88A530DBF3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49" name="Picture 348" descr="Up">
          <a:extLst>
            <a:ext uri="{FF2B5EF4-FFF2-40B4-BE49-F238E27FC236}">
              <a16:creationId xmlns:a16="http://schemas.microsoft.com/office/drawing/2014/main" id="{4EA58F7D-E6DB-4B23-89CF-019F4F8212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0" name="Picture 349" descr="Down">
          <a:extLst>
            <a:ext uri="{FF2B5EF4-FFF2-40B4-BE49-F238E27FC236}">
              <a16:creationId xmlns:a16="http://schemas.microsoft.com/office/drawing/2014/main" id="{C9878005-D741-43F9-A4C8-1904915C85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1" name="Picture 350" descr="Down">
          <a:extLst>
            <a:ext uri="{FF2B5EF4-FFF2-40B4-BE49-F238E27FC236}">
              <a16:creationId xmlns:a16="http://schemas.microsoft.com/office/drawing/2014/main" id="{AEB8B064-1882-4EAD-8172-28B0EED1B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2" name="Picture 351" descr="Down">
          <a:extLst>
            <a:ext uri="{FF2B5EF4-FFF2-40B4-BE49-F238E27FC236}">
              <a16:creationId xmlns:a16="http://schemas.microsoft.com/office/drawing/2014/main" id="{7DCC1AA6-58E1-4A50-9E8A-B5DA9429DA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3" name="Picture 352" descr="Down">
          <a:extLst>
            <a:ext uri="{FF2B5EF4-FFF2-40B4-BE49-F238E27FC236}">
              <a16:creationId xmlns:a16="http://schemas.microsoft.com/office/drawing/2014/main" id="{4D29211B-28B1-41F0-8A1C-07FE066D9D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4" name="Picture 353" descr="Down">
          <a:extLst>
            <a:ext uri="{FF2B5EF4-FFF2-40B4-BE49-F238E27FC236}">
              <a16:creationId xmlns:a16="http://schemas.microsoft.com/office/drawing/2014/main" id="{8C3A99E5-4A97-49C4-82AE-D1EA2B5C19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5" name="Picture 354" descr="Down">
          <a:extLst>
            <a:ext uri="{FF2B5EF4-FFF2-40B4-BE49-F238E27FC236}">
              <a16:creationId xmlns:a16="http://schemas.microsoft.com/office/drawing/2014/main" id="{7BFF9EE1-FA6F-4D37-9D05-A7AE20AC53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6" name="Picture 355" descr="Down">
          <a:extLst>
            <a:ext uri="{FF2B5EF4-FFF2-40B4-BE49-F238E27FC236}">
              <a16:creationId xmlns:a16="http://schemas.microsoft.com/office/drawing/2014/main" id="{E6E90B99-EEAE-4E08-B085-514F6B8005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7" name="Picture 356" descr="Down">
          <a:extLst>
            <a:ext uri="{FF2B5EF4-FFF2-40B4-BE49-F238E27FC236}">
              <a16:creationId xmlns:a16="http://schemas.microsoft.com/office/drawing/2014/main" id="{6459D12B-963B-4897-AC3B-4FBAAFF1C7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8" name="Picture 357" descr="Down">
          <a:extLst>
            <a:ext uri="{FF2B5EF4-FFF2-40B4-BE49-F238E27FC236}">
              <a16:creationId xmlns:a16="http://schemas.microsoft.com/office/drawing/2014/main" id="{2D59C875-EAAD-4B2C-9DB2-0E9921037C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59" name="Picture 358" descr="Down">
          <a:extLst>
            <a:ext uri="{FF2B5EF4-FFF2-40B4-BE49-F238E27FC236}">
              <a16:creationId xmlns:a16="http://schemas.microsoft.com/office/drawing/2014/main" id="{701329CE-0322-4168-AC1C-BB9EC3224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0" name="Picture 359" descr="Down">
          <a:extLst>
            <a:ext uri="{FF2B5EF4-FFF2-40B4-BE49-F238E27FC236}">
              <a16:creationId xmlns:a16="http://schemas.microsoft.com/office/drawing/2014/main" id="{F919692F-93A1-424A-B48D-24A16F1C12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1" name="Picture 360" descr="Down">
          <a:extLst>
            <a:ext uri="{FF2B5EF4-FFF2-40B4-BE49-F238E27FC236}">
              <a16:creationId xmlns:a16="http://schemas.microsoft.com/office/drawing/2014/main" id="{37642C61-9177-4D38-9AD6-68A2FCD107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2" name="Picture 361" descr="Down">
          <a:extLst>
            <a:ext uri="{FF2B5EF4-FFF2-40B4-BE49-F238E27FC236}">
              <a16:creationId xmlns:a16="http://schemas.microsoft.com/office/drawing/2014/main" id="{5A74801A-3DBA-4BDA-B45A-3756C41F49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3" name="Picture 362" descr="Down">
          <a:extLst>
            <a:ext uri="{FF2B5EF4-FFF2-40B4-BE49-F238E27FC236}">
              <a16:creationId xmlns:a16="http://schemas.microsoft.com/office/drawing/2014/main" id="{FE14A327-5D2D-47E8-873A-2F653EC6FA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4" name="Picture 363" descr="Down">
          <a:extLst>
            <a:ext uri="{FF2B5EF4-FFF2-40B4-BE49-F238E27FC236}">
              <a16:creationId xmlns:a16="http://schemas.microsoft.com/office/drawing/2014/main" id="{485FD7B3-6668-422A-A2DF-07E3345A71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5" name="Picture 364" descr="Down">
          <a:extLst>
            <a:ext uri="{FF2B5EF4-FFF2-40B4-BE49-F238E27FC236}">
              <a16:creationId xmlns:a16="http://schemas.microsoft.com/office/drawing/2014/main" id="{C16EDE99-9868-48A2-BCBC-28FE373E4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6" name="Picture 365" descr="Down">
          <a:extLst>
            <a:ext uri="{FF2B5EF4-FFF2-40B4-BE49-F238E27FC236}">
              <a16:creationId xmlns:a16="http://schemas.microsoft.com/office/drawing/2014/main" id="{DC6B0AD4-2230-4F2A-AC0E-7A6439B98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7" name="Picture 366" descr="Down">
          <a:extLst>
            <a:ext uri="{FF2B5EF4-FFF2-40B4-BE49-F238E27FC236}">
              <a16:creationId xmlns:a16="http://schemas.microsoft.com/office/drawing/2014/main" id="{212F861F-DE31-46DB-AF21-4E192B9A82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8" name="Picture 367" descr="Down">
          <a:extLst>
            <a:ext uri="{FF2B5EF4-FFF2-40B4-BE49-F238E27FC236}">
              <a16:creationId xmlns:a16="http://schemas.microsoft.com/office/drawing/2014/main" id="{9C3ABCA3-7561-4CCF-A590-182ABD96E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69" name="Picture 368" descr="Down">
          <a:extLst>
            <a:ext uri="{FF2B5EF4-FFF2-40B4-BE49-F238E27FC236}">
              <a16:creationId xmlns:a16="http://schemas.microsoft.com/office/drawing/2014/main" id="{B359FC19-A743-45B6-A3A1-DDDA933D3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0" name="Picture 369" descr="Down">
          <a:extLst>
            <a:ext uri="{FF2B5EF4-FFF2-40B4-BE49-F238E27FC236}">
              <a16:creationId xmlns:a16="http://schemas.microsoft.com/office/drawing/2014/main" id="{D7EACF14-489C-4C06-934F-97F2D4166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1" name="Picture 370" descr="Up">
          <a:extLst>
            <a:ext uri="{FF2B5EF4-FFF2-40B4-BE49-F238E27FC236}">
              <a16:creationId xmlns:a16="http://schemas.microsoft.com/office/drawing/2014/main" id="{B2356649-66AE-4917-8602-B462AE07B8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2" name="Picture 371" descr="Down">
          <a:extLst>
            <a:ext uri="{FF2B5EF4-FFF2-40B4-BE49-F238E27FC236}">
              <a16:creationId xmlns:a16="http://schemas.microsoft.com/office/drawing/2014/main" id="{030BE8CD-68F3-4A16-85FE-DDC0CE4E0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3" name="Picture 372" descr="Down">
          <a:extLst>
            <a:ext uri="{FF2B5EF4-FFF2-40B4-BE49-F238E27FC236}">
              <a16:creationId xmlns:a16="http://schemas.microsoft.com/office/drawing/2014/main" id="{8783ED15-C6DB-47BF-93E1-85F4428E6E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4" name="Picture 373" descr="Down">
          <a:extLst>
            <a:ext uri="{FF2B5EF4-FFF2-40B4-BE49-F238E27FC236}">
              <a16:creationId xmlns:a16="http://schemas.microsoft.com/office/drawing/2014/main" id="{EAC6FDC0-66DB-4C08-84D2-DDEB66AC4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5" name="Picture 374" descr="Down">
          <a:extLst>
            <a:ext uri="{FF2B5EF4-FFF2-40B4-BE49-F238E27FC236}">
              <a16:creationId xmlns:a16="http://schemas.microsoft.com/office/drawing/2014/main" id="{07D37BDE-C04D-452A-915A-922A0C8E50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6" name="Picture 375" descr="Down">
          <a:extLst>
            <a:ext uri="{FF2B5EF4-FFF2-40B4-BE49-F238E27FC236}">
              <a16:creationId xmlns:a16="http://schemas.microsoft.com/office/drawing/2014/main" id="{28A5CFD3-E216-4BFC-9575-EA11B281C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7" name="Picture 376" descr="Down">
          <a:extLst>
            <a:ext uri="{FF2B5EF4-FFF2-40B4-BE49-F238E27FC236}">
              <a16:creationId xmlns:a16="http://schemas.microsoft.com/office/drawing/2014/main" id="{ED73622F-CDED-4E23-8D49-50959DD87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8" name="Picture 377" descr="Down">
          <a:extLst>
            <a:ext uri="{FF2B5EF4-FFF2-40B4-BE49-F238E27FC236}">
              <a16:creationId xmlns:a16="http://schemas.microsoft.com/office/drawing/2014/main" id="{ED6C3365-C7FC-44A4-A630-20CC0DFB68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79" name="Picture 378" descr="Down">
          <a:extLst>
            <a:ext uri="{FF2B5EF4-FFF2-40B4-BE49-F238E27FC236}">
              <a16:creationId xmlns:a16="http://schemas.microsoft.com/office/drawing/2014/main" id="{41ABB477-C197-4807-9BDE-6FB6B71BC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0" name="Picture 379" descr="Down">
          <a:extLst>
            <a:ext uri="{FF2B5EF4-FFF2-40B4-BE49-F238E27FC236}">
              <a16:creationId xmlns:a16="http://schemas.microsoft.com/office/drawing/2014/main" id="{1154223D-18DF-46B6-A654-F873FB88B0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1" name="Picture 380" descr="Down">
          <a:extLst>
            <a:ext uri="{FF2B5EF4-FFF2-40B4-BE49-F238E27FC236}">
              <a16:creationId xmlns:a16="http://schemas.microsoft.com/office/drawing/2014/main" id="{421ABDAA-9CE0-477D-B272-6E0039FC11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2" name="Picture 381" descr="Down">
          <a:extLst>
            <a:ext uri="{FF2B5EF4-FFF2-40B4-BE49-F238E27FC236}">
              <a16:creationId xmlns:a16="http://schemas.microsoft.com/office/drawing/2014/main" id="{9A0E90E9-BAB1-4D02-8B83-B96A22CD99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3" name="Picture 382" descr="Down">
          <a:extLst>
            <a:ext uri="{FF2B5EF4-FFF2-40B4-BE49-F238E27FC236}">
              <a16:creationId xmlns:a16="http://schemas.microsoft.com/office/drawing/2014/main" id="{A6B87A28-AD23-4C1A-9113-E2AFBA7F84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4" name="Picture 383" descr="Down">
          <a:extLst>
            <a:ext uri="{FF2B5EF4-FFF2-40B4-BE49-F238E27FC236}">
              <a16:creationId xmlns:a16="http://schemas.microsoft.com/office/drawing/2014/main" id="{616D9BD5-BB2F-4090-908D-B3029A983A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5" name="Picture 384" descr="Down">
          <a:extLst>
            <a:ext uri="{FF2B5EF4-FFF2-40B4-BE49-F238E27FC236}">
              <a16:creationId xmlns:a16="http://schemas.microsoft.com/office/drawing/2014/main" id="{10E3AF91-5C34-4411-AFEC-A94B4195D6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6" name="Picture 385" descr="Down">
          <a:extLst>
            <a:ext uri="{FF2B5EF4-FFF2-40B4-BE49-F238E27FC236}">
              <a16:creationId xmlns:a16="http://schemas.microsoft.com/office/drawing/2014/main" id="{75E5B599-3F9D-4AE8-8538-EC20E16549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7" name="Picture 386" descr="Down">
          <a:extLst>
            <a:ext uri="{FF2B5EF4-FFF2-40B4-BE49-F238E27FC236}">
              <a16:creationId xmlns:a16="http://schemas.microsoft.com/office/drawing/2014/main" id="{E1149106-371B-4201-80C6-EE8D77074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8" name="Picture 387" descr="Down">
          <a:extLst>
            <a:ext uri="{FF2B5EF4-FFF2-40B4-BE49-F238E27FC236}">
              <a16:creationId xmlns:a16="http://schemas.microsoft.com/office/drawing/2014/main" id="{94CCF733-7926-4C9B-8BC5-6DD9270003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89" name="Picture 388" descr="Down">
          <a:extLst>
            <a:ext uri="{FF2B5EF4-FFF2-40B4-BE49-F238E27FC236}">
              <a16:creationId xmlns:a16="http://schemas.microsoft.com/office/drawing/2014/main" id="{84AC13D5-C194-4853-89AF-3C169F790E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0" name="Picture 389" descr="Down">
          <a:extLst>
            <a:ext uri="{FF2B5EF4-FFF2-40B4-BE49-F238E27FC236}">
              <a16:creationId xmlns:a16="http://schemas.microsoft.com/office/drawing/2014/main" id="{18AB4803-BBC8-4144-BA1E-3BE5240463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1" name="Picture 390" descr="Down">
          <a:extLst>
            <a:ext uri="{FF2B5EF4-FFF2-40B4-BE49-F238E27FC236}">
              <a16:creationId xmlns:a16="http://schemas.microsoft.com/office/drawing/2014/main" id="{74DF41F9-2979-400B-8C3E-620946DCD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2" name="Picture 391" descr="Down">
          <a:extLst>
            <a:ext uri="{FF2B5EF4-FFF2-40B4-BE49-F238E27FC236}">
              <a16:creationId xmlns:a16="http://schemas.microsoft.com/office/drawing/2014/main" id="{9C567F6D-FDCB-44BC-AC43-1752F4377C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3" name="Picture 392" descr="Down">
          <a:extLst>
            <a:ext uri="{FF2B5EF4-FFF2-40B4-BE49-F238E27FC236}">
              <a16:creationId xmlns:a16="http://schemas.microsoft.com/office/drawing/2014/main" id="{2BF023DA-3E5A-4565-BCB2-C4CCFA79FE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4" name="Picture 393" descr="Down">
          <a:extLst>
            <a:ext uri="{FF2B5EF4-FFF2-40B4-BE49-F238E27FC236}">
              <a16:creationId xmlns:a16="http://schemas.microsoft.com/office/drawing/2014/main" id="{3AC74E00-C3F9-455F-9EAA-EE4A93013C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5" name="Picture 394" descr="Down">
          <a:extLst>
            <a:ext uri="{FF2B5EF4-FFF2-40B4-BE49-F238E27FC236}">
              <a16:creationId xmlns:a16="http://schemas.microsoft.com/office/drawing/2014/main" id="{26CAF109-1D24-4DAA-BB4F-0B9B882218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6" name="Picture 395" descr="Down">
          <a:extLst>
            <a:ext uri="{FF2B5EF4-FFF2-40B4-BE49-F238E27FC236}">
              <a16:creationId xmlns:a16="http://schemas.microsoft.com/office/drawing/2014/main" id="{1C78406F-FAB7-4938-BD12-42679D17B2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7" name="Picture 396" descr="Down">
          <a:extLst>
            <a:ext uri="{FF2B5EF4-FFF2-40B4-BE49-F238E27FC236}">
              <a16:creationId xmlns:a16="http://schemas.microsoft.com/office/drawing/2014/main" id="{98887C65-28CE-4D02-BE32-711748D1D2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8" name="Picture 397" descr="Down">
          <a:extLst>
            <a:ext uri="{FF2B5EF4-FFF2-40B4-BE49-F238E27FC236}">
              <a16:creationId xmlns:a16="http://schemas.microsoft.com/office/drawing/2014/main" id="{F92731F9-C8AB-48D2-8D7E-D2A894A7B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399" name="Picture 398" descr="Down">
          <a:extLst>
            <a:ext uri="{FF2B5EF4-FFF2-40B4-BE49-F238E27FC236}">
              <a16:creationId xmlns:a16="http://schemas.microsoft.com/office/drawing/2014/main" id="{4C4358B7-811A-4844-B21C-7DFBE8D249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0" name="Picture 399" descr="Down">
          <a:extLst>
            <a:ext uri="{FF2B5EF4-FFF2-40B4-BE49-F238E27FC236}">
              <a16:creationId xmlns:a16="http://schemas.microsoft.com/office/drawing/2014/main" id="{ADC2D180-62AA-4764-A7AE-1D30E3F9B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1" name="Picture 400" descr="Down">
          <a:extLst>
            <a:ext uri="{FF2B5EF4-FFF2-40B4-BE49-F238E27FC236}">
              <a16:creationId xmlns:a16="http://schemas.microsoft.com/office/drawing/2014/main" id="{F758BB31-CDCF-46C9-842B-1E4BE38132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2" name="Picture 401" descr="Down">
          <a:extLst>
            <a:ext uri="{FF2B5EF4-FFF2-40B4-BE49-F238E27FC236}">
              <a16:creationId xmlns:a16="http://schemas.microsoft.com/office/drawing/2014/main" id="{1A458C45-078E-4873-9D81-04D5B07A43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3" name="Picture 402" descr="Down">
          <a:extLst>
            <a:ext uri="{FF2B5EF4-FFF2-40B4-BE49-F238E27FC236}">
              <a16:creationId xmlns:a16="http://schemas.microsoft.com/office/drawing/2014/main" id="{0F4ADE6C-DD2E-4ACB-AB25-636663B85A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4" name="Picture 403" descr="Down">
          <a:extLst>
            <a:ext uri="{FF2B5EF4-FFF2-40B4-BE49-F238E27FC236}">
              <a16:creationId xmlns:a16="http://schemas.microsoft.com/office/drawing/2014/main" id="{AA7F8AC3-238E-4ECC-9AE0-A787BB5871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5" name="Picture 404" descr="Down">
          <a:extLst>
            <a:ext uri="{FF2B5EF4-FFF2-40B4-BE49-F238E27FC236}">
              <a16:creationId xmlns:a16="http://schemas.microsoft.com/office/drawing/2014/main" id="{2B4EEE70-9FF1-44EE-85D4-E0DDD38DD6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6" name="Picture 405" descr="Down">
          <a:extLst>
            <a:ext uri="{FF2B5EF4-FFF2-40B4-BE49-F238E27FC236}">
              <a16:creationId xmlns:a16="http://schemas.microsoft.com/office/drawing/2014/main" id="{4DA960AB-E679-4562-BEA6-4252A5EBE1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7" name="Picture 406" descr="Down">
          <a:extLst>
            <a:ext uri="{FF2B5EF4-FFF2-40B4-BE49-F238E27FC236}">
              <a16:creationId xmlns:a16="http://schemas.microsoft.com/office/drawing/2014/main" id="{79338E54-D4F5-4571-A22F-B985C1878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8" name="Picture 407" descr="Down">
          <a:extLst>
            <a:ext uri="{FF2B5EF4-FFF2-40B4-BE49-F238E27FC236}">
              <a16:creationId xmlns:a16="http://schemas.microsoft.com/office/drawing/2014/main" id="{9CA1AF97-DAEC-42CC-ABBE-60382DBE35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09" name="Picture 408" descr="Down">
          <a:extLst>
            <a:ext uri="{FF2B5EF4-FFF2-40B4-BE49-F238E27FC236}">
              <a16:creationId xmlns:a16="http://schemas.microsoft.com/office/drawing/2014/main" id="{96B604E0-7A00-4672-AF69-5B49B743C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0" name="Picture 409" descr="Down">
          <a:extLst>
            <a:ext uri="{FF2B5EF4-FFF2-40B4-BE49-F238E27FC236}">
              <a16:creationId xmlns:a16="http://schemas.microsoft.com/office/drawing/2014/main" id="{2C038347-9143-4B3C-BE8F-2039C70050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1" name="Picture 410" descr="Down">
          <a:extLst>
            <a:ext uri="{FF2B5EF4-FFF2-40B4-BE49-F238E27FC236}">
              <a16:creationId xmlns:a16="http://schemas.microsoft.com/office/drawing/2014/main" id="{11DB42A2-65E9-4CF5-BC19-BFFE759434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2" name="Picture 411" descr="Down">
          <a:extLst>
            <a:ext uri="{FF2B5EF4-FFF2-40B4-BE49-F238E27FC236}">
              <a16:creationId xmlns:a16="http://schemas.microsoft.com/office/drawing/2014/main" id="{D6865952-E930-4182-B432-D840E3216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3" name="Picture 412" descr="Down">
          <a:extLst>
            <a:ext uri="{FF2B5EF4-FFF2-40B4-BE49-F238E27FC236}">
              <a16:creationId xmlns:a16="http://schemas.microsoft.com/office/drawing/2014/main" id="{96FE4A98-139D-4013-9A07-D181AFC6CC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4" name="Picture 413" descr="Down">
          <a:extLst>
            <a:ext uri="{FF2B5EF4-FFF2-40B4-BE49-F238E27FC236}">
              <a16:creationId xmlns:a16="http://schemas.microsoft.com/office/drawing/2014/main" id="{1196D720-975A-4EE8-9FB8-83606ACAE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5" name="Picture 414" descr="Down">
          <a:extLst>
            <a:ext uri="{FF2B5EF4-FFF2-40B4-BE49-F238E27FC236}">
              <a16:creationId xmlns:a16="http://schemas.microsoft.com/office/drawing/2014/main" id="{C6932776-A783-4878-937F-E54B322979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6" name="Picture 415" descr="Down">
          <a:extLst>
            <a:ext uri="{FF2B5EF4-FFF2-40B4-BE49-F238E27FC236}">
              <a16:creationId xmlns:a16="http://schemas.microsoft.com/office/drawing/2014/main" id="{F386D650-E295-4905-95FB-B48457AA2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7" name="Picture 416" descr="Down">
          <a:extLst>
            <a:ext uri="{FF2B5EF4-FFF2-40B4-BE49-F238E27FC236}">
              <a16:creationId xmlns:a16="http://schemas.microsoft.com/office/drawing/2014/main" id="{E2A3FD71-65E1-471E-AA74-70ABD44DA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8" name="Picture 417" descr="Down">
          <a:extLst>
            <a:ext uri="{FF2B5EF4-FFF2-40B4-BE49-F238E27FC236}">
              <a16:creationId xmlns:a16="http://schemas.microsoft.com/office/drawing/2014/main" id="{75C07835-FA2C-4BE3-884A-D303DD1A1F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19" name="Picture 418" descr="Down">
          <a:extLst>
            <a:ext uri="{FF2B5EF4-FFF2-40B4-BE49-F238E27FC236}">
              <a16:creationId xmlns:a16="http://schemas.microsoft.com/office/drawing/2014/main" id="{50817EF5-C379-4D80-A4BD-004DE6B299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0" name="Picture 419" descr="Down">
          <a:extLst>
            <a:ext uri="{FF2B5EF4-FFF2-40B4-BE49-F238E27FC236}">
              <a16:creationId xmlns:a16="http://schemas.microsoft.com/office/drawing/2014/main" id="{32A7FB9C-74AB-43C7-8CFE-C13F3E26C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1" name="Picture 420" descr="Down">
          <a:extLst>
            <a:ext uri="{FF2B5EF4-FFF2-40B4-BE49-F238E27FC236}">
              <a16:creationId xmlns:a16="http://schemas.microsoft.com/office/drawing/2014/main" id="{93A3DE3E-67A0-4AA1-B355-EBC1361909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2" name="Picture 421" descr="Down">
          <a:extLst>
            <a:ext uri="{FF2B5EF4-FFF2-40B4-BE49-F238E27FC236}">
              <a16:creationId xmlns:a16="http://schemas.microsoft.com/office/drawing/2014/main" id="{56D40DCF-AFFB-46FF-940C-B2D05F0CC2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3" name="Picture 422" descr="Down">
          <a:extLst>
            <a:ext uri="{FF2B5EF4-FFF2-40B4-BE49-F238E27FC236}">
              <a16:creationId xmlns:a16="http://schemas.microsoft.com/office/drawing/2014/main" id="{DA563281-9944-44C1-BEF8-8120E7901A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4" name="Picture 423" descr="Down">
          <a:extLst>
            <a:ext uri="{FF2B5EF4-FFF2-40B4-BE49-F238E27FC236}">
              <a16:creationId xmlns:a16="http://schemas.microsoft.com/office/drawing/2014/main" id="{865A4D0C-16BB-435D-AE9A-C0F8563219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5" name="Picture 424" descr="Down">
          <a:extLst>
            <a:ext uri="{FF2B5EF4-FFF2-40B4-BE49-F238E27FC236}">
              <a16:creationId xmlns:a16="http://schemas.microsoft.com/office/drawing/2014/main" id="{E8AC8E10-8084-42BF-8BA0-A8BA81DC2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6" name="Picture 425" descr="Down">
          <a:extLst>
            <a:ext uri="{FF2B5EF4-FFF2-40B4-BE49-F238E27FC236}">
              <a16:creationId xmlns:a16="http://schemas.microsoft.com/office/drawing/2014/main" id="{B62BB26C-D8AA-4EF6-ACB0-EFE0CED57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7" name="Picture 426" descr="Down">
          <a:extLst>
            <a:ext uri="{FF2B5EF4-FFF2-40B4-BE49-F238E27FC236}">
              <a16:creationId xmlns:a16="http://schemas.microsoft.com/office/drawing/2014/main" id="{7178C843-0B0B-4654-84B2-30504C4B8A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8" name="Picture 427" descr="Down">
          <a:extLst>
            <a:ext uri="{FF2B5EF4-FFF2-40B4-BE49-F238E27FC236}">
              <a16:creationId xmlns:a16="http://schemas.microsoft.com/office/drawing/2014/main" id="{01F7EE36-66E8-4873-8E0E-9D5E44F23D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29" name="Picture 428" descr="Down">
          <a:extLst>
            <a:ext uri="{FF2B5EF4-FFF2-40B4-BE49-F238E27FC236}">
              <a16:creationId xmlns:a16="http://schemas.microsoft.com/office/drawing/2014/main" id="{3D2FF31C-4C4A-456B-AC99-F1A0A29E4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0" name="Picture 429" descr="Down">
          <a:extLst>
            <a:ext uri="{FF2B5EF4-FFF2-40B4-BE49-F238E27FC236}">
              <a16:creationId xmlns:a16="http://schemas.microsoft.com/office/drawing/2014/main" id="{34992141-FB55-4D8B-A475-6A7BC460DE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1" name="Picture 430" descr="Down">
          <a:extLst>
            <a:ext uri="{FF2B5EF4-FFF2-40B4-BE49-F238E27FC236}">
              <a16:creationId xmlns:a16="http://schemas.microsoft.com/office/drawing/2014/main" id="{683447B6-39C8-4AB2-A80E-283EF988D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2" name="Picture 431" descr="Down">
          <a:extLst>
            <a:ext uri="{FF2B5EF4-FFF2-40B4-BE49-F238E27FC236}">
              <a16:creationId xmlns:a16="http://schemas.microsoft.com/office/drawing/2014/main" id="{51073D91-C79D-4134-A4A7-C516D12699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3" name="Picture 432" descr="Down">
          <a:extLst>
            <a:ext uri="{FF2B5EF4-FFF2-40B4-BE49-F238E27FC236}">
              <a16:creationId xmlns:a16="http://schemas.microsoft.com/office/drawing/2014/main" id="{2A35A80A-A702-4D7B-A248-3EF48F584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4" name="Picture 433" descr="Down">
          <a:extLst>
            <a:ext uri="{FF2B5EF4-FFF2-40B4-BE49-F238E27FC236}">
              <a16:creationId xmlns:a16="http://schemas.microsoft.com/office/drawing/2014/main" id="{43FA1DF7-88E1-4940-B72A-F4C73ADCD0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5" name="Picture 434" descr="Down">
          <a:extLst>
            <a:ext uri="{FF2B5EF4-FFF2-40B4-BE49-F238E27FC236}">
              <a16:creationId xmlns:a16="http://schemas.microsoft.com/office/drawing/2014/main" id="{17E4F659-7334-490B-A64B-7723306CC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6" name="Picture 435" descr="Down">
          <a:extLst>
            <a:ext uri="{FF2B5EF4-FFF2-40B4-BE49-F238E27FC236}">
              <a16:creationId xmlns:a16="http://schemas.microsoft.com/office/drawing/2014/main" id="{2DC41647-0283-40E8-8DA2-DAAC94F5DC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7" name="Picture 436" descr="Down">
          <a:extLst>
            <a:ext uri="{FF2B5EF4-FFF2-40B4-BE49-F238E27FC236}">
              <a16:creationId xmlns:a16="http://schemas.microsoft.com/office/drawing/2014/main" id="{19EC2845-FD62-4150-AB64-DF6A72481C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38" name="Picture 437" descr="Down">
          <a:extLst>
            <a:ext uri="{FF2B5EF4-FFF2-40B4-BE49-F238E27FC236}">
              <a16:creationId xmlns:a16="http://schemas.microsoft.com/office/drawing/2014/main" id="{B710C0B6-E597-4E5A-B7AE-DEE744583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133349</xdr:rowOff>
    </xdr:to>
    <xdr:pic>
      <xdr:nvPicPr>
        <xdr:cNvPr id="439" name="Picture 438" descr="Down">
          <a:extLst>
            <a:ext uri="{FF2B5EF4-FFF2-40B4-BE49-F238E27FC236}">
              <a16:creationId xmlns:a16="http://schemas.microsoft.com/office/drawing/2014/main" id="{80BBD4D0-6866-45E9-A2CA-56B07B3274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49"/>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0" name="Picture 439" descr="Down">
          <a:extLst>
            <a:ext uri="{FF2B5EF4-FFF2-40B4-BE49-F238E27FC236}">
              <a16:creationId xmlns:a16="http://schemas.microsoft.com/office/drawing/2014/main" id="{F1292577-3564-4CD7-AA1C-8FCC905260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1" name="Picture 440" descr="Down">
          <a:extLst>
            <a:ext uri="{FF2B5EF4-FFF2-40B4-BE49-F238E27FC236}">
              <a16:creationId xmlns:a16="http://schemas.microsoft.com/office/drawing/2014/main" id="{9B32468D-C66F-40DB-9AE7-B783B3AD9E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2" name="Picture 441" descr="Down">
          <a:extLst>
            <a:ext uri="{FF2B5EF4-FFF2-40B4-BE49-F238E27FC236}">
              <a16:creationId xmlns:a16="http://schemas.microsoft.com/office/drawing/2014/main" id="{A6E47630-2563-4923-B666-6536C45A84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3" name="Picture 442" descr="Down">
          <a:extLst>
            <a:ext uri="{FF2B5EF4-FFF2-40B4-BE49-F238E27FC236}">
              <a16:creationId xmlns:a16="http://schemas.microsoft.com/office/drawing/2014/main" id="{4D34CCC0-EFF7-4DE4-AE5D-D8A677E4F2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4" name="Picture 443" descr="Down">
          <a:extLst>
            <a:ext uri="{FF2B5EF4-FFF2-40B4-BE49-F238E27FC236}">
              <a16:creationId xmlns:a16="http://schemas.microsoft.com/office/drawing/2014/main" id="{2D8DFF85-B8EA-49C5-918A-BBB336EC27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5" name="Picture 444" descr="Down">
          <a:extLst>
            <a:ext uri="{FF2B5EF4-FFF2-40B4-BE49-F238E27FC236}">
              <a16:creationId xmlns:a16="http://schemas.microsoft.com/office/drawing/2014/main" id="{45B148F6-89A3-4F80-8146-E89E68F315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6" name="Picture 445" descr="Down">
          <a:extLst>
            <a:ext uri="{FF2B5EF4-FFF2-40B4-BE49-F238E27FC236}">
              <a16:creationId xmlns:a16="http://schemas.microsoft.com/office/drawing/2014/main" id="{055BF1A8-BE43-40CB-A1D6-5B0D866480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7" name="Picture 446" descr="Down">
          <a:extLst>
            <a:ext uri="{FF2B5EF4-FFF2-40B4-BE49-F238E27FC236}">
              <a16:creationId xmlns:a16="http://schemas.microsoft.com/office/drawing/2014/main" id="{2FFE4873-20D2-41B6-A161-6C33EC0054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8" name="Picture 447" descr="Down">
          <a:extLst>
            <a:ext uri="{FF2B5EF4-FFF2-40B4-BE49-F238E27FC236}">
              <a16:creationId xmlns:a16="http://schemas.microsoft.com/office/drawing/2014/main" id="{1042E037-BECC-4AC6-BAA3-405B7239EA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49" name="Picture 448" descr="Down">
          <a:extLst>
            <a:ext uri="{FF2B5EF4-FFF2-40B4-BE49-F238E27FC236}">
              <a16:creationId xmlns:a16="http://schemas.microsoft.com/office/drawing/2014/main" id="{8E57CE96-CAB0-4001-9ED7-33C00EC165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0" name="Picture 449" descr="Down">
          <a:extLst>
            <a:ext uri="{FF2B5EF4-FFF2-40B4-BE49-F238E27FC236}">
              <a16:creationId xmlns:a16="http://schemas.microsoft.com/office/drawing/2014/main" id="{8BC13BAF-F1B3-4E6B-9240-D09BE77B9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1" name="Picture 450" descr="Down">
          <a:extLst>
            <a:ext uri="{FF2B5EF4-FFF2-40B4-BE49-F238E27FC236}">
              <a16:creationId xmlns:a16="http://schemas.microsoft.com/office/drawing/2014/main" id="{9B335EC9-F6D2-4090-A78D-5F47BDD29B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2" name="Picture 451" descr="Down">
          <a:extLst>
            <a:ext uri="{FF2B5EF4-FFF2-40B4-BE49-F238E27FC236}">
              <a16:creationId xmlns:a16="http://schemas.microsoft.com/office/drawing/2014/main" id="{013BDE36-FB85-4145-86DF-9A5E0B875C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3" name="Picture 452" descr="Down">
          <a:extLst>
            <a:ext uri="{FF2B5EF4-FFF2-40B4-BE49-F238E27FC236}">
              <a16:creationId xmlns:a16="http://schemas.microsoft.com/office/drawing/2014/main" id="{FBBBE5D8-56B5-4EFB-8C51-B977938966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4" name="Picture 453" descr="Down">
          <a:extLst>
            <a:ext uri="{FF2B5EF4-FFF2-40B4-BE49-F238E27FC236}">
              <a16:creationId xmlns:a16="http://schemas.microsoft.com/office/drawing/2014/main" id="{B4877722-949B-4DF5-9076-3B1B88F84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5" name="Picture 454" descr="Down">
          <a:extLst>
            <a:ext uri="{FF2B5EF4-FFF2-40B4-BE49-F238E27FC236}">
              <a16:creationId xmlns:a16="http://schemas.microsoft.com/office/drawing/2014/main" id="{E0BD6D0A-1552-434B-8F35-9B2BBE5493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6" name="Picture 455" descr="Down">
          <a:extLst>
            <a:ext uri="{FF2B5EF4-FFF2-40B4-BE49-F238E27FC236}">
              <a16:creationId xmlns:a16="http://schemas.microsoft.com/office/drawing/2014/main" id="{60B16AF9-929F-4551-91F5-6846E6B678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7" name="Picture 456" descr="Down">
          <a:extLst>
            <a:ext uri="{FF2B5EF4-FFF2-40B4-BE49-F238E27FC236}">
              <a16:creationId xmlns:a16="http://schemas.microsoft.com/office/drawing/2014/main" id="{7BA34AB1-5C31-4C96-B016-20892EAB36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8" name="Picture 457" descr="Down">
          <a:extLst>
            <a:ext uri="{FF2B5EF4-FFF2-40B4-BE49-F238E27FC236}">
              <a16:creationId xmlns:a16="http://schemas.microsoft.com/office/drawing/2014/main" id="{39374834-4F67-4F46-97FB-E6CD13EA52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59" name="Picture 458" descr="Down">
          <a:extLst>
            <a:ext uri="{FF2B5EF4-FFF2-40B4-BE49-F238E27FC236}">
              <a16:creationId xmlns:a16="http://schemas.microsoft.com/office/drawing/2014/main" id="{FC927788-0EBF-484F-A3CA-4A192E2640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0" name="Picture 459" descr="Down">
          <a:extLst>
            <a:ext uri="{FF2B5EF4-FFF2-40B4-BE49-F238E27FC236}">
              <a16:creationId xmlns:a16="http://schemas.microsoft.com/office/drawing/2014/main" id="{9D97E406-9834-4F86-8061-5E3AC987F3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1" name="Picture 460" descr="Down">
          <a:extLst>
            <a:ext uri="{FF2B5EF4-FFF2-40B4-BE49-F238E27FC236}">
              <a16:creationId xmlns:a16="http://schemas.microsoft.com/office/drawing/2014/main" id="{F27665E5-3C2E-4ABA-BE30-98E51F23F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2" name="Picture 461" descr="Down">
          <a:extLst>
            <a:ext uri="{FF2B5EF4-FFF2-40B4-BE49-F238E27FC236}">
              <a16:creationId xmlns:a16="http://schemas.microsoft.com/office/drawing/2014/main" id="{9BC3377C-FD9D-48FB-AAAE-91A0D009C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3" name="Picture 462" descr="Down">
          <a:extLst>
            <a:ext uri="{FF2B5EF4-FFF2-40B4-BE49-F238E27FC236}">
              <a16:creationId xmlns:a16="http://schemas.microsoft.com/office/drawing/2014/main" id="{1AA64806-26CA-4F9A-8159-D6E4ED6A2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4" name="Picture 463" descr="Down">
          <a:extLst>
            <a:ext uri="{FF2B5EF4-FFF2-40B4-BE49-F238E27FC236}">
              <a16:creationId xmlns:a16="http://schemas.microsoft.com/office/drawing/2014/main" id="{6E40FB89-608C-4BF0-9E59-30B61B0F76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5" name="Picture 464" descr="Down">
          <a:extLst>
            <a:ext uri="{FF2B5EF4-FFF2-40B4-BE49-F238E27FC236}">
              <a16:creationId xmlns:a16="http://schemas.microsoft.com/office/drawing/2014/main" id="{C5D1449E-B14D-48C4-BAE8-5C2796EFD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6" name="Picture 465" descr="Down">
          <a:extLst>
            <a:ext uri="{FF2B5EF4-FFF2-40B4-BE49-F238E27FC236}">
              <a16:creationId xmlns:a16="http://schemas.microsoft.com/office/drawing/2014/main" id="{0C4A4D81-A7A5-4624-9D5B-5C265CAFDA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7" name="Picture 466" descr="Down">
          <a:extLst>
            <a:ext uri="{FF2B5EF4-FFF2-40B4-BE49-F238E27FC236}">
              <a16:creationId xmlns:a16="http://schemas.microsoft.com/office/drawing/2014/main" id="{2DDED566-3440-444A-9626-1BA77A534F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8" name="Picture 467" descr="Down">
          <a:extLst>
            <a:ext uri="{FF2B5EF4-FFF2-40B4-BE49-F238E27FC236}">
              <a16:creationId xmlns:a16="http://schemas.microsoft.com/office/drawing/2014/main" id="{A5DFB4A7-FCC4-4812-A5F1-2FF07309DF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69" name="Picture 468" descr="Down">
          <a:extLst>
            <a:ext uri="{FF2B5EF4-FFF2-40B4-BE49-F238E27FC236}">
              <a16:creationId xmlns:a16="http://schemas.microsoft.com/office/drawing/2014/main" id="{7CE2BF32-0B34-46E2-BB9F-DE80563AF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0" name="Picture 469" descr="Down">
          <a:extLst>
            <a:ext uri="{FF2B5EF4-FFF2-40B4-BE49-F238E27FC236}">
              <a16:creationId xmlns:a16="http://schemas.microsoft.com/office/drawing/2014/main" id="{97CAB825-F24A-4B1E-9B86-199E98EF87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1" name="Picture 470" descr="Down">
          <a:extLst>
            <a:ext uri="{FF2B5EF4-FFF2-40B4-BE49-F238E27FC236}">
              <a16:creationId xmlns:a16="http://schemas.microsoft.com/office/drawing/2014/main" id="{568DD9CB-53EB-4BE3-969C-EECC63B488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2" name="Picture 471" descr="Down">
          <a:extLst>
            <a:ext uri="{FF2B5EF4-FFF2-40B4-BE49-F238E27FC236}">
              <a16:creationId xmlns:a16="http://schemas.microsoft.com/office/drawing/2014/main" id="{12E6FF23-C4A1-46DB-A61D-3A1250972C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3" name="Picture 472" descr="Down">
          <a:extLst>
            <a:ext uri="{FF2B5EF4-FFF2-40B4-BE49-F238E27FC236}">
              <a16:creationId xmlns:a16="http://schemas.microsoft.com/office/drawing/2014/main" id="{FDFA09F1-018D-44AC-9217-AAD94ABC31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4" name="Picture 473" descr="Down">
          <a:extLst>
            <a:ext uri="{FF2B5EF4-FFF2-40B4-BE49-F238E27FC236}">
              <a16:creationId xmlns:a16="http://schemas.microsoft.com/office/drawing/2014/main" id="{7721DC96-54A5-4C52-872E-6547D255F1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5" name="Picture 474" descr="Down">
          <a:extLst>
            <a:ext uri="{FF2B5EF4-FFF2-40B4-BE49-F238E27FC236}">
              <a16:creationId xmlns:a16="http://schemas.microsoft.com/office/drawing/2014/main" id="{6CAB3C59-33ED-4B46-8D34-44B19DD01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6" name="Picture 475" descr="Down">
          <a:extLst>
            <a:ext uri="{FF2B5EF4-FFF2-40B4-BE49-F238E27FC236}">
              <a16:creationId xmlns:a16="http://schemas.microsoft.com/office/drawing/2014/main" id="{796D065B-4174-4C60-8576-16282EC733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7" name="Picture 476" descr="Down">
          <a:extLst>
            <a:ext uri="{FF2B5EF4-FFF2-40B4-BE49-F238E27FC236}">
              <a16:creationId xmlns:a16="http://schemas.microsoft.com/office/drawing/2014/main" id="{BCEF9348-2300-4A28-B650-822D35038D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8" name="Picture 477" descr="Down">
          <a:extLst>
            <a:ext uri="{FF2B5EF4-FFF2-40B4-BE49-F238E27FC236}">
              <a16:creationId xmlns:a16="http://schemas.microsoft.com/office/drawing/2014/main" id="{D4090901-D241-47B5-BDEE-2AF49E2634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79" name="Picture 478" descr="Down">
          <a:extLst>
            <a:ext uri="{FF2B5EF4-FFF2-40B4-BE49-F238E27FC236}">
              <a16:creationId xmlns:a16="http://schemas.microsoft.com/office/drawing/2014/main" id="{0B1C53D4-B0ED-4812-B0CD-F0D9771D7A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80" name="Picture 479" descr="Down">
          <a:extLst>
            <a:ext uri="{FF2B5EF4-FFF2-40B4-BE49-F238E27FC236}">
              <a16:creationId xmlns:a16="http://schemas.microsoft.com/office/drawing/2014/main" id="{300941C5-D283-43C3-A8E2-176669D2F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81" name="Picture 480" descr="Down">
          <a:extLst>
            <a:ext uri="{FF2B5EF4-FFF2-40B4-BE49-F238E27FC236}">
              <a16:creationId xmlns:a16="http://schemas.microsoft.com/office/drawing/2014/main" id="{6236F286-2D16-4E41-B0A4-BBA3FA6E6E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editAs="oneCell">
    <xdr:from>
      <xdr:col>57</xdr:col>
      <xdr:colOff>0</xdr:colOff>
      <xdr:row>30</xdr:row>
      <xdr:rowOff>0</xdr:rowOff>
    </xdr:from>
    <xdr:to>
      <xdr:col>57</xdr:col>
      <xdr:colOff>95250</xdr:colOff>
      <xdr:row>30</xdr:row>
      <xdr:rowOff>133350</xdr:rowOff>
    </xdr:to>
    <xdr:pic>
      <xdr:nvPicPr>
        <xdr:cNvPr id="482" name="Picture 481" descr="Down">
          <a:extLst>
            <a:ext uri="{FF2B5EF4-FFF2-40B4-BE49-F238E27FC236}">
              <a16:creationId xmlns:a16="http://schemas.microsoft.com/office/drawing/2014/main" id="{69D075AD-FD84-4524-ABAD-FE6158084F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5950" y="5721350"/>
          <a:ext cx="95250" cy="133350"/>
        </a:xfrm>
        <a:prstGeom prst="rect">
          <a:avLst/>
        </a:prstGeom>
        <a:noFill/>
      </xdr:spPr>
    </xdr:pic>
    <xdr:clientData/>
  </xdr:twoCellAnchor>
  <xdr:twoCellAnchor>
    <xdr:from>
      <xdr:col>71</xdr:col>
      <xdr:colOff>400050</xdr:colOff>
      <xdr:row>0</xdr:row>
      <xdr:rowOff>103187</xdr:rowOff>
    </xdr:from>
    <xdr:to>
      <xdr:col>79</xdr:col>
      <xdr:colOff>95250</xdr:colOff>
      <xdr:row>14</xdr:row>
      <xdr:rowOff>179387</xdr:rowOff>
    </xdr:to>
    <xdr:graphicFrame macro="">
      <xdr:nvGraphicFramePr>
        <xdr:cNvPr id="483" name="Chart 482">
          <a:extLst>
            <a:ext uri="{FF2B5EF4-FFF2-40B4-BE49-F238E27FC236}">
              <a16:creationId xmlns:a16="http://schemas.microsoft.com/office/drawing/2014/main" id="{25D31FC7-FA61-42BC-B76F-96FEC6BB2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69</xdr:col>
      <xdr:colOff>271462</xdr:colOff>
      <xdr:row>16</xdr:row>
      <xdr:rowOff>80962</xdr:rowOff>
    </xdr:from>
    <xdr:to>
      <xdr:col>76</xdr:col>
      <xdr:colOff>576262</xdr:colOff>
      <xdr:row>30</xdr:row>
      <xdr:rowOff>0</xdr:rowOff>
    </xdr:to>
    <xdr:graphicFrame macro="">
      <xdr:nvGraphicFramePr>
        <xdr:cNvPr id="484" name="Chart 483">
          <a:extLst>
            <a:ext uri="{FF2B5EF4-FFF2-40B4-BE49-F238E27FC236}">
              <a16:creationId xmlns:a16="http://schemas.microsoft.com/office/drawing/2014/main" id="{42FCCC03-0D8A-4EE4-AB74-4BD771B57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77</xdr:col>
      <xdr:colOff>90487</xdr:colOff>
      <xdr:row>1</xdr:row>
      <xdr:rowOff>119062</xdr:rowOff>
    </xdr:from>
    <xdr:to>
      <xdr:col>85</xdr:col>
      <xdr:colOff>433387</xdr:colOff>
      <xdr:row>15</xdr:row>
      <xdr:rowOff>4762</xdr:rowOff>
    </xdr:to>
    <xdr:graphicFrame macro="">
      <xdr:nvGraphicFramePr>
        <xdr:cNvPr id="485" name="Chart 484">
          <a:extLst>
            <a:ext uri="{FF2B5EF4-FFF2-40B4-BE49-F238E27FC236}">
              <a16:creationId xmlns:a16="http://schemas.microsoft.com/office/drawing/2014/main" id="{B66C5647-DEBF-4A29-8167-68AA878A1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77</xdr:col>
      <xdr:colOff>100012</xdr:colOff>
      <xdr:row>16</xdr:row>
      <xdr:rowOff>147637</xdr:rowOff>
    </xdr:from>
    <xdr:to>
      <xdr:col>84</xdr:col>
      <xdr:colOff>404812</xdr:colOff>
      <xdr:row>30</xdr:row>
      <xdr:rowOff>0</xdr:rowOff>
    </xdr:to>
    <xdr:graphicFrame macro="">
      <xdr:nvGraphicFramePr>
        <xdr:cNvPr id="486" name="Chart 485">
          <a:extLst>
            <a:ext uri="{FF2B5EF4-FFF2-40B4-BE49-F238E27FC236}">
              <a16:creationId xmlns:a16="http://schemas.microsoft.com/office/drawing/2014/main" id="{BAB95BF3-D69C-4AF9-B5D9-374C642F6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357187</xdr:colOff>
      <xdr:row>18</xdr:row>
      <xdr:rowOff>52387</xdr:rowOff>
    </xdr:from>
    <xdr:to>
      <xdr:col>79</xdr:col>
      <xdr:colOff>52387</xdr:colOff>
      <xdr:row>30</xdr:row>
      <xdr:rowOff>0</xdr:rowOff>
    </xdr:to>
    <xdr:graphicFrame macro="">
      <xdr:nvGraphicFramePr>
        <xdr:cNvPr id="487" name="Chart 486">
          <a:extLst>
            <a:ext uri="{FF2B5EF4-FFF2-40B4-BE49-F238E27FC236}">
              <a16:creationId xmlns:a16="http://schemas.microsoft.com/office/drawing/2014/main" id="{703E75B6-2590-4354-AC1E-4456D98C2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71</xdr:col>
      <xdr:colOff>357187</xdr:colOff>
      <xdr:row>18</xdr:row>
      <xdr:rowOff>52387</xdr:rowOff>
    </xdr:from>
    <xdr:to>
      <xdr:col>79</xdr:col>
      <xdr:colOff>52387</xdr:colOff>
      <xdr:row>30</xdr:row>
      <xdr:rowOff>0</xdr:rowOff>
    </xdr:to>
    <xdr:graphicFrame macro="">
      <xdr:nvGraphicFramePr>
        <xdr:cNvPr id="488" name="Chart 487">
          <a:extLst>
            <a:ext uri="{FF2B5EF4-FFF2-40B4-BE49-F238E27FC236}">
              <a16:creationId xmlns:a16="http://schemas.microsoft.com/office/drawing/2014/main" id="{F3249A09-DAAA-4353-B2A8-E5379C69F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9</xdr:col>
      <xdr:colOff>449697</xdr:colOff>
      <xdr:row>24</xdr:row>
      <xdr:rowOff>495620</xdr:rowOff>
    </xdr:to>
    <xdr:pic>
      <xdr:nvPicPr>
        <xdr:cNvPr id="2" name="Picture 1">
          <a:extLst>
            <a:ext uri="{FF2B5EF4-FFF2-40B4-BE49-F238E27FC236}">
              <a16:creationId xmlns:a16="http://schemas.microsoft.com/office/drawing/2014/main" id="{39B10671-4667-4635-9657-A2B0BDA669B2}"/>
            </a:ext>
          </a:extLst>
        </xdr:cNvPr>
        <xdr:cNvPicPr>
          <a:picLocks noChangeAspect="1"/>
        </xdr:cNvPicPr>
      </xdr:nvPicPr>
      <xdr:blipFill>
        <a:blip xmlns:r="http://schemas.openxmlformats.org/officeDocument/2006/relationships" r:embed="rId1"/>
        <a:stretch>
          <a:fillRect/>
        </a:stretch>
      </xdr:blipFill>
      <xdr:spPr>
        <a:xfrm>
          <a:off x="609600" y="4813300"/>
          <a:ext cx="7444222" cy="7527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4</xdr:col>
      <xdr:colOff>95250</xdr:colOff>
      <xdr:row>5</xdr:row>
      <xdr:rowOff>133350</xdr:rowOff>
    </xdr:to>
    <xdr:pic>
      <xdr:nvPicPr>
        <xdr:cNvPr id="2" name="Picture 1" descr="Up">
          <a:extLst>
            <a:ext uri="{FF2B5EF4-FFF2-40B4-BE49-F238E27FC236}">
              <a16:creationId xmlns:a16="http://schemas.microsoft.com/office/drawing/2014/main" id="{0A69273F-FC52-4A44-AFB5-0EC640DD09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 name="Picture 2" descr="Up">
          <a:extLst>
            <a:ext uri="{FF2B5EF4-FFF2-40B4-BE49-F238E27FC236}">
              <a16:creationId xmlns:a16="http://schemas.microsoft.com/office/drawing/2014/main" id="{6BF6566A-09FE-4CCA-8B78-5CCA255F45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 name="Picture 3" descr="Up">
          <a:extLst>
            <a:ext uri="{FF2B5EF4-FFF2-40B4-BE49-F238E27FC236}">
              <a16:creationId xmlns:a16="http://schemas.microsoft.com/office/drawing/2014/main" id="{EE79A9CE-05C4-4EB2-BF2D-522035B81E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5" name="Picture 4" descr="Up">
          <a:extLst>
            <a:ext uri="{FF2B5EF4-FFF2-40B4-BE49-F238E27FC236}">
              <a16:creationId xmlns:a16="http://schemas.microsoft.com/office/drawing/2014/main" id="{06C77C29-FB66-4D20-813C-65DD86DC69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6" name="Picture 5" descr="Up">
          <a:extLst>
            <a:ext uri="{FF2B5EF4-FFF2-40B4-BE49-F238E27FC236}">
              <a16:creationId xmlns:a16="http://schemas.microsoft.com/office/drawing/2014/main" id="{5E9EEB17-9CC0-4721-8EF7-F687B615AE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7" name="Picture 6" descr="Up">
          <a:extLst>
            <a:ext uri="{FF2B5EF4-FFF2-40B4-BE49-F238E27FC236}">
              <a16:creationId xmlns:a16="http://schemas.microsoft.com/office/drawing/2014/main" id="{6F5E8825-2004-44AE-9DB9-76BCAFDE3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8" name="Picture 7" descr="Up">
          <a:extLst>
            <a:ext uri="{FF2B5EF4-FFF2-40B4-BE49-F238E27FC236}">
              <a16:creationId xmlns:a16="http://schemas.microsoft.com/office/drawing/2014/main" id="{29E6FC52-34FE-4199-B3B2-ACA56439B8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9" name="Picture 8" descr="Up">
          <a:extLst>
            <a:ext uri="{FF2B5EF4-FFF2-40B4-BE49-F238E27FC236}">
              <a16:creationId xmlns:a16="http://schemas.microsoft.com/office/drawing/2014/main" id="{749A1FCC-6A44-493A-BDB2-0732BC09F9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0" name="Picture 9" descr="Up">
          <a:extLst>
            <a:ext uri="{FF2B5EF4-FFF2-40B4-BE49-F238E27FC236}">
              <a16:creationId xmlns:a16="http://schemas.microsoft.com/office/drawing/2014/main" id="{01ED6506-4E81-4291-B293-4C357128EC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1" name="Picture 10" descr="Up">
          <a:extLst>
            <a:ext uri="{FF2B5EF4-FFF2-40B4-BE49-F238E27FC236}">
              <a16:creationId xmlns:a16="http://schemas.microsoft.com/office/drawing/2014/main" id="{DB750723-863B-4C6D-BB52-72DAEB869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2" name="Picture 11" descr="Up">
          <a:extLst>
            <a:ext uri="{FF2B5EF4-FFF2-40B4-BE49-F238E27FC236}">
              <a16:creationId xmlns:a16="http://schemas.microsoft.com/office/drawing/2014/main" id="{0BD9B8AD-0F1B-4165-B461-1A645B63BD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3" name="Picture 12" descr="Up">
          <a:extLst>
            <a:ext uri="{FF2B5EF4-FFF2-40B4-BE49-F238E27FC236}">
              <a16:creationId xmlns:a16="http://schemas.microsoft.com/office/drawing/2014/main" id="{BF38B827-52DE-422A-BE65-74FE2033B2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4" name="Picture 13" descr="Up">
          <a:extLst>
            <a:ext uri="{FF2B5EF4-FFF2-40B4-BE49-F238E27FC236}">
              <a16:creationId xmlns:a16="http://schemas.microsoft.com/office/drawing/2014/main" id="{42A22DBB-E72C-46A7-9875-665F197FB5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5" name="Picture 14" descr="Up">
          <a:extLst>
            <a:ext uri="{FF2B5EF4-FFF2-40B4-BE49-F238E27FC236}">
              <a16:creationId xmlns:a16="http://schemas.microsoft.com/office/drawing/2014/main" id="{89D6C122-ADB5-4E2F-8771-9DF05D74E4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6" name="Picture 15" descr="Up">
          <a:extLst>
            <a:ext uri="{FF2B5EF4-FFF2-40B4-BE49-F238E27FC236}">
              <a16:creationId xmlns:a16="http://schemas.microsoft.com/office/drawing/2014/main" id="{9F2D61CB-935E-4EBE-B9B7-304606469C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7" name="Picture 16" descr="Up">
          <a:extLst>
            <a:ext uri="{FF2B5EF4-FFF2-40B4-BE49-F238E27FC236}">
              <a16:creationId xmlns:a16="http://schemas.microsoft.com/office/drawing/2014/main" id="{5B2383BD-B8EC-4C1D-B344-DEB069251F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8" name="Picture 17" descr="Up">
          <a:extLst>
            <a:ext uri="{FF2B5EF4-FFF2-40B4-BE49-F238E27FC236}">
              <a16:creationId xmlns:a16="http://schemas.microsoft.com/office/drawing/2014/main" id="{E4966E4E-5319-4D84-AA9F-185C83CB13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19" name="Picture 18" descr="Up">
          <a:extLst>
            <a:ext uri="{FF2B5EF4-FFF2-40B4-BE49-F238E27FC236}">
              <a16:creationId xmlns:a16="http://schemas.microsoft.com/office/drawing/2014/main" id="{1F602A7C-9814-43D9-B114-810CED0F93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0" name="Picture 19" descr="Up">
          <a:extLst>
            <a:ext uri="{FF2B5EF4-FFF2-40B4-BE49-F238E27FC236}">
              <a16:creationId xmlns:a16="http://schemas.microsoft.com/office/drawing/2014/main" id="{E7700E04-542F-48D3-9258-A1C022CDE0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1" name="Picture 20" descr="Up">
          <a:extLst>
            <a:ext uri="{FF2B5EF4-FFF2-40B4-BE49-F238E27FC236}">
              <a16:creationId xmlns:a16="http://schemas.microsoft.com/office/drawing/2014/main" id="{058F82D6-8904-4E54-9D5B-DFBE6AD074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2" name="Picture 21" descr="Up">
          <a:extLst>
            <a:ext uri="{FF2B5EF4-FFF2-40B4-BE49-F238E27FC236}">
              <a16:creationId xmlns:a16="http://schemas.microsoft.com/office/drawing/2014/main" id="{9840FA24-8FF7-49E5-BD0D-83A01AF6A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3" name="Picture 22" descr="Up">
          <a:extLst>
            <a:ext uri="{FF2B5EF4-FFF2-40B4-BE49-F238E27FC236}">
              <a16:creationId xmlns:a16="http://schemas.microsoft.com/office/drawing/2014/main" id="{9EEFF029-3C3E-41B2-92A8-1CCB46822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4" name="Picture 23" descr="Up">
          <a:extLst>
            <a:ext uri="{FF2B5EF4-FFF2-40B4-BE49-F238E27FC236}">
              <a16:creationId xmlns:a16="http://schemas.microsoft.com/office/drawing/2014/main" id="{05056A25-CA91-489F-B328-D82D29EDC3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5" name="Picture 24" descr="Up">
          <a:extLst>
            <a:ext uri="{FF2B5EF4-FFF2-40B4-BE49-F238E27FC236}">
              <a16:creationId xmlns:a16="http://schemas.microsoft.com/office/drawing/2014/main" id="{67C6E2CB-4EE3-4428-8B23-6F0F90E07B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6" name="Picture 25" descr="Up">
          <a:extLst>
            <a:ext uri="{FF2B5EF4-FFF2-40B4-BE49-F238E27FC236}">
              <a16:creationId xmlns:a16="http://schemas.microsoft.com/office/drawing/2014/main" id="{93FE094C-C022-42AF-9124-E2D22BEE9B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7" name="Picture 26" descr="Up">
          <a:extLst>
            <a:ext uri="{FF2B5EF4-FFF2-40B4-BE49-F238E27FC236}">
              <a16:creationId xmlns:a16="http://schemas.microsoft.com/office/drawing/2014/main" id="{78E4EB5E-593B-4E47-9A0B-3FC015285F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8" name="Picture 27" descr="Up">
          <a:extLst>
            <a:ext uri="{FF2B5EF4-FFF2-40B4-BE49-F238E27FC236}">
              <a16:creationId xmlns:a16="http://schemas.microsoft.com/office/drawing/2014/main" id="{F6233D3D-639F-4FD6-9A34-5B6E2EEDEC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29" name="Picture 28" descr="Up">
          <a:extLst>
            <a:ext uri="{FF2B5EF4-FFF2-40B4-BE49-F238E27FC236}">
              <a16:creationId xmlns:a16="http://schemas.microsoft.com/office/drawing/2014/main" id="{B855B3E8-C2BD-4723-85CC-9C35485235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0" name="Picture 29" descr="Up">
          <a:extLst>
            <a:ext uri="{FF2B5EF4-FFF2-40B4-BE49-F238E27FC236}">
              <a16:creationId xmlns:a16="http://schemas.microsoft.com/office/drawing/2014/main" id="{55F7B7C9-CCC6-4386-8072-997CE98BE3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1" name="Picture 30" descr="Up">
          <a:extLst>
            <a:ext uri="{FF2B5EF4-FFF2-40B4-BE49-F238E27FC236}">
              <a16:creationId xmlns:a16="http://schemas.microsoft.com/office/drawing/2014/main" id="{20089568-B3DF-4682-999E-E46E6C87A1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2" name="Picture 31" descr="Up">
          <a:extLst>
            <a:ext uri="{FF2B5EF4-FFF2-40B4-BE49-F238E27FC236}">
              <a16:creationId xmlns:a16="http://schemas.microsoft.com/office/drawing/2014/main" id="{9F4AE876-C631-42B4-B0F0-387F4BCD1E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3" name="Picture 32" descr="Up">
          <a:extLst>
            <a:ext uri="{FF2B5EF4-FFF2-40B4-BE49-F238E27FC236}">
              <a16:creationId xmlns:a16="http://schemas.microsoft.com/office/drawing/2014/main" id="{4D8ECE97-4ED0-4038-B69F-43CDB24A17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4" name="Picture 33" descr="Up">
          <a:extLst>
            <a:ext uri="{FF2B5EF4-FFF2-40B4-BE49-F238E27FC236}">
              <a16:creationId xmlns:a16="http://schemas.microsoft.com/office/drawing/2014/main" id="{885EB0D0-72ED-4B3C-B0FA-4CC823502D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5" name="Picture 34" descr="Up">
          <a:extLst>
            <a:ext uri="{FF2B5EF4-FFF2-40B4-BE49-F238E27FC236}">
              <a16:creationId xmlns:a16="http://schemas.microsoft.com/office/drawing/2014/main" id="{9A880B8C-078C-4491-8B0C-FF76CC5ECB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6" name="Picture 35" descr="Up">
          <a:extLst>
            <a:ext uri="{FF2B5EF4-FFF2-40B4-BE49-F238E27FC236}">
              <a16:creationId xmlns:a16="http://schemas.microsoft.com/office/drawing/2014/main" id="{034807CE-7AA8-428D-A3DB-745B87EBB7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7" name="Picture 36" descr="Up">
          <a:extLst>
            <a:ext uri="{FF2B5EF4-FFF2-40B4-BE49-F238E27FC236}">
              <a16:creationId xmlns:a16="http://schemas.microsoft.com/office/drawing/2014/main" id="{2385D073-0020-4126-978E-7CD1AF2470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8" name="Picture 37" descr="Up">
          <a:extLst>
            <a:ext uri="{FF2B5EF4-FFF2-40B4-BE49-F238E27FC236}">
              <a16:creationId xmlns:a16="http://schemas.microsoft.com/office/drawing/2014/main" id="{BDE4D92D-30F6-4BAD-8981-FCAF7899A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39" name="Picture 38" descr="Up">
          <a:extLst>
            <a:ext uri="{FF2B5EF4-FFF2-40B4-BE49-F238E27FC236}">
              <a16:creationId xmlns:a16="http://schemas.microsoft.com/office/drawing/2014/main" id="{0AA3454F-F0A1-495D-BB84-15C0C56D33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0" name="Picture 39" descr="Up">
          <a:extLst>
            <a:ext uri="{FF2B5EF4-FFF2-40B4-BE49-F238E27FC236}">
              <a16:creationId xmlns:a16="http://schemas.microsoft.com/office/drawing/2014/main" id="{32B4CC96-6B3C-4838-8393-DE03F245A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1" name="Picture 40" descr="Up">
          <a:extLst>
            <a:ext uri="{FF2B5EF4-FFF2-40B4-BE49-F238E27FC236}">
              <a16:creationId xmlns:a16="http://schemas.microsoft.com/office/drawing/2014/main" id="{DD4143A7-C7F5-4F6C-AE5A-A3A8799310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2" name="Picture 41" descr="Up">
          <a:extLst>
            <a:ext uri="{FF2B5EF4-FFF2-40B4-BE49-F238E27FC236}">
              <a16:creationId xmlns:a16="http://schemas.microsoft.com/office/drawing/2014/main" id="{E76CB446-6CA3-4A5E-B9D6-5D55DBB1BD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3" name="Picture 42" descr="Down">
          <a:extLst>
            <a:ext uri="{FF2B5EF4-FFF2-40B4-BE49-F238E27FC236}">
              <a16:creationId xmlns:a16="http://schemas.microsoft.com/office/drawing/2014/main" id="{AC0087D7-15DA-4600-B7D2-06E2E94823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4" name="Picture 43" descr="Up">
          <a:extLst>
            <a:ext uri="{FF2B5EF4-FFF2-40B4-BE49-F238E27FC236}">
              <a16:creationId xmlns:a16="http://schemas.microsoft.com/office/drawing/2014/main" id="{FF29373E-03D5-4E3E-A572-7AC7BE2839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5" name="Picture 44" descr="Up">
          <a:extLst>
            <a:ext uri="{FF2B5EF4-FFF2-40B4-BE49-F238E27FC236}">
              <a16:creationId xmlns:a16="http://schemas.microsoft.com/office/drawing/2014/main" id="{F325D94C-9724-4675-950F-17FF86F1F7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6" name="Picture 45" descr="Up">
          <a:extLst>
            <a:ext uri="{FF2B5EF4-FFF2-40B4-BE49-F238E27FC236}">
              <a16:creationId xmlns:a16="http://schemas.microsoft.com/office/drawing/2014/main" id="{42196EE3-1A64-4AD0-803F-61D29ABEB6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5</xdr:row>
      <xdr:rowOff>0</xdr:rowOff>
    </xdr:from>
    <xdr:to>
      <xdr:col>4</xdr:col>
      <xdr:colOff>95250</xdr:colOff>
      <xdr:row>5</xdr:row>
      <xdr:rowOff>133350</xdr:rowOff>
    </xdr:to>
    <xdr:pic>
      <xdr:nvPicPr>
        <xdr:cNvPr id="47" name="Picture 46" descr="Up">
          <a:extLst>
            <a:ext uri="{FF2B5EF4-FFF2-40B4-BE49-F238E27FC236}">
              <a16:creationId xmlns:a16="http://schemas.microsoft.com/office/drawing/2014/main" id="{DEB64B36-5E48-4EAD-9373-1A6F9122AD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49275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48" name="Picture 47" descr="Up">
          <a:extLst>
            <a:ext uri="{FF2B5EF4-FFF2-40B4-BE49-F238E27FC236}">
              <a16:creationId xmlns:a16="http://schemas.microsoft.com/office/drawing/2014/main" id="{C6ABE7A0-D37D-465D-878A-A64E116671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49" name="Picture 48" descr="Up">
          <a:extLst>
            <a:ext uri="{FF2B5EF4-FFF2-40B4-BE49-F238E27FC236}">
              <a16:creationId xmlns:a16="http://schemas.microsoft.com/office/drawing/2014/main" id="{D92E2ECF-AF4E-42AC-99FB-9AFBB20163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0" name="Picture 49" descr="Up">
          <a:extLst>
            <a:ext uri="{FF2B5EF4-FFF2-40B4-BE49-F238E27FC236}">
              <a16:creationId xmlns:a16="http://schemas.microsoft.com/office/drawing/2014/main" id="{01641517-41CF-4DF8-BDFE-982F4F418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1" name="Picture 50" descr="Up">
          <a:extLst>
            <a:ext uri="{FF2B5EF4-FFF2-40B4-BE49-F238E27FC236}">
              <a16:creationId xmlns:a16="http://schemas.microsoft.com/office/drawing/2014/main" id="{ACF4088B-0015-4A08-9359-6A87483436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2" name="Picture 51" descr="Up">
          <a:extLst>
            <a:ext uri="{FF2B5EF4-FFF2-40B4-BE49-F238E27FC236}">
              <a16:creationId xmlns:a16="http://schemas.microsoft.com/office/drawing/2014/main" id="{325342E5-2C47-49ED-8FDE-B3ACFCD472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3" name="Picture 52" descr="Up">
          <a:extLst>
            <a:ext uri="{FF2B5EF4-FFF2-40B4-BE49-F238E27FC236}">
              <a16:creationId xmlns:a16="http://schemas.microsoft.com/office/drawing/2014/main" id="{8AA828BC-0A62-49D2-A2FA-18C0EBCF8F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4" name="Picture 53" descr="Up">
          <a:extLst>
            <a:ext uri="{FF2B5EF4-FFF2-40B4-BE49-F238E27FC236}">
              <a16:creationId xmlns:a16="http://schemas.microsoft.com/office/drawing/2014/main" id="{D4FBC1CF-0155-45A7-BAAA-59B596A666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5" name="Picture 54" descr="Up">
          <a:extLst>
            <a:ext uri="{FF2B5EF4-FFF2-40B4-BE49-F238E27FC236}">
              <a16:creationId xmlns:a16="http://schemas.microsoft.com/office/drawing/2014/main" id="{85ADBE4E-E15D-4815-8917-CC86B136D4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6" name="Picture 55" descr="Up">
          <a:extLst>
            <a:ext uri="{FF2B5EF4-FFF2-40B4-BE49-F238E27FC236}">
              <a16:creationId xmlns:a16="http://schemas.microsoft.com/office/drawing/2014/main" id="{8DD3C53E-F7DC-4F39-ADE0-CC06AAE039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7" name="Picture 56" descr="Up">
          <a:extLst>
            <a:ext uri="{FF2B5EF4-FFF2-40B4-BE49-F238E27FC236}">
              <a16:creationId xmlns:a16="http://schemas.microsoft.com/office/drawing/2014/main" id="{1EB91E3D-C9EB-4914-8E6A-D78A4A238A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8" name="Picture 57" descr="Up">
          <a:extLst>
            <a:ext uri="{FF2B5EF4-FFF2-40B4-BE49-F238E27FC236}">
              <a16:creationId xmlns:a16="http://schemas.microsoft.com/office/drawing/2014/main" id="{2A314944-6AEA-4770-8F77-89E9D12D35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59" name="Picture 58" descr="Up">
          <a:extLst>
            <a:ext uri="{FF2B5EF4-FFF2-40B4-BE49-F238E27FC236}">
              <a16:creationId xmlns:a16="http://schemas.microsoft.com/office/drawing/2014/main" id="{A09E00C3-7844-45E9-98D7-0CDA15EDF0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0" name="Picture 59" descr="Up">
          <a:extLst>
            <a:ext uri="{FF2B5EF4-FFF2-40B4-BE49-F238E27FC236}">
              <a16:creationId xmlns:a16="http://schemas.microsoft.com/office/drawing/2014/main" id="{CCEE7214-4CED-4435-92F8-AD1EC59D92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1" name="Picture 60" descr="Up">
          <a:extLst>
            <a:ext uri="{FF2B5EF4-FFF2-40B4-BE49-F238E27FC236}">
              <a16:creationId xmlns:a16="http://schemas.microsoft.com/office/drawing/2014/main" id="{DA0A4D43-634E-48BC-B582-207905D5B8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2" name="Picture 61" descr="Up">
          <a:extLst>
            <a:ext uri="{FF2B5EF4-FFF2-40B4-BE49-F238E27FC236}">
              <a16:creationId xmlns:a16="http://schemas.microsoft.com/office/drawing/2014/main" id="{2E021ED2-5DA3-4A98-B521-2BDD624A21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3" name="Picture 62" descr="Up">
          <a:extLst>
            <a:ext uri="{FF2B5EF4-FFF2-40B4-BE49-F238E27FC236}">
              <a16:creationId xmlns:a16="http://schemas.microsoft.com/office/drawing/2014/main" id="{BAD22CBA-E9EA-41EA-9A0F-76E1693C3C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4" name="Picture 63" descr="Up">
          <a:extLst>
            <a:ext uri="{FF2B5EF4-FFF2-40B4-BE49-F238E27FC236}">
              <a16:creationId xmlns:a16="http://schemas.microsoft.com/office/drawing/2014/main" id="{21EB65F1-554F-4E0A-B8A3-44C0014984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5" name="Picture 64" descr="Up">
          <a:extLst>
            <a:ext uri="{FF2B5EF4-FFF2-40B4-BE49-F238E27FC236}">
              <a16:creationId xmlns:a16="http://schemas.microsoft.com/office/drawing/2014/main" id="{2A86948A-4C67-43FF-96EF-6E1F922A8F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6" name="Picture 65" descr="Up">
          <a:extLst>
            <a:ext uri="{FF2B5EF4-FFF2-40B4-BE49-F238E27FC236}">
              <a16:creationId xmlns:a16="http://schemas.microsoft.com/office/drawing/2014/main" id="{E5A233F2-1D0B-4115-AFF3-F7E81761EE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7" name="Picture 66" descr="Up">
          <a:extLst>
            <a:ext uri="{FF2B5EF4-FFF2-40B4-BE49-F238E27FC236}">
              <a16:creationId xmlns:a16="http://schemas.microsoft.com/office/drawing/2014/main" id="{C5C56564-BFEF-42CB-A7CC-CF0CE0B611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8" name="Picture 67" descr="Up">
          <a:extLst>
            <a:ext uri="{FF2B5EF4-FFF2-40B4-BE49-F238E27FC236}">
              <a16:creationId xmlns:a16="http://schemas.microsoft.com/office/drawing/2014/main" id="{EB9A7A6E-8591-47D7-A8FD-BE704C2C2F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69" name="Picture 68" descr="Up">
          <a:extLst>
            <a:ext uri="{FF2B5EF4-FFF2-40B4-BE49-F238E27FC236}">
              <a16:creationId xmlns:a16="http://schemas.microsoft.com/office/drawing/2014/main" id="{9A66924B-55F5-4392-A4FB-1C3F688E13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0" name="Picture 69" descr="Up">
          <a:extLst>
            <a:ext uri="{FF2B5EF4-FFF2-40B4-BE49-F238E27FC236}">
              <a16:creationId xmlns:a16="http://schemas.microsoft.com/office/drawing/2014/main" id="{16E4E742-5412-42B0-8709-75150CA6E3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1" name="Picture 70" descr="Up">
          <a:extLst>
            <a:ext uri="{FF2B5EF4-FFF2-40B4-BE49-F238E27FC236}">
              <a16:creationId xmlns:a16="http://schemas.microsoft.com/office/drawing/2014/main" id="{709580F8-E6EB-46CF-BC39-FF89A5B76A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2" name="Picture 71" descr="Up">
          <a:extLst>
            <a:ext uri="{FF2B5EF4-FFF2-40B4-BE49-F238E27FC236}">
              <a16:creationId xmlns:a16="http://schemas.microsoft.com/office/drawing/2014/main" id="{E7453F6F-3BF0-4F14-80F6-A233F64635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3" name="Picture 72" descr="Up">
          <a:extLst>
            <a:ext uri="{FF2B5EF4-FFF2-40B4-BE49-F238E27FC236}">
              <a16:creationId xmlns:a16="http://schemas.microsoft.com/office/drawing/2014/main" id="{83F08067-E770-4006-8168-3220AA932C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4" name="Picture 73" descr="Up">
          <a:extLst>
            <a:ext uri="{FF2B5EF4-FFF2-40B4-BE49-F238E27FC236}">
              <a16:creationId xmlns:a16="http://schemas.microsoft.com/office/drawing/2014/main" id="{FE201E17-9B53-4AFA-BF56-B67FBBFF1F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5" name="Picture 74" descr="Up">
          <a:extLst>
            <a:ext uri="{FF2B5EF4-FFF2-40B4-BE49-F238E27FC236}">
              <a16:creationId xmlns:a16="http://schemas.microsoft.com/office/drawing/2014/main" id="{44E45109-2EB4-46F1-97F8-AB0B04421D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6" name="Picture 75" descr="Up">
          <a:extLst>
            <a:ext uri="{FF2B5EF4-FFF2-40B4-BE49-F238E27FC236}">
              <a16:creationId xmlns:a16="http://schemas.microsoft.com/office/drawing/2014/main" id="{1A57DF05-180A-40CE-B72D-5FA0EE092D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7" name="Picture 76" descr="Up">
          <a:extLst>
            <a:ext uri="{FF2B5EF4-FFF2-40B4-BE49-F238E27FC236}">
              <a16:creationId xmlns:a16="http://schemas.microsoft.com/office/drawing/2014/main" id="{DAC180B3-2394-4D56-930F-6EDF980F01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8" name="Picture 77" descr="Up">
          <a:extLst>
            <a:ext uri="{FF2B5EF4-FFF2-40B4-BE49-F238E27FC236}">
              <a16:creationId xmlns:a16="http://schemas.microsoft.com/office/drawing/2014/main" id="{21A8D041-2263-4C67-B0AB-5A0B25EE33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79" name="Picture 78" descr="Up">
          <a:extLst>
            <a:ext uri="{FF2B5EF4-FFF2-40B4-BE49-F238E27FC236}">
              <a16:creationId xmlns:a16="http://schemas.microsoft.com/office/drawing/2014/main" id="{53A8C85C-C6AC-4AFF-A910-90ADE5AA80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80" name="Picture 79" descr="Up">
          <a:extLst>
            <a:ext uri="{FF2B5EF4-FFF2-40B4-BE49-F238E27FC236}">
              <a16:creationId xmlns:a16="http://schemas.microsoft.com/office/drawing/2014/main" id="{A2000F90-58CD-469B-8C8F-8C596FF4D2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81" name="Picture 80" descr="Up">
          <a:extLst>
            <a:ext uri="{FF2B5EF4-FFF2-40B4-BE49-F238E27FC236}">
              <a16:creationId xmlns:a16="http://schemas.microsoft.com/office/drawing/2014/main" id="{D3964D81-2DBF-42AE-988A-41F61FEBE9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82" name="Picture 81" descr="Up">
          <a:extLst>
            <a:ext uri="{FF2B5EF4-FFF2-40B4-BE49-F238E27FC236}">
              <a16:creationId xmlns:a16="http://schemas.microsoft.com/office/drawing/2014/main" id="{19BFA315-777E-45A7-8C36-767564FA49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0</xdr:rowOff>
    </xdr:from>
    <xdr:to>
      <xdr:col>4</xdr:col>
      <xdr:colOff>95250</xdr:colOff>
      <xdr:row>6</xdr:row>
      <xdr:rowOff>133350</xdr:rowOff>
    </xdr:to>
    <xdr:pic>
      <xdr:nvPicPr>
        <xdr:cNvPr id="83" name="Picture 82" descr="Up">
          <a:extLst>
            <a:ext uri="{FF2B5EF4-FFF2-40B4-BE49-F238E27FC236}">
              <a16:creationId xmlns:a16="http://schemas.microsoft.com/office/drawing/2014/main" id="{753A378D-7218-42F2-9152-7862F29F63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689600"/>
          <a:ext cx="95250" cy="133350"/>
        </a:xfrm>
        <a:prstGeom prst="rect">
          <a:avLst/>
        </a:prstGeom>
        <a:noFill/>
      </xdr:spPr>
    </xdr:pic>
    <xdr:clientData/>
  </xdr:twoCellAnchor>
  <xdr:twoCellAnchor editAs="oneCell">
    <xdr:from>
      <xdr:col>4</xdr:col>
      <xdr:colOff>0</xdr:colOff>
      <xdr:row>6</xdr:row>
      <xdr:rowOff>381000</xdr:rowOff>
    </xdr:from>
    <xdr:to>
      <xdr:col>4</xdr:col>
      <xdr:colOff>95250</xdr:colOff>
      <xdr:row>7</xdr:row>
      <xdr:rowOff>133351</xdr:rowOff>
    </xdr:to>
    <xdr:pic>
      <xdr:nvPicPr>
        <xdr:cNvPr id="84" name="Picture 83" descr="Up">
          <a:extLst>
            <a:ext uri="{FF2B5EF4-FFF2-40B4-BE49-F238E27FC236}">
              <a16:creationId xmlns:a16="http://schemas.microsoft.com/office/drawing/2014/main" id="{74F390D5-7739-4E60-A602-4F51F607A1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1"/>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5" name="Picture 84" descr="Up">
          <a:extLst>
            <a:ext uri="{FF2B5EF4-FFF2-40B4-BE49-F238E27FC236}">
              <a16:creationId xmlns:a16="http://schemas.microsoft.com/office/drawing/2014/main" id="{34B2E3DF-B167-496E-A38A-C638F94F36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6" name="Picture 85" descr="Up">
          <a:extLst>
            <a:ext uri="{FF2B5EF4-FFF2-40B4-BE49-F238E27FC236}">
              <a16:creationId xmlns:a16="http://schemas.microsoft.com/office/drawing/2014/main" id="{5307CEC4-357B-4472-A50F-6687B19943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7" name="Picture 86" descr="Up">
          <a:extLst>
            <a:ext uri="{FF2B5EF4-FFF2-40B4-BE49-F238E27FC236}">
              <a16:creationId xmlns:a16="http://schemas.microsoft.com/office/drawing/2014/main" id="{4D646CC1-810F-4B97-BC90-A477E2260D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8" name="Picture 87" descr="Down">
          <a:extLst>
            <a:ext uri="{FF2B5EF4-FFF2-40B4-BE49-F238E27FC236}">
              <a16:creationId xmlns:a16="http://schemas.microsoft.com/office/drawing/2014/main" id="{15C91800-0B5D-4075-A6AB-B7CC846F27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89" name="Picture 88" descr="Up">
          <a:extLst>
            <a:ext uri="{FF2B5EF4-FFF2-40B4-BE49-F238E27FC236}">
              <a16:creationId xmlns:a16="http://schemas.microsoft.com/office/drawing/2014/main" id="{6A8B710F-92EF-487F-9D21-3DC951D156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0" name="Picture 89" descr="Up">
          <a:extLst>
            <a:ext uri="{FF2B5EF4-FFF2-40B4-BE49-F238E27FC236}">
              <a16:creationId xmlns:a16="http://schemas.microsoft.com/office/drawing/2014/main" id="{D6CE0C7D-A6BC-48DE-B197-600B9E4379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1" name="Picture 90" descr="Up">
          <a:extLst>
            <a:ext uri="{FF2B5EF4-FFF2-40B4-BE49-F238E27FC236}">
              <a16:creationId xmlns:a16="http://schemas.microsoft.com/office/drawing/2014/main" id="{A506D0C9-FF78-401F-92C7-9F6044389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2" name="Picture 91" descr="Up">
          <a:extLst>
            <a:ext uri="{FF2B5EF4-FFF2-40B4-BE49-F238E27FC236}">
              <a16:creationId xmlns:a16="http://schemas.microsoft.com/office/drawing/2014/main" id="{F2F565EA-5E46-4560-A77C-B0C9559FCF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3" name="Picture 92" descr="Up">
          <a:extLst>
            <a:ext uri="{FF2B5EF4-FFF2-40B4-BE49-F238E27FC236}">
              <a16:creationId xmlns:a16="http://schemas.microsoft.com/office/drawing/2014/main" id="{EEAD17B4-A123-480D-86EF-3041354370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4" name="Picture 93" descr="Up">
          <a:extLst>
            <a:ext uri="{FF2B5EF4-FFF2-40B4-BE49-F238E27FC236}">
              <a16:creationId xmlns:a16="http://schemas.microsoft.com/office/drawing/2014/main" id="{965CEADA-BE37-48D4-A3A4-AAB6B5DB08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5" name="Picture 94" descr="Up">
          <a:extLst>
            <a:ext uri="{FF2B5EF4-FFF2-40B4-BE49-F238E27FC236}">
              <a16:creationId xmlns:a16="http://schemas.microsoft.com/office/drawing/2014/main" id="{45B29F28-D4D2-4A40-870F-0E20B5AACE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6" name="Picture 95" descr="Up">
          <a:extLst>
            <a:ext uri="{FF2B5EF4-FFF2-40B4-BE49-F238E27FC236}">
              <a16:creationId xmlns:a16="http://schemas.microsoft.com/office/drawing/2014/main" id="{9606A0CD-7F41-4527-B270-A40DDF5B77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7" name="Picture 96" descr="Up">
          <a:extLst>
            <a:ext uri="{FF2B5EF4-FFF2-40B4-BE49-F238E27FC236}">
              <a16:creationId xmlns:a16="http://schemas.microsoft.com/office/drawing/2014/main" id="{80B2EA82-986C-4B23-A25D-F8D0B4661D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8" name="Picture 97" descr="Up">
          <a:extLst>
            <a:ext uri="{FF2B5EF4-FFF2-40B4-BE49-F238E27FC236}">
              <a16:creationId xmlns:a16="http://schemas.microsoft.com/office/drawing/2014/main" id="{9CC27F94-3AD5-4F43-8F6F-9A0A1974DB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99" name="Picture 98" descr="Down">
          <a:extLst>
            <a:ext uri="{FF2B5EF4-FFF2-40B4-BE49-F238E27FC236}">
              <a16:creationId xmlns:a16="http://schemas.microsoft.com/office/drawing/2014/main" id="{5033FB77-C696-44FE-B5BC-B64DE9DEC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100" name="Picture 99" descr="Up">
          <a:extLst>
            <a:ext uri="{FF2B5EF4-FFF2-40B4-BE49-F238E27FC236}">
              <a16:creationId xmlns:a16="http://schemas.microsoft.com/office/drawing/2014/main" id="{3E9E5931-EDD0-4DB3-9BEA-5DA8221F96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101" name="Picture 100" descr="Up">
          <a:extLst>
            <a:ext uri="{FF2B5EF4-FFF2-40B4-BE49-F238E27FC236}">
              <a16:creationId xmlns:a16="http://schemas.microsoft.com/office/drawing/2014/main" id="{BAF0CC53-15D9-48B6-ABFE-C389C7CBA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102" name="Picture 101" descr="Up">
          <a:extLst>
            <a:ext uri="{FF2B5EF4-FFF2-40B4-BE49-F238E27FC236}">
              <a16:creationId xmlns:a16="http://schemas.microsoft.com/office/drawing/2014/main" id="{C7D9C6A7-168C-4905-B3EA-7A495ABF32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7</xdr:row>
      <xdr:rowOff>0</xdr:rowOff>
    </xdr:from>
    <xdr:to>
      <xdr:col>4</xdr:col>
      <xdr:colOff>95250</xdr:colOff>
      <xdr:row>7</xdr:row>
      <xdr:rowOff>133350</xdr:rowOff>
    </xdr:to>
    <xdr:pic>
      <xdr:nvPicPr>
        <xdr:cNvPr id="103" name="Picture 102" descr="Down">
          <a:extLst>
            <a:ext uri="{FF2B5EF4-FFF2-40B4-BE49-F238E27FC236}">
              <a16:creationId xmlns:a16="http://schemas.microsoft.com/office/drawing/2014/main" id="{09991294-0DE8-4260-924A-48D2FA8533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5886450"/>
          <a:ext cx="95250" cy="133350"/>
        </a:xfrm>
        <a:prstGeom prst="rect">
          <a:avLst/>
        </a:prstGeom>
        <a:noFill/>
      </xdr:spPr>
    </xdr:pic>
    <xdr:clientData/>
  </xdr:twoCellAnchor>
  <xdr:twoCellAnchor editAs="oneCell">
    <xdr:from>
      <xdr:col>4</xdr:col>
      <xdr:colOff>0</xdr:colOff>
      <xdr:row>9</xdr:row>
      <xdr:rowOff>0</xdr:rowOff>
    </xdr:from>
    <xdr:to>
      <xdr:col>4</xdr:col>
      <xdr:colOff>95250</xdr:colOff>
      <xdr:row>9</xdr:row>
      <xdr:rowOff>133350</xdr:rowOff>
    </xdr:to>
    <xdr:pic>
      <xdr:nvPicPr>
        <xdr:cNvPr id="104" name="Picture 103" descr="Down">
          <a:extLst>
            <a:ext uri="{FF2B5EF4-FFF2-40B4-BE49-F238E27FC236}">
              <a16:creationId xmlns:a16="http://schemas.microsoft.com/office/drawing/2014/main" id="{24BEBA99-2F94-4060-9F96-EFC9E54E9A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28015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5" name="Picture 104" descr="Down">
          <a:extLst>
            <a:ext uri="{FF2B5EF4-FFF2-40B4-BE49-F238E27FC236}">
              <a16:creationId xmlns:a16="http://schemas.microsoft.com/office/drawing/2014/main" id="{49DAF2B8-602C-43E2-849E-4E60A91311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6" name="Picture 105" descr="Down">
          <a:extLst>
            <a:ext uri="{FF2B5EF4-FFF2-40B4-BE49-F238E27FC236}">
              <a16:creationId xmlns:a16="http://schemas.microsoft.com/office/drawing/2014/main" id="{E75935B2-F3A5-4F04-956B-671F60DD73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7" name="Picture 106" descr="Down">
          <a:extLst>
            <a:ext uri="{FF2B5EF4-FFF2-40B4-BE49-F238E27FC236}">
              <a16:creationId xmlns:a16="http://schemas.microsoft.com/office/drawing/2014/main" id="{65C5C3DC-2CD6-4E6D-8E5D-33ACFE0117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8" name="Picture 107" descr="Up">
          <a:extLst>
            <a:ext uri="{FF2B5EF4-FFF2-40B4-BE49-F238E27FC236}">
              <a16:creationId xmlns:a16="http://schemas.microsoft.com/office/drawing/2014/main" id="{890964CB-1610-444F-B297-254EF96D7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09" name="Picture 108" descr="Down">
          <a:extLst>
            <a:ext uri="{FF2B5EF4-FFF2-40B4-BE49-F238E27FC236}">
              <a16:creationId xmlns:a16="http://schemas.microsoft.com/office/drawing/2014/main" id="{068F0279-12C7-495E-BF3D-56E2AF662A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0" name="Picture 109" descr="Down">
          <a:extLst>
            <a:ext uri="{FF2B5EF4-FFF2-40B4-BE49-F238E27FC236}">
              <a16:creationId xmlns:a16="http://schemas.microsoft.com/office/drawing/2014/main" id="{C6D797E2-CFAE-4AEB-A787-C9D61D9E55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1" name="Picture 110" descr="Down">
          <a:extLst>
            <a:ext uri="{FF2B5EF4-FFF2-40B4-BE49-F238E27FC236}">
              <a16:creationId xmlns:a16="http://schemas.microsoft.com/office/drawing/2014/main" id="{F3A54187-10A0-4929-B569-3BE2C0F63E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2" name="Picture 111" descr="Down">
          <a:extLst>
            <a:ext uri="{FF2B5EF4-FFF2-40B4-BE49-F238E27FC236}">
              <a16:creationId xmlns:a16="http://schemas.microsoft.com/office/drawing/2014/main" id="{F11829C7-8839-4221-AEB2-4EC86A4587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3" name="Picture 112" descr="Down">
          <a:extLst>
            <a:ext uri="{FF2B5EF4-FFF2-40B4-BE49-F238E27FC236}">
              <a16:creationId xmlns:a16="http://schemas.microsoft.com/office/drawing/2014/main" id="{75E95C1E-8F26-4925-B985-5D3AB6AA33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4" name="Picture 113" descr="Down">
          <a:extLst>
            <a:ext uri="{FF2B5EF4-FFF2-40B4-BE49-F238E27FC236}">
              <a16:creationId xmlns:a16="http://schemas.microsoft.com/office/drawing/2014/main" id="{52E9906B-8722-41CA-B05A-A361774A17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5" name="Picture 114" descr="Down">
          <a:extLst>
            <a:ext uri="{FF2B5EF4-FFF2-40B4-BE49-F238E27FC236}">
              <a16:creationId xmlns:a16="http://schemas.microsoft.com/office/drawing/2014/main" id="{384DBA5F-E789-404B-81B5-FE454DB2C3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6" name="Picture 115" descr="Down">
          <a:extLst>
            <a:ext uri="{FF2B5EF4-FFF2-40B4-BE49-F238E27FC236}">
              <a16:creationId xmlns:a16="http://schemas.microsoft.com/office/drawing/2014/main" id="{40E408F8-54FF-4477-A97E-B3B7D4D2F8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7" name="Picture 116" descr="Down">
          <a:extLst>
            <a:ext uri="{FF2B5EF4-FFF2-40B4-BE49-F238E27FC236}">
              <a16:creationId xmlns:a16="http://schemas.microsoft.com/office/drawing/2014/main" id="{A0B34D32-1C2A-45FB-8217-814202BEF3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8" name="Picture 117" descr="Down">
          <a:extLst>
            <a:ext uri="{FF2B5EF4-FFF2-40B4-BE49-F238E27FC236}">
              <a16:creationId xmlns:a16="http://schemas.microsoft.com/office/drawing/2014/main" id="{6FDB8470-004E-4C03-A9A2-4CC8C9427A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19" name="Picture 118" descr="Down">
          <a:extLst>
            <a:ext uri="{FF2B5EF4-FFF2-40B4-BE49-F238E27FC236}">
              <a16:creationId xmlns:a16="http://schemas.microsoft.com/office/drawing/2014/main" id="{1BEFC907-634F-4BD5-807A-23BFB256A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0" name="Picture 119" descr="Down">
          <a:extLst>
            <a:ext uri="{FF2B5EF4-FFF2-40B4-BE49-F238E27FC236}">
              <a16:creationId xmlns:a16="http://schemas.microsoft.com/office/drawing/2014/main" id="{ED16E4DC-D18F-41D0-A075-B0A89B37FE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1" name="Picture 120" descr="Down">
          <a:extLst>
            <a:ext uri="{FF2B5EF4-FFF2-40B4-BE49-F238E27FC236}">
              <a16:creationId xmlns:a16="http://schemas.microsoft.com/office/drawing/2014/main" id="{909FAF1F-628F-4042-825D-E4A7DA0A4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2" name="Picture 121" descr="Down">
          <a:extLst>
            <a:ext uri="{FF2B5EF4-FFF2-40B4-BE49-F238E27FC236}">
              <a16:creationId xmlns:a16="http://schemas.microsoft.com/office/drawing/2014/main" id="{09BAA0F1-5DA6-4FE4-AA22-E60909AD67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3" name="Picture 122" descr="Down">
          <a:extLst>
            <a:ext uri="{FF2B5EF4-FFF2-40B4-BE49-F238E27FC236}">
              <a16:creationId xmlns:a16="http://schemas.microsoft.com/office/drawing/2014/main" id="{7E85EB18-0895-4B33-9DCA-E96421F50C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4" name="Picture 123" descr="Down">
          <a:extLst>
            <a:ext uri="{FF2B5EF4-FFF2-40B4-BE49-F238E27FC236}">
              <a16:creationId xmlns:a16="http://schemas.microsoft.com/office/drawing/2014/main" id="{6B31E092-0501-4A4B-B124-11804B07E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5" name="Picture 124" descr="Down">
          <a:extLst>
            <a:ext uri="{FF2B5EF4-FFF2-40B4-BE49-F238E27FC236}">
              <a16:creationId xmlns:a16="http://schemas.microsoft.com/office/drawing/2014/main" id="{D8EBF2AA-427C-42C0-82C5-7540F92588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6" name="Picture 125" descr="Down">
          <a:extLst>
            <a:ext uri="{FF2B5EF4-FFF2-40B4-BE49-F238E27FC236}">
              <a16:creationId xmlns:a16="http://schemas.microsoft.com/office/drawing/2014/main" id="{4ACA6C51-0D17-4463-A894-F3BD6556C2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7" name="Picture 126" descr="Down">
          <a:extLst>
            <a:ext uri="{FF2B5EF4-FFF2-40B4-BE49-F238E27FC236}">
              <a16:creationId xmlns:a16="http://schemas.microsoft.com/office/drawing/2014/main" id="{D90E53DC-F25D-4452-8EB9-9964CDE321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8" name="Picture 127" descr="Down">
          <a:extLst>
            <a:ext uri="{FF2B5EF4-FFF2-40B4-BE49-F238E27FC236}">
              <a16:creationId xmlns:a16="http://schemas.microsoft.com/office/drawing/2014/main" id="{2CD988D6-F1C6-4BFB-AE6C-9F5F3AF53C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29" name="Picture 128" descr="Down">
          <a:extLst>
            <a:ext uri="{FF2B5EF4-FFF2-40B4-BE49-F238E27FC236}">
              <a16:creationId xmlns:a16="http://schemas.microsoft.com/office/drawing/2014/main" id="{D2CC3A97-4102-4FBA-B5D4-379FAC758A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0" name="Picture 129" descr="Up">
          <a:extLst>
            <a:ext uri="{FF2B5EF4-FFF2-40B4-BE49-F238E27FC236}">
              <a16:creationId xmlns:a16="http://schemas.microsoft.com/office/drawing/2014/main" id="{6859697A-CF2A-4941-85B9-F89EC9DADD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1" name="Picture 130" descr="Down">
          <a:extLst>
            <a:ext uri="{FF2B5EF4-FFF2-40B4-BE49-F238E27FC236}">
              <a16:creationId xmlns:a16="http://schemas.microsoft.com/office/drawing/2014/main" id="{50FA1869-D044-41FC-9D90-78BF41A39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2" name="Picture 131" descr="Down">
          <a:extLst>
            <a:ext uri="{FF2B5EF4-FFF2-40B4-BE49-F238E27FC236}">
              <a16:creationId xmlns:a16="http://schemas.microsoft.com/office/drawing/2014/main" id="{3DCF68F4-075D-4F97-A404-36EDEE3B1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3" name="Picture 132" descr="Down">
          <a:extLst>
            <a:ext uri="{FF2B5EF4-FFF2-40B4-BE49-F238E27FC236}">
              <a16:creationId xmlns:a16="http://schemas.microsoft.com/office/drawing/2014/main" id="{CEE67480-5579-4DCD-B380-A2053C6E65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4" name="Picture 133" descr="Down">
          <a:extLst>
            <a:ext uri="{FF2B5EF4-FFF2-40B4-BE49-F238E27FC236}">
              <a16:creationId xmlns:a16="http://schemas.microsoft.com/office/drawing/2014/main" id="{E2674370-F0C8-4A29-88B8-AE89B88A78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5" name="Picture 134" descr="Down">
          <a:extLst>
            <a:ext uri="{FF2B5EF4-FFF2-40B4-BE49-F238E27FC236}">
              <a16:creationId xmlns:a16="http://schemas.microsoft.com/office/drawing/2014/main" id="{D6C22379-9747-456D-8E44-A61D60C54D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6" name="Picture 135" descr="Down">
          <a:extLst>
            <a:ext uri="{FF2B5EF4-FFF2-40B4-BE49-F238E27FC236}">
              <a16:creationId xmlns:a16="http://schemas.microsoft.com/office/drawing/2014/main" id="{D2CA4DCF-850D-4648-9F9D-3B57EF7495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7" name="Picture 136" descr="Down">
          <a:extLst>
            <a:ext uri="{FF2B5EF4-FFF2-40B4-BE49-F238E27FC236}">
              <a16:creationId xmlns:a16="http://schemas.microsoft.com/office/drawing/2014/main" id="{74F16EF1-9348-4736-BC4F-70247FB97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8" name="Picture 137" descr="Down">
          <a:extLst>
            <a:ext uri="{FF2B5EF4-FFF2-40B4-BE49-F238E27FC236}">
              <a16:creationId xmlns:a16="http://schemas.microsoft.com/office/drawing/2014/main" id="{4E3829D5-C6E0-44D4-AF63-269A4F4770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39" name="Picture 138" descr="Down">
          <a:extLst>
            <a:ext uri="{FF2B5EF4-FFF2-40B4-BE49-F238E27FC236}">
              <a16:creationId xmlns:a16="http://schemas.microsoft.com/office/drawing/2014/main" id="{7FEB853C-A540-4E8E-96E4-B75F422A4F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0" name="Picture 139" descr="Down">
          <a:extLst>
            <a:ext uri="{FF2B5EF4-FFF2-40B4-BE49-F238E27FC236}">
              <a16:creationId xmlns:a16="http://schemas.microsoft.com/office/drawing/2014/main" id="{06D8FE61-47C1-453B-A7EC-4026794B86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1" name="Picture 140" descr="Down">
          <a:extLst>
            <a:ext uri="{FF2B5EF4-FFF2-40B4-BE49-F238E27FC236}">
              <a16:creationId xmlns:a16="http://schemas.microsoft.com/office/drawing/2014/main" id="{D360E7F4-3668-48ED-AE13-C4C298EC57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2" name="Picture 141" descr="Down">
          <a:extLst>
            <a:ext uri="{FF2B5EF4-FFF2-40B4-BE49-F238E27FC236}">
              <a16:creationId xmlns:a16="http://schemas.microsoft.com/office/drawing/2014/main" id="{4D69C61E-B917-4966-8084-444512CAE8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3" name="Picture 142" descr="Down">
          <a:extLst>
            <a:ext uri="{FF2B5EF4-FFF2-40B4-BE49-F238E27FC236}">
              <a16:creationId xmlns:a16="http://schemas.microsoft.com/office/drawing/2014/main" id="{C30A7314-8C78-4D30-A48A-AC1CB35557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4" name="Picture 143" descr="Down">
          <a:extLst>
            <a:ext uri="{FF2B5EF4-FFF2-40B4-BE49-F238E27FC236}">
              <a16:creationId xmlns:a16="http://schemas.microsoft.com/office/drawing/2014/main" id="{A6193CB9-8AB2-4AD4-889F-80986FBEB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5" name="Picture 144" descr="Down">
          <a:extLst>
            <a:ext uri="{FF2B5EF4-FFF2-40B4-BE49-F238E27FC236}">
              <a16:creationId xmlns:a16="http://schemas.microsoft.com/office/drawing/2014/main" id="{305B644A-B851-4299-86B4-F6EC0904FD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6" name="Picture 145" descr="Down">
          <a:extLst>
            <a:ext uri="{FF2B5EF4-FFF2-40B4-BE49-F238E27FC236}">
              <a16:creationId xmlns:a16="http://schemas.microsoft.com/office/drawing/2014/main" id="{754FBC69-9823-471D-BF25-75CC58C564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7" name="Picture 146" descr="Down">
          <a:extLst>
            <a:ext uri="{FF2B5EF4-FFF2-40B4-BE49-F238E27FC236}">
              <a16:creationId xmlns:a16="http://schemas.microsoft.com/office/drawing/2014/main" id="{B5A03174-395B-4A70-85E7-7A9184BFB2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8" name="Picture 147" descr="Down">
          <a:extLst>
            <a:ext uri="{FF2B5EF4-FFF2-40B4-BE49-F238E27FC236}">
              <a16:creationId xmlns:a16="http://schemas.microsoft.com/office/drawing/2014/main" id="{274857F6-998F-4FBB-904B-59FDB49E8D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49" name="Picture 148" descr="Down">
          <a:extLst>
            <a:ext uri="{FF2B5EF4-FFF2-40B4-BE49-F238E27FC236}">
              <a16:creationId xmlns:a16="http://schemas.microsoft.com/office/drawing/2014/main" id="{23EDEE65-2734-41A0-A7E7-4901E57166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0" name="Picture 149" descr="Down">
          <a:extLst>
            <a:ext uri="{FF2B5EF4-FFF2-40B4-BE49-F238E27FC236}">
              <a16:creationId xmlns:a16="http://schemas.microsoft.com/office/drawing/2014/main" id="{C17433E5-44CC-4836-AED9-092938EF21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1" name="Picture 150" descr="Down">
          <a:extLst>
            <a:ext uri="{FF2B5EF4-FFF2-40B4-BE49-F238E27FC236}">
              <a16:creationId xmlns:a16="http://schemas.microsoft.com/office/drawing/2014/main" id="{BA764D43-BB33-4701-9645-5509E955C2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2" name="Picture 151" descr="Down">
          <a:extLst>
            <a:ext uri="{FF2B5EF4-FFF2-40B4-BE49-F238E27FC236}">
              <a16:creationId xmlns:a16="http://schemas.microsoft.com/office/drawing/2014/main" id="{0A4E3A34-4F3F-494E-A3E8-DA6562D5BF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3" name="Picture 152" descr="Down">
          <a:extLst>
            <a:ext uri="{FF2B5EF4-FFF2-40B4-BE49-F238E27FC236}">
              <a16:creationId xmlns:a16="http://schemas.microsoft.com/office/drawing/2014/main" id="{4457AD14-8E16-4CB9-AD03-7C09874AC6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4" name="Picture 153" descr="Down">
          <a:extLst>
            <a:ext uri="{FF2B5EF4-FFF2-40B4-BE49-F238E27FC236}">
              <a16:creationId xmlns:a16="http://schemas.microsoft.com/office/drawing/2014/main" id="{8C8D9E9E-0E32-4DEB-B9C6-C7552A7FB2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5" name="Picture 154" descr="Down">
          <a:extLst>
            <a:ext uri="{FF2B5EF4-FFF2-40B4-BE49-F238E27FC236}">
              <a16:creationId xmlns:a16="http://schemas.microsoft.com/office/drawing/2014/main" id="{C51640B1-C755-49C8-B7BF-4428BC3DFD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6" name="Picture 155" descr="Down">
          <a:extLst>
            <a:ext uri="{FF2B5EF4-FFF2-40B4-BE49-F238E27FC236}">
              <a16:creationId xmlns:a16="http://schemas.microsoft.com/office/drawing/2014/main" id="{E0A336DA-790B-47FC-8112-BCC9A081D8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7" name="Picture 156" descr="Down">
          <a:extLst>
            <a:ext uri="{FF2B5EF4-FFF2-40B4-BE49-F238E27FC236}">
              <a16:creationId xmlns:a16="http://schemas.microsoft.com/office/drawing/2014/main" id="{6090BF0D-F4CF-4E77-9976-413B8F94B3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8" name="Picture 157" descr="Down">
          <a:extLst>
            <a:ext uri="{FF2B5EF4-FFF2-40B4-BE49-F238E27FC236}">
              <a16:creationId xmlns:a16="http://schemas.microsoft.com/office/drawing/2014/main" id="{AA25CBA8-A26A-420B-809D-310F6BB06C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59" name="Picture 158" descr="Down">
          <a:extLst>
            <a:ext uri="{FF2B5EF4-FFF2-40B4-BE49-F238E27FC236}">
              <a16:creationId xmlns:a16="http://schemas.microsoft.com/office/drawing/2014/main" id="{09C3AA78-94C4-4190-A2C3-F39EEEE38E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0" name="Picture 159" descr="Down">
          <a:extLst>
            <a:ext uri="{FF2B5EF4-FFF2-40B4-BE49-F238E27FC236}">
              <a16:creationId xmlns:a16="http://schemas.microsoft.com/office/drawing/2014/main" id="{7D195503-5E8A-482E-A16D-3264CC91CD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1" name="Picture 160" descr="Down">
          <a:extLst>
            <a:ext uri="{FF2B5EF4-FFF2-40B4-BE49-F238E27FC236}">
              <a16:creationId xmlns:a16="http://schemas.microsoft.com/office/drawing/2014/main" id="{9DFBEB9D-568A-4BED-8892-08DA4E4A45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2" name="Picture 161" descr="Down">
          <a:extLst>
            <a:ext uri="{FF2B5EF4-FFF2-40B4-BE49-F238E27FC236}">
              <a16:creationId xmlns:a16="http://schemas.microsoft.com/office/drawing/2014/main" id="{C1908A0A-00BC-455C-9CA3-E05774C841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3" name="Picture 162" descr="Down">
          <a:extLst>
            <a:ext uri="{FF2B5EF4-FFF2-40B4-BE49-F238E27FC236}">
              <a16:creationId xmlns:a16="http://schemas.microsoft.com/office/drawing/2014/main" id="{CC851C1D-9920-44BE-97CB-14E353B389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4" name="Picture 163" descr="Down">
          <a:extLst>
            <a:ext uri="{FF2B5EF4-FFF2-40B4-BE49-F238E27FC236}">
              <a16:creationId xmlns:a16="http://schemas.microsoft.com/office/drawing/2014/main" id="{9222F3C6-2B2B-4FF2-9A1C-31F56FEC13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5" name="Picture 164" descr="Down">
          <a:extLst>
            <a:ext uri="{FF2B5EF4-FFF2-40B4-BE49-F238E27FC236}">
              <a16:creationId xmlns:a16="http://schemas.microsoft.com/office/drawing/2014/main" id="{D01AEE55-25CF-4184-9E8C-B9199B2D2B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6" name="Picture 165" descr="Down">
          <a:extLst>
            <a:ext uri="{FF2B5EF4-FFF2-40B4-BE49-F238E27FC236}">
              <a16:creationId xmlns:a16="http://schemas.microsoft.com/office/drawing/2014/main" id="{4839D8F3-E14E-4774-A9DC-B868B6E642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7" name="Picture 166" descr="Down">
          <a:extLst>
            <a:ext uri="{FF2B5EF4-FFF2-40B4-BE49-F238E27FC236}">
              <a16:creationId xmlns:a16="http://schemas.microsoft.com/office/drawing/2014/main" id="{AD0CBF95-9980-4771-B707-E87640417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8" name="Picture 167" descr="Down">
          <a:extLst>
            <a:ext uri="{FF2B5EF4-FFF2-40B4-BE49-F238E27FC236}">
              <a16:creationId xmlns:a16="http://schemas.microsoft.com/office/drawing/2014/main" id="{94E595A3-98EF-43C0-A636-A00733138D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69" name="Picture 168" descr="Down">
          <a:extLst>
            <a:ext uri="{FF2B5EF4-FFF2-40B4-BE49-F238E27FC236}">
              <a16:creationId xmlns:a16="http://schemas.microsoft.com/office/drawing/2014/main" id="{68A9808D-1A15-4F49-BCB9-26AFA2716F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0" name="Picture 169" descr="Down">
          <a:extLst>
            <a:ext uri="{FF2B5EF4-FFF2-40B4-BE49-F238E27FC236}">
              <a16:creationId xmlns:a16="http://schemas.microsoft.com/office/drawing/2014/main" id="{75CCA339-EE22-4622-B3AF-E511548A7E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1" name="Picture 170" descr="Down">
          <a:extLst>
            <a:ext uri="{FF2B5EF4-FFF2-40B4-BE49-F238E27FC236}">
              <a16:creationId xmlns:a16="http://schemas.microsoft.com/office/drawing/2014/main" id="{C662BD96-86BC-458B-BCB9-E7C82A122E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2" name="Picture 171" descr="Down">
          <a:extLst>
            <a:ext uri="{FF2B5EF4-FFF2-40B4-BE49-F238E27FC236}">
              <a16:creationId xmlns:a16="http://schemas.microsoft.com/office/drawing/2014/main" id="{0C76E5DE-703B-4545-8DA4-EFF7843AD5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3" name="Picture 172" descr="Down">
          <a:extLst>
            <a:ext uri="{FF2B5EF4-FFF2-40B4-BE49-F238E27FC236}">
              <a16:creationId xmlns:a16="http://schemas.microsoft.com/office/drawing/2014/main" id="{09629F6A-C048-450D-9055-F0F159DA82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4" name="Picture 173" descr="Down">
          <a:extLst>
            <a:ext uri="{FF2B5EF4-FFF2-40B4-BE49-F238E27FC236}">
              <a16:creationId xmlns:a16="http://schemas.microsoft.com/office/drawing/2014/main" id="{8D776D8C-B42D-42FB-A7B8-C5213B606B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5" name="Picture 174" descr="Down">
          <a:extLst>
            <a:ext uri="{FF2B5EF4-FFF2-40B4-BE49-F238E27FC236}">
              <a16:creationId xmlns:a16="http://schemas.microsoft.com/office/drawing/2014/main" id="{926EF19B-9563-4924-BE20-5CBD8EA04A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6" name="Picture 175" descr="Down">
          <a:extLst>
            <a:ext uri="{FF2B5EF4-FFF2-40B4-BE49-F238E27FC236}">
              <a16:creationId xmlns:a16="http://schemas.microsoft.com/office/drawing/2014/main" id="{57021D14-7AFC-4FCF-8043-D3092A8537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7" name="Picture 176" descr="Down">
          <a:extLst>
            <a:ext uri="{FF2B5EF4-FFF2-40B4-BE49-F238E27FC236}">
              <a16:creationId xmlns:a16="http://schemas.microsoft.com/office/drawing/2014/main" id="{D75F0E48-9F23-42CA-BF3A-336BC197DF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8" name="Picture 177" descr="Down">
          <a:extLst>
            <a:ext uri="{FF2B5EF4-FFF2-40B4-BE49-F238E27FC236}">
              <a16:creationId xmlns:a16="http://schemas.microsoft.com/office/drawing/2014/main" id="{018B4E69-03FD-40EC-BB65-AEF70A774C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79" name="Picture 178" descr="Down">
          <a:extLst>
            <a:ext uri="{FF2B5EF4-FFF2-40B4-BE49-F238E27FC236}">
              <a16:creationId xmlns:a16="http://schemas.microsoft.com/office/drawing/2014/main" id="{CE7C0A12-0BF6-4897-B79A-A15B97C60B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0" name="Picture 179" descr="Down">
          <a:extLst>
            <a:ext uri="{FF2B5EF4-FFF2-40B4-BE49-F238E27FC236}">
              <a16:creationId xmlns:a16="http://schemas.microsoft.com/office/drawing/2014/main" id="{94AC9739-36D6-48F3-8F1B-690DD7390D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1" name="Picture 180" descr="Down">
          <a:extLst>
            <a:ext uri="{FF2B5EF4-FFF2-40B4-BE49-F238E27FC236}">
              <a16:creationId xmlns:a16="http://schemas.microsoft.com/office/drawing/2014/main" id="{4E0925C9-DF4D-4F55-9A87-3731BFFD07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2" name="Picture 181" descr="Down">
          <a:extLst>
            <a:ext uri="{FF2B5EF4-FFF2-40B4-BE49-F238E27FC236}">
              <a16:creationId xmlns:a16="http://schemas.microsoft.com/office/drawing/2014/main" id="{01B6ABE9-3E9B-45BE-821E-24BB93DC28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3" name="Picture 182" descr="Down">
          <a:extLst>
            <a:ext uri="{FF2B5EF4-FFF2-40B4-BE49-F238E27FC236}">
              <a16:creationId xmlns:a16="http://schemas.microsoft.com/office/drawing/2014/main" id="{75A9D5B7-5B8A-4BBD-8131-A1EA8332A3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4" name="Picture 183" descr="Down">
          <a:extLst>
            <a:ext uri="{FF2B5EF4-FFF2-40B4-BE49-F238E27FC236}">
              <a16:creationId xmlns:a16="http://schemas.microsoft.com/office/drawing/2014/main" id="{A48648C8-7C93-451C-9D2F-5E05C4F5DB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5" name="Picture 184" descr="Down">
          <a:extLst>
            <a:ext uri="{FF2B5EF4-FFF2-40B4-BE49-F238E27FC236}">
              <a16:creationId xmlns:a16="http://schemas.microsoft.com/office/drawing/2014/main" id="{10CBFE92-F486-4263-87F1-F4CA8A291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6" name="Picture 185" descr="Down">
          <a:extLst>
            <a:ext uri="{FF2B5EF4-FFF2-40B4-BE49-F238E27FC236}">
              <a16:creationId xmlns:a16="http://schemas.microsoft.com/office/drawing/2014/main" id="{CA9BEB38-2357-46C3-8583-A6B5ECE95A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7" name="Picture 186" descr="Down">
          <a:extLst>
            <a:ext uri="{FF2B5EF4-FFF2-40B4-BE49-F238E27FC236}">
              <a16:creationId xmlns:a16="http://schemas.microsoft.com/office/drawing/2014/main" id="{03AA12C2-708B-4ABF-86E9-A3E82C57FE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8" name="Picture 187" descr="Down">
          <a:extLst>
            <a:ext uri="{FF2B5EF4-FFF2-40B4-BE49-F238E27FC236}">
              <a16:creationId xmlns:a16="http://schemas.microsoft.com/office/drawing/2014/main" id="{946A07CC-B1CB-4BA4-9C89-E0BF9E2D79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89" name="Picture 188" descr="Down">
          <a:extLst>
            <a:ext uri="{FF2B5EF4-FFF2-40B4-BE49-F238E27FC236}">
              <a16:creationId xmlns:a16="http://schemas.microsoft.com/office/drawing/2014/main" id="{221601F8-3543-4B53-92D6-D180A622BB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0" name="Picture 189" descr="Down">
          <a:extLst>
            <a:ext uri="{FF2B5EF4-FFF2-40B4-BE49-F238E27FC236}">
              <a16:creationId xmlns:a16="http://schemas.microsoft.com/office/drawing/2014/main" id="{1F41E6F7-5770-4FFA-BA67-0EB4855BC3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1" name="Picture 190" descr="Down">
          <a:extLst>
            <a:ext uri="{FF2B5EF4-FFF2-40B4-BE49-F238E27FC236}">
              <a16:creationId xmlns:a16="http://schemas.microsoft.com/office/drawing/2014/main" id="{EE229E9E-A25F-440A-850D-C9F5168B68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2" name="Picture 191" descr="Down">
          <a:extLst>
            <a:ext uri="{FF2B5EF4-FFF2-40B4-BE49-F238E27FC236}">
              <a16:creationId xmlns:a16="http://schemas.microsoft.com/office/drawing/2014/main" id="{F518070C-9E9C-4AD7-B0DA-04B5215558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3" name="Picture 192" descr="Down">
          <a:extLst>
            <a:ext uri="{FF2B5EF4-FFF2-40B4-BE49-F238E27FC236}">
              <a16:creationId xmlns:a16="http://schemas.microsoft.com/office/drawing/2014/main" id="{98AC26C9-09C6-473B-9F7C-029AAFBCE0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4" name="Picture 193" descr="Down">
          <a:extLst>
            <a:ext uri="{FF2B5EF4-FFF2-40B4-BE49-F238E27FC236}">
              <a16:creationId xmlns:a16="http://schemas.microsoft.com/office/drawing/2014/main" id="{88978D68-221D-4621-A984-660768ADF0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5" name="Picture 194" descr="Down">
          <a:extLst>
            <a:ext uri="{FF2B5EF4-FFF2-40B4-BE49-F238E27FC236}">
              <a16:creationId xmlns:a16="http://schemas.microsoft.com/office/drawing/2014/main" id="{E6C3C6E0-D4BE-49C5-8A65-D80A1FA480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6" name="Picture 195" descr="Down">
          <a:extLst>
            <a:ext uri="{FF2B5EF4-FFF2-40B4-BE49-F238E27FC236}">
              <a16:creationId xmlns:a16="http://schemas.microsoft.com/office/drawing/2014/main" id="{F7DBE4F6-088B-4F14-AF73-F360CD77D6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0</xdr:rowOff>
    </xdr:from>
    <xdr:to>
      <xdr:col>4</xdr:col>
      <xdr:colOff>95250</xdr:colOff>
      <xdr:row>12</xdr:row>
      <xdr:rowOff>133350</xdr:rowOff>
    </xdr:to>
    <xdr:pic>
      <xdr:nvPicPr>
        <xdr:cNvPr id="197" name="Picture 196" descr="Down">
          <a:extLst>
            <a:ext uri="{FF2B5EF4-FFF2-40B4-BE49-F238E27FC236}">
              <a16:creationId xmlns:a16="http://schemas.microsoft.com/office/drawing/2014/main" id="{27B7EBA1-C4C0-4E39-B31D-A3C1BDA037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6870700"/>
          <a:ext cx="95250" cy="133350"/>
        </a:xfrm>
        <a:prstGeom prst="rect">
          <a:avLst/>
        </a:prstGeom>
        <a:noFill/>
      </xdr:spPr>
    </xdr:pic>
    <xdr:clientData/>
  </xdr:twoCellAnchor>
  <xdr:twoCellAnchor editAs="oneCell">
    <xdr:from>
      <xdr:col>4</xdr:col>
      <xdr:colOff>0</xdr:colOff>
      <xdr:row>12</xdr:row>
      <xdr:rowOff>381000</xdr:rowOff>
    </xdr:from>
    <xdr:to>
      <xdr:col>4</xdr:col>
      <xdr:colOff>95250</xdr:colOff>
      <xdr:row>13</xdr:row>
      <xdr:rowOff>133349</xdr:rowOff>
    </xdr:to>
    <xdr:pic>
      <xdr:nvPicPr>
        <xdr:cNvPr id="198" name="Picture 197" descr="Down">
          <a:extLst>
            <a:ext uri="{FF2B5EF4-FFF2-40B4-BE49-F238E27FC236}">
              <a16:creationId xmlns:a16="http://schemas.microsoft.com/office/drawing/2014/main" id="{E3236BE8-3946-45B0-A570-75C3F7707A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49"/>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199" name="Picture 198" descr="Down">
          <a:extLst>
            <a:ext uri="{FF2B5EF4-FFF2-40B4-BE49-F238E27FC236}">
              <a16:creationId xmlns:a16="http://schemas.microsoft.com/office/drawing/2014/main" id="{5B39FD20-CC8E-4434-AAD4-81BDC15B67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0" name="Picture 199" descr="Down">
          <a:extLst>
            <a:ext uri="{FF2B5EF4-FFF2-40B4-BE49-F238E27FC236}">
              <a16:creationId xmlns:a16="http://schemas.microsoft.com/office/drawing/2014/main" id="{1769683D-6ADE-43BE-8F3E-95C07E2869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1" name="Picture 200" descr="Down">
          <a:extLst>
            <a:ext uri="{FF2B5EF4-FFF2-40B4-BE49-F238E27FC236}">
              <a16:creationId xmlns:a16="http://schemas.microsoft.com/office/drawing/2014/main" id="{C7380EB9-9FE6-49F3-8BFA-2A3C9D960E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2" name="Picture 201" descr="Down">
          <a:extLst>
            <a:ext uri="{FF2B5EF4-FFF2-40B4-BE49-F238E27FC236}">
              <a16:creationId xmlns:a16="http://schemas.microsoft.com/office/drawing/2014/main" id="{7E5FD092-B8A1-47F8-8B71-C98864D7C7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3" name="Picture 202" descr="Down">
          <a:extLst>
            <a:ext uri="{FF2B5EF4-FFF2-40B4-BE49-F238E27FC236}">
              <a16:creationId xmlns:a16="http://schemas.microsoft.com/office/drawing/2014/main" id="{92F3CDD9-0A35-4ED7-8E2F-0DEA81C06E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4" name="Picture 203" descr="Down">
          <a:extLst>
            <a:ext uri="{FF2B5EF4-FFF2-40B4-BE49-F238E27FC236}">
              <a16:creationId xmlns:a16="http://schemas.microsoft.com/office/drawing/2014/main" id="{281333EE-37CF-46C8-A0AB-254E3799AC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5" name="Picture 204" descr="Down">
          <a:extLst>
            <a:ext uri="{FF2B5EF4-FFF2-40B4-BE49-F238E27FC236}">
              <a16:creationId xmlns:a16="http://schemas.microsoft.com/office/drawing/2014/main" id="{0FF208D2-04B4-4D6A-BA6D-F4138CBC09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6" name="Picture 205" descr="Down">
          <a:extLst>
            <a:ext uri="{FF2B5EF4-FFF2-40B4-BE49-F238E27FC236}">
              <a16:creationId xmlns:a16="http://schemas.microsoft.com/office/drawing/2014/main" id="{C5F08114-2493-42F2-B1C9-B6591FF1C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7" name="Picture 206" descr="Down">
          <a:extLst>
            <a:ext uri="{FF2B5EF4-FFF2-40B4-BE49-F238E27FC236}">
              <a16:creationId xmlns:a16="http://schemas.microsoft.com/office/drawing/2014/main" id="{688BAB7C-354D-4431-8A84-04D220947B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8" name="Picture 207" descr="Down">
          <a:extLst>
            <a:ext uri="{FF2B5EF4-FFF2-40B4-BE49-F238E27FC236}">
              <a16:creationId xmlns:a16="http://schemas.microsoft.com/office/drawing/2014/main" id="{8C782FFF-4DD2-4531-A4CE-BD85E8392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09" name="Picture 208" descr="Down">
          <a:extLst>
            <a:ext uri="{FF2B5EF4-FFF2-40B4-BE49-F238E27FC236}">
              <a16:creationId xmlns:a16="http://schemas.microsoft.com/office/drawing/2014/main" id="{F544A64C-A9CD-4775-ABF9-98B4DA7693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0" name="Picture 209" descr="Down">
          <a:extLst>
            <a:ext uri="{FF2B5EF4-FFF2-40B4-BE49-F238E27FC236}">
              <a16:creationId xmlns:a16="http://schemas.microsoft.com/office/drawing/2014/main" id="{8A08B2F5-1A38-43A0-882B-AE1C912B5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1" name="Picture 210" descr="Down">
          <a:extLst>
            <a:ext uri="{FF2B5EF4-FFF2-40B4-BE49-F238E27FC236}">
              <a16:creationId xmlns:a16="http://schemas.microsoft.com/office/drawing/2014/main" id="{FB8434CE-16B4-44B1-AE14-0730136D06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2" name="Picture 211" descr="Down">
          <a:extLst>
            <a:ext uri="{FF2B5EF4-FFF2-40B4-BE49-F238E27FC236}">
              <a16:creationId xmlns:a16="http://schemas.microsoft.com/office/drawing/2014/main" id="{AA38ECDC-7EE5-4FB7-ACA5-9A65626477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3" name="Picture 212" descr="Down">
          <a:extLst>
            <a:ext uri="{FF2B5EF4-FFF2-40B4-BE49-F238E27FC236}">
              <a16:creationId xmlns:a16="http://schemas.microsoft.com/office/drawing/2014/main" id="{EAB55CD4-7C0C-4720-8D7C-EBF7F049B1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4" name="Picture 213" descr="Down">
          <a:extLst>
            <a:ext uri="{FF2B5EF4-FFF2-40B4-BE49-F238E27FC236}">
              <a16:creationId xmlns:a16="http://schemas.microsoft.com/office/drawing/2014/main" id="{60B887A2-A386-403B-9EDE-0E79AFA52C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5" name="Picture 214" descr="Down">
          <a:extLst>
            <a:ext uri="{FF2B5EF4-FFF2-40B4-BE49-F238E27FC236}">
              <a16:creationId xmlns:a16="http://schemas.microsoft.com/office/drawing/2014/main" id="{F5DEE16B-F033-447E-9E75-2D6C32013C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6" name="Picture 215" descr="Down">
          <a:extLst>
            <a:ext uri="{FF2B5EF4-FFF2-40B4-BE49-F238E27FC236}">
              <a16:creationId xmlns:a16="http://schemas.microsoft.com/office/drawing/2014/main" id="{0EE9168B-1C19-434C-95DF-94F3F01B85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7" name="Picture 216" descr="Down">
          <a:extLst>
            <a:ext uri="{FF2B5EF4-FFF2-40B4-BE49-F238E27FC236}">
              <a16:creationId xmlns:a16="http://schemas.microsoft.com/office/drawing/2014/main" id="{91B93962-0B1C-40EA-B4F5-DFEA572782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8" name="Picture 217" descr="Down">
          <a:extLst>
            <a:ext uri="{FF2B5EF4-FFF2-40B4-BE49-F238E27FC236}">
              <a16:creationId xmlns:a16="http://schemas.microsoft.com/office/drawing/2014/main" id="{29EC0C8C-C258-4926-9530-2AA027AC62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19" name="Picture 218" descr="Down">
          <a:extLst>
            <a:ext uri="{FF2B5EF4-FFF2-40B4-BE49-F238E27FC236}">
              <a16:creationId xmlns:a16="http://schemas.microsoft.com/office/drawing/2014/main" id="{383A32AF-69B2-42B9-B2FC-12805390D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0" name="Picture 219" descr="Down">
          <a:extLst>
            <a:ext uri="{FF2B5EF4-FFF2-40B4-BE49-F238E27FC236}">
              <a16:creationId xmlns:a16="http://schemas.microsoft.com/office/drawing/2014/main" id="{2F956C44-DFEE-4562-A9A9-E3FF00CF23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1" name="Picture 220" descr="Down">
          <a:extLst>
            <a:ext uri="{FF2B5EF4-FFF2-40B4-BE49-F238E27FC236}">
              <a16:creationId xmlns:a16="http://schemas.microsoft.com/office/drawing/2014/main" id="{0F4E812C-0EED-4786-B4BE-8A93EDD92B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2" name="Picture 221" descr="Down">
          <a:extLst>
            <a:ext uri="{FF2B5EF4-FFF2-40B4-BE49-F238E27FC236}">
              <a16:creationId xmlns:a16="http://schemas.microsoft.com/office/drawing/2014/main" id="{EC179C16-AF35-4ACD-9736-50C8C8D20E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3" name="Picture 222" descr="Down">
          <a:extLst>
            <a:ext uri="{FF2B5EF4-FFF2-40B4-BE49-F238E27FC236}">
              <a16:creationId xmlns:a16="http://schemas.microsoft.com/office/drawing/2014/main" id="{9D837AAA-12BA-4DC2-BFBA-3BC4844627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4" name="Picture 223" descr="Down">
          <a:extLst>
            <a:ext uri="{FF2B5EF4-FFF2-40B4-BE49-F238E27FC236}">
              <a16:creationId xmlns:a16="http://schemas.microsoft.com/office/drawing/2014/main" id="{41290ED4-11E3-4BA3-A48E-B505C035AD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5" name="Picture 224" descr="Down">
          <a:extLst>
            <a:ext uri="{FF2B5EF4-FFF2-40B4-BE49-F238E27FC236}">
              <a16:creationId xmlns:a16="http://schemas.microsoft.com/office/drawing/2014/main" id="{AA0089CE-AE3F-456F-846C-4F12C7CDFF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6" name="Picture 225" descr="Down">
          <a:extLst>
            <a:ext uri="{FF2B5EF4-FFF2-40B4-BE49-F238E27FC236}">
              <a16:creationId xmlns:a16="http://schemas.microsoft.com/office/drawing/2014/main" id="{0E7C5749-9CF6-4CD2-B206-5D5D9A5632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7" name="Picture 226" descr="Down">
          <a:extLst>
            <a:ext uri="{FF2B5EF4-FFF2-40B4-BE49-F238E27FC236}">
              <a16:creationId xmlns:a16="http://schemas.microsoft.com/office/drawing/2014/main" id="{531306D7-7035-40B7-8578-3D4E26600C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8" name="Picture 227" descr="Down">
          <a:extLst>
            <a:ext uri="{FF2B5EF4-FFF2-40B4-BE49-F238E27FC236}">
              <a16:creationId xmlns:a16="http://schemas.microsoft.com/office/drawing/2014/main" id="{8E440F7C-3EC1-4597-B282-0DBA354F61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29" name="Picture 228" descr="Down">
          <a:extLst>
            <a:ext uri="{FF2B5EF4-FFF2-40B4-BE49-F238E27FC236}">
              <a16:creationId xmlns:a16="http://schemas.microsoft.com/office/drawing/2014/main" id="{434329FE-6069-4822-A39A-5073F78055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0" name="Picture 229" descr="Down">
          <a:extLst>
            <a:ext uri="{FF2B5EF4-FFF2-40B4-BE49-F238E27FC236}">
              <a16:creationId xmlns:a16="http://schemas.microsoft.com/office/drawing/2014/main" id="{E106FDDC-744B-4AE5-A653-62F32CE249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1" name="Picture 230" descr="Down">
          <a:extLst>
            <a:ext uri="{FF2B5EF4-FFF2-40B4-BE49-F238E27FC236}">
              <a16:creationId xmlns:a16="http://schemas.microsoft.com/office/drawing/2014/main" id="{E4E91250-D517-4DBA-8D35-A3979E8C59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2" name="Picture 231" descr="Down">
          <a:extLst>
            <a:ext uri="{FF2B5EF4-FFF2-40B4-BE49-F238E27FC236}">
              <a16:creationId xmlns:a16="http://schemas.microsoft.com/office/drawing/2014/main" id="{0FB4F702-0380-47C4-84D5-EA348AF49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3" name="Picture 232" descr="Down">
          <a:extLst>
            <a:ext uri="{FF2B5EF4-FFF2-40B4-BE49-F238E27FC236}">
              <a16:creationId xmlns:a16="http://schemas.microsoft.com/office/drawing/2014/main" id="{5344478A-4721-4EC2-8C05-64E9AF6F13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4" name="Picture 233" descr="Down">
          <a:extLst>
            <a:ext uri="{FF2B5EF4-FFF2-40B4-BE49-F238E27FC236}">
              <a16:creationId xmlns:a16="http://schemas.microsoft.com/office/drawing/2014/main" id="{BC49F4CA-36AD-41D5-B82D-9B8E474FAA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5" name="Picture 234" descr="Down">
          <a:extLst>
            <a:ext uri="{FF2B5EF4-FFF2-40B4-BE49-F238E27FC236}">
              <a16:creationId xmlns:a16="http://schemas.microsoft.com/office/drawing/2014/main" id="{2FC33B29-9DA1-4970-82EF-87313DED0D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06755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6" name="Picture 235" descr="Down">
          <a:extLst>
            <a:ext uri="{FF2B5EF4-FFF2-40B4-BE49-F238E27FC236}">
              <a16:creationId xmlns:a16="http://schemas.microsoft.com/office/drawing/2014/main" id="{06E89EEC-0696-4EC0-8639-BEC280D04D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7" name="Picture 236" descr="Down">
          <a:extLst>
            <a:ext uri="{FF2B5EF4-FFF2-40B4-BE49-F238E27FC236}">
              <a16:creationId xmlns:a16="http://schemas.microsoft.com/office/drawing/2014/main" id="{65565F14-F7E9-4E92-9B04-CBE9AC3C8D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8" name="Picture 237" descr="Down">
          <a:extLst>
            <a:ext uri="{FF2B5EF4-FFF2-40B4-BE49-F238E27FC236}">
              <a16:creationId xmlns:a16="http://schemas.microsoft.com/office/drawing/2014/main" id="{56542777-CB51-4167-A7F4-F63DE53F4F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39" name="Picture 238" descr="Down">
          <a:extLst>
            <a:ext uri="{FF2B5EF4-FFF2-40B4-BE49-F238E27FC236}">
              <a16:creationId xmlns:a16="http://schemas.microsoft.com/office/drawing/2014/main" id="{0B1CB524-9EC6-4A8D-AA3A-619ED45E53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40" name="Picture 239" descr="Down">
          <a:extLst>
            <a:ext uri="{FF2B5EF4-FFF2-40B4-BE49-F238E27FC236}">
              <a16:creationId xmlns:a16="http://schemas.microsoft.com/office/drawing/2014/main" id="{617E1732-23D2-48FB-91BE-6BACC49B1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twoCellAnchor editAs="oneCell">
    <xdr:from>
      <xdr:col>4</xdr:col>
      <xdr:colOff>0</xdr:colOff>
      <xdr:row>13</xdr:row>
      <xdr:rowOff>0</xdr:rowOff>
    </xdr:from>
    <xdr:to>
      <xdr:col>4</xdr:col>
      <xdr:colOff>95250</xdr:colOff>
      <xdr:row>13</xdr:row>
      <xdr:rowOff>133350</xdr:rowOff>
    </xdr:to>
    <xdr:pic>
      <xdr:nvPicPr>
        <xdr:cNvPr id="241" name="Picture 240" descr="Down">
          <a:extLst>
            <a:ext uri="{FF2B5EF4-FFF2-40B4-BE49-F238E27FC236}">
              <a16:creationId xmlns:a16="http://schemas.microsoft.com/office/drawing/2014/main" id="{2A64440A-8AD7-400F-AFF9-E69E549F3B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04050" y="7264400"/>
          <a:ext cx="95250" cy="1333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11</xdr:row>
      <xdr:rowOff>0</xdr:rowOff>
    </xdr:from>
    <xdr:to>
      <xdr:col>34</xdr:col>
      <xdr:colOff>342077</xdr:colOff>
      <xdr:row>24</xdr:row>
      <xdr:rowOff>13298</xdr:rowOff>
    </xdr:to>
    <xdr:pic>
      <xdr:nvPicPr>
        <xdr:cNvPr id="2" name="Picture 1">
          <a:extLst>
            <a:ext uri="{FF2B5EF4-FFF2-40B4-BE49-F238E27FC236}">
              <a16:creationId xmlns:a16="http://schemas.microsoft.com/office/drawing/2014/main" id="{5C56DADD-F0D4-498A-8F51-38141567F5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629900" y="2095500"/>
          <a:ext cx="7047677" cy="2518373"/>
        </a:xfrm>
        <a:prstGeom prst="rect">
          <a:avLst/>
        </a:prstGeom>
        <a:noFill/>
        <a:ln w="9525">
          <a:noFill/>
          <a:miter lim="800000"/>
          <a:headEnd/>
          <a:tailEnd/>
        </a:ln>
      </xdr:spPr>
    </xdr:pic>
    <xdr:clientData/>
  </xdr:twoCellAnchor>
  <xdr:twoCellAnchor>
    <xdr:from>
      <xdr:col>46</xdr:col>
      <xdr:colOff>9525</xdr:colOff>
      <xdr:row>27</xdr:row>
      <xdr:rowOff>161925</xdr:rowOff>
    </xdr:from>
    <xdr:to>
      <xdr:col>54</xdr:col>
      <xdr:colOff>466725</xdr:colOff>
      <xdr:row>47</xdr:row>
      <xdr:rowOff>47625</xdr:rowOff>
    </xdr:to>
    <xdr:graphicFrame macro="">
      <xdr:nvGraphicFramePr>
        <xdr:cNvPr id="3" name="Chart 2">
          <a:extLst>
            <a:ext uri="{FF2B5EF4-FFF2-40B4-BE49-F238E27FC236}">
              <a16:creationId xmlns:a16="http://schemas.microsoft.com/office/drawing/2014/main" id="{D565EA4D-79FF-4EE0-8E02-39AEDC75A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529590</xdr:colOff>
      <xdr:row>4</xdr:row>
      <xdr:rowOff>377190</xdr:rowOff>
    </xdr:from>
    <xdr:to>
      <xdr:col>28</xdr:col>
      <xdr:colOff>504825</xdr:colOff>
      <xdr:row>21</xdr:row>
      <xdr:rowOff>190499</xdr:rowOff>
    </xdr:to>
    <xdr:graphicFrame macro="">
      <xdr:nvGraphicFramePr>
        <xdr:cNvPr id="2" name="Chart 1">
          <a:extLst>
            <a:ext uri="{FF2B5EF4-FFF2-40B4-BE49-F238E27FC236}">
              <a16:creationId xmlns:a16="http://schemas.microsoft.com/office/drawing/2014/main" id="{C0C98784-4DFF-46D1-9EDB-A8B0DBED5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29</xdr:row>
      <xdr:rowOff>0</xdr:rowOff>
    </xdr:from>
    <xdr:to>
      <xdr:col>25</xdr:col>
      <xdr:colOff>485775</xdr:colOff>
      <xdr:row>45</xdr:row>
      <xdr:rowOff>133350</xdr:rowOff>
    </xdr:to>
    <xdr:graphicFrame macro="">
      <xdr:nvGraphicFramePr>
        <xdr:cNvPr id="3" name="Chart 2">
          <a:extLst>
            <a:ext uri="{FF2B5EF4-FFF2-40B4-BE49-F238E27FC236}">
              <a16:creationId xmlns:a16="http://schemas.microsoft.com/office/drawing/2014/main" id="{3FB9160A-7242-4E32-A00E-FD712105D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200025</xdr:colOff>
      <xdr:row>50</xdr:row>
      <xdr:rowOff>76200</xdr:rowOff>
    </xdr:from>
    <xdr:to>
      <xdr:col>29</xdr:col>
      <xdr:colOff>76200</xdr:colOff>
      <xdr:row>67</xdr:row>
      <xdr:rowOff>19050</xdr:rowOff>
    </xdr:to>
    <xdr:graphicFrame macro="">
      <xdr:nvGraphicFramePr>
        <xdr:cNvPr id="4" name="Chart 3">
          <a:extLst>
            <a:ext uri="{FF2B5EF4-FFF2-40B4-BE49-F238E27FC236}">
              <a16:creationId xmlns:a16="http://schemas.microsoft.com/office/drawing/2014/main" id="{6599717A-DDE0-426A-A023-E3751F6E1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21</xdr:row>
      <xdr:rowOff>0</xdr:rowOff>
    </xdr:from>
    <xdr:to>
      <xdr:col>18</xdr:col>
      <xdr:colOff>485775</xdr:colOff>
      <xdr:row>34</xdr:row>
      <xdr:rowOff>0</xdr:rowOff>
    </xdr:to>
    <xdr:graphicFrame macro="">
      <xdr:nvGraphicFramePr>
        <xdr:cNvPr id="2" name="Chart 1">
          <a:extLst>
            <a:ext uri="{FF2B5EF4-FFF2-40B4-BE49-F238E27FC236}">
              <a16:creationId xmlns:a16="http://schemas.microsoft.com/office/drawing/2014/main" id="{92C87560-C27A-4238-B7E5-5447377A3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600075</xdr:colOff>
      <xdr:row>34</xdr:row>
      <xdr:rowOff>9525</xdr:rowOff>
    </xdr:from>
    <xdr:to>
      <xdr:col>18</xdr:col>
      <xdr:colOff>476250</xdr:colOff>
      <xdr:row>47</xdr:row>
      <xdr:rowOff>9525</xdr:rowOff>
    </xdr:to>
    <xdr:graphicFrame macro="">
      <xdr:nvGraphicFramePr>
        <xdr:cNvPr id="3" name="Chart 2">
          <a:extLst>
            <a:ext uri="{FF2B5EF4-FFF2-40B4-BE49-F238E27FC236}">
              <a16:creationId xmlns:a16="http://schemas.microsoft.com/office/drawing/2014/main" id="{60A06747-3A27-40ED-A8CD-2E0551DB5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22</xdr:col>
      <xdr:colOff>314325</xdr:colOff>
      <xdr:row>20</xdr:row>
      <xdr:rowOff>171450</xdr:rowOff>
    </xdr:from>
    <xdr:to>
      <xdr:col>30</xdr:col>
      <xdr:colOff>9525</xdr:colOff>
      <xdr:row>35</xdr:row>
      <xdr:rowOff>57150</xdr:rowOff>
    </xdr:to>
    <xdr:graphicFrame macro="">
      <xdr:nvGraphicFramePr>
        <xdr:cNvPr id="2" name="Chart 1">
          <a:extLst>
            <a:ext uri="{FF2B5EF4-FFF2-40B4-BE49-F238E27FC236}">
              <a16:creationId xmlns:a16="http://schemas.microsoft.com/office/drawing/2014/main" id="{4FD9CFF8-4595-4413-9E4A-2F0E1DF7A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213360</xdr:colOff>
      <xdr:row>7</xdr:row>
      <xdr:rowOff>160020</xdr:rowOff>
    </xdr:from>
    <xdr:to>
      <xdr:col>8</xdr:col>
      <xdr:colOff>304800</xdr:colOff>
      <xdr:row>22</xdr:row>
      <xdr:rowOff>140970</xdr:rowOff>
    </xdr:to>
    <xdr:graphicFrame macro="">
      <xdr:nvGraphicFramePr>
        <xdr:cNvPr id="3" name="Chart 2">
          <a:extLst>
            <a:ext uri="{FF2B5EF4-FFF2-40B4-BE49-F238E27FC236}">
              <a16:creationId xmlns:a16="http://schemas.microsoft.com/office/drawing/2014/main" id="{275B2B69-1EE3-462D-B859-8089D2EED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8</xdr:row>
      <xdr:rowOff>0</xdr:rowOff>
    </xdr:from>
    <xdr:to>
      <xdr:col>16</xdr:col>
      <xdr:colOff>91440</xdr:colOff>
      <xdr:row>22</xdr:row>
      <xdr:rowOff>163830</xdr:rowOff>
    </xdr:to>
    <xdr:graphicFrame macro="">
      <xdr:nvGraphicFramePr>
        <xdr:cNvPr id="4" name="Chart 3">
          <a:extLst>
            <a:ext uri="{FF2B5EF4-FFF2-40B4-BE49-F238E27FC236}">
              <a16:creationId xmlns:a16="http://schemas.microsoft.com/office/drawing/2014/main" id="{EB973FC8-01E8-4D6D-AC43-C5CB4325B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24</xdr:row>
      <xdr:rowOff>0</xdr:rowOff>
    </xdr:from>
    <xdr:to>
      <xdr:col>12</xdr:col>
      <xdr:colOff>91440</xdr:colOff>
      <xdr:row>39</xdr:row>
      <xdr:rowOff>0</xdr:rowOff>
    </xdr:to>
    <xdr:graphicFrame macro="">
      <xdr:nvGraphicFramePr>
        <xdr:cNvPr id="5" name="Chart 4">
          <a:extLst>
            <a:ext uri="{FF2B5EF4-FFF2-40B4-BE49-F238E27FC236}">
              <a16:creationId xmlns:a16="http://schemas.microsoft.com/office/drawing/2014/main" id="{92415B69-919B-4367-AC63-BF8D0D4AF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65</xdr:col>
      <xdr:colOff>358140</xdr:colOff>
      <xdr:row>8</xdr:row>
      <xdr:rowOff>144780</xdr:rowOff>
    </xdr:from>
    <xdr:to>
      <xdr:col>73</xdr:col>
      <xdr:colOff>53340</xdr:colOff>
      <xdr:row>23</xdr:row>
      <xdr:rowOff>144780</xdr:rowOff>
    </xdr:to>
    <xdr:graphicFrame macro="">
      <xdr:nvGraphicFramePr>
        <xdr:cNvPr id="2" name="Chart 1">
          <a:extLst>
            <a:ext uri="{FF2B5EF4-FFF2-40B4-BE49-F238E27FC236}">
              <a16:creationId xmlns:a16="http://schemas.microsoft.com/office/drawing/2014/main" id="{26D187BB-9BF5-4B79-B7DE-52362A55A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257175</xdr:colOff>
      <xdr:row>8</xdr:row>
      <xdr:rowOff>19050</xdr:rowOff>
    </xdr:from>
    <xdr:to>
      <xdr:col>15</xdr:col>
      <xdr:colOff>495300</xdr:colOff>
      <xdr:row>22</xdr:row>
      <xdr:rowOff>95250</xdr:rowOff>
    </xdr:to>
    <xdr:graphicFrame macro="">
      <xdr:nvGraphicFramePr>
        <xdr:cNvPr id="2" name="Chart 1">
          <a:extLst>
            <a:ext uri="{FF2B5EF4-FFF2-40B4-BE49-F238E27FC236}">
              <a16:creationId xmlns:a16="http://schemas.microsoft.com/office/drawing/2014/main" id="{3EF4F666-20F9-400C-9227-2B00C2EE0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25</xdr:col>
      <xdr:colOff>0</xdr:colOff>
      <xdr:row>2</xdr:row>
      <xdr:rowOff>0</xdr:rowOff>
    </xdr:from>
    <xdr:to>
      <xdr:col>32</xdr:col>
      <xdr:colOff>304800</xdr:colOff>
      <xdr:row>16</xdr:row>
      <xdr:rowOff>76200</xdr:rowOff>
    </xdr:to>
    <xdr:graphicFrame macro="">
      <xdr:nvGraphicFramePr>
        <xdr:cNvPr id="2" name="Chart 1">
          <a:extLst>
            <a:ext uri="{FF2B5EF4-FFF2-40B4-BE49-F238E27FC236}">
              <a16:creationId xmlns:a16="http://schemas.microsoft.com/office/drawing/2014/main" id="{2940E848-BA57-4AE6-9A36-72CCCDBA6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14</xdr:row>
      <xdr:rowOff>0</xdr:rowOff>
    </xdr:from>
    <xdr:to>
      <xdr:col>16</xdr:col>
      <xdr:colOff>233069</xdr:colOff>
      <xdr:row>18</xdr:row>
      <xdr:rowOff>145873</xdr:rowOff>
    </xdr:to>
    <xdr:pic>
      <xdr:nvPicPr>
        <xdr:cNvPr id="2" name="Picture 1">
          <a:extLst>
            <a:ext uri="{FF2B5EF4-FFF2-40B4-BE49-F238E27FC236}">
              <a16:creationId xmlns:a16="http://schemas.microsoft.com/office/drawing/2014/main" id="{6A50D5A6-E504-4687-8CFF-9A1F6CF1ABFE}"/>
            </a:ext>
          </a:extLst>
        </xdr:cNvPr>
        <xdr:cNvPicPr>
          <a:picLocks noChangeAspect="1"/>
        </xdr:cNvPicPr>
      </xdr:nvPicPr>
      <xdr:blipFill>
        <a:blip xmlns:r="http://schemas.openxmlformats.org/officeDocument/2006/relationships" r:embed="rId1"/>
        <a:stretch>
          <a:fillRect/>
        </a:stretch>
      </xdr:blipFill>
      <xdr:spPr>
        <a:xfrm>
          <a:off x="12293600" y="2705100"/>
          <a:ext cx="3279799" cy="864693"/>
        </a:xfrm>
        <a:prstGeom prst="rect">
          <a:avLst/>
        </a:prstGeom>
      </xdr:spPr>
    </xdr:pic>
    <xdr:clientData/>
  </xdr:twoCellAnchor>
  <xdr:twoCellAnchor editAs="oneCell">
    <xdr:from>
      <xdr:col>7</xdr:col>
      <xdr:colOff>0</xdr:colOff>
      <xdr:row>14</xdr:row>
      <xdr:rowOff>0</xdr:rowOff>
    </xdr:from>
    <xdr:to>
      <xdr:col>10</xdr:col>
      <xdr:colOff>391220</xdr:colOff>
      <xdr:row>17</xdr:row>
      <xdr:rowOff>70794</xdr:rowOff>
    </xdr:to>
    <xdr:pic>
      <xdr:nvPicPr>
        <xdr:cNvPr id="3" name="Picture 2">
          <a:extLst>
            <a:ext uri="{FF2B5EF4-FFF2-40B4-BE49-F238E27FC236}">
              <a16:creationId xmlns:a16="http://schemas.microsoft.com/office/drawing/2014/main" id="{286A1681-AAE3-4AFA-8988-BCB1ADE2B953}"/>
            </a:ext>
          </a:extLst>
        </xdr:cNvPr>
        <xdr:cNvPicPr>
          <a:picLocks noChangeAspect="1"/>
        </xdr:cNvPicPr>
      </xdr:nvPicPr>
      <xdr:blipFill>
        <a:blip xmlns:r="http://schemas.openxmlformats.org/officeDocument/2006/relationships" r:embed="rId2"/>
        <a:stretch>
          <a:fillRect/>
        </a:stretch>
      </xdr:blipFill>
      <xdr:spPr>
        <a:xfrm>
          <a:off x="8502650" y="2705100"/>
          <a:ext cx="2218750" cy="614989"/>
        </a:xfrm>
        <a:prstGeom prst="rect">
          <a:avLst/>
        </a:prstGeom>
      </xdr:spPr>
    </xdr:pic>
    <xdr:clientData/>
  </xdr:twoCellAnchor>
  <xdr:twoCellAnchor editAs="oneCell">
    <xdr:from>
      <xdr:col>12</xdr:col>
      <xdr:colOff>0</xdr:colOff>
      <xdr:row>29</xdr:row>
      <xdr:rowOff>0</xdr:rowOff>
    </xdr:from>
    <xdr:to>
      <xdr:col>22</xdr:col>
      <xdr:colOff>259355</xdr:colOff>
      <xdr:row>39</xdr:row>
      <xdr:rowOff>48173</xdr:rowOff>
    </xdr:to>
    <xdr:pic>
      <xdr:nvPicPr>
        <xdr:cNvPr id="4" name="Picture 3">
          <a:extLst>
            <a:ext uri="{FF2B5EF4-FFF2-40B4-BE49-F238E27FC236}">
              <a16:creationId xmlns:a16="http://schemas.microsoft.com/office/drawing/2014/main" id="{90BE160E-F957-40D8-9F87-C588DC028E50}"/>
            </a:ext>
          </a:extLst>
        </xdr:cNvPr>
        <xdr:cNvPicPr>
          <a:picLocks noChangeAspect="1"/>
        </xdr:cNvPicPr>
      </xdr:nvPicPr>
      <xdr:blipFill>
        <a:blip xmlns:r="http://schemas.openxmlformats.org/officeDocument/2006/relationships" r:embed="rId3"/>
        <a:stretch>
          <a:fillRect/>
        </a:stretch>
      </xdr:blipFill>
      <xdr:spPr>
        <a:xfrm>
          <a:off x="12903200" y="5467350"/>
          <a:ext cx="6350275" cy="1863003"/>
        </a:xfrm>
        <a:prstGeom prst="rect">
          <a:avLst/>
        </a:prstGeom>
      </xdr:spPr>
    </xdr:pic>
    <xdr:clientData/>
  </xdr:twoCellAnchor>
  <xdr:twoCellAnchor>
    <xdr:from>
      <xdr:col>17</xdr:col>
      <xdr:colOff>123825</xdr:colOff>
      <xdr:row>38</xdr:row>
      <xdr:rowOff>90487</xdr:rowOff>
    </xdr:from>
    <xdr:to>
      <xdr:col>24</xdr:col>
      <xdr:colOff>390525</xdr:colOff>
      <xdr:row>52</xdr:row>
      <xdr:rowOff>33337</xdr:rowOff>
    </xdr:to>
    <xdr:graphicFrame macro="">
      <xdr:nvGraphicFramePr>
        <xdr:cNvPr id="5" name="Chart 4">
          <a:extLst>
            <a:ext uri="{FF2B5EF4-FFF2-40B4-BE49-F238E27FC236}">
              <a16:creationId xmlns:a16="http://schemas.microsoft.com/office/drawing/2014/main" id="{AE7A9197-1BA5-41E5-A0B4-821F2AE2A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ropbox\D-Drive%20Uni\Teaching\Tilburg\Risk%20Management\TIAS\2020\Martijn\2021\Boons%20Examples%20V3.xlsx" TargetMode="External"/><Relationship Id="rId1" Type="http://schemas.openxmlformats.org/officeDocument/2006/relationships/externalLinkPath" Target="/Dropbox/D-Drive%20Uni/Teaching/Tilburg/Risk%20Management/TIAS/2020/Martijn/2021/Boons%20Examples%20V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ropbox\D-Drive%20Uni\Teaching\Nova\Investments\Spring%202025\Lectures%20MFB\Data%20for%20slides.xlsx" TargetMode="External"/><Relationship Id="rId1" Type="http://schemas.openxmlformats.org/officeDocument/2006/relationships/externalLinkPath" Target="Data%20for%20slid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Dropbox\D-Drive%20Uni\Teaching\Nova\Investments\Spring%202025\Lectures%20MFB\Examples%20class%20V2.xlsx" TargetMode="External"/><Relationship Id="rId1" Type="http://schemas.openxmlformats.org/officeDocument/2006/relationships/externalLinkPath" Target="Examples%20clas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D UKP"/>
      <sheetName val="Sheet1"/>
      <sheetName val="Watch it"/>
      <sheetName val="Real world"/>
      <sheetName val="Hedging SP NIKKEI"/>
      <sheetName val="Arbitrage"/>
      <sheetName val="Sheet2"/>
      <sheetName val="Oil"/>
      <sheetName val="SP500 options"/>
      <sheetName val="Collar"/>
      <sheetName val="TESLA "/>
    </sheetNames>
    <sheetDataSet>
      <sheetData sheetId="0"/>
      <sheetData sheetId="1"/>
      <sheetData sheetId="2">
        <row r="5">
          <cell r="E5" t="str">
            <v>Unhedged cost (ST)</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es"/>
      <sheetName val="VIX"/>
      <sheetName val="Historical returns"/>
      <sheetName val="DY Predictability"/>
      <sheetName val="Uniform"/>
      <sheetName val="Misc"/>
      <sheetName val="Exercise on CAL"/>
      <sheetName val="Two asset portfolio"/>
      <sheetName val="Three asset portfolio"/>
      <sheetName val="CAPM example"/>
      <sheetName val="CAPM test"/>
      <sheetName val="Asset Pricing"/>
      <sheetName val="CAPM,FF3M vs FFCM"/>
      <sheetName val="Tangency"/>
      <sheetName val="MKT or normal"/>
      <sheetName val="Value and Momentum"/>
      <sheetName val="Bonds"/>
      <sheetName val="Options"/>
      <sheetName val="SPY options"/>
      <sheetName val="Corporate Debt"/>
      <sheetName val="Sheet1"/>
    </sheetNames>
    <sheetDataSet>
      <sheetData sheetId="0">
        <row r="218">
          <cell r="H218" t="str">
            <v>SP500</v>
          </cell>
          <cell r="I218" t="str">
            <v>FTSE100</v>
          </cell>
          <cell r="J218" t="str">
            <v>DAX30</v>
          </cell>
        </row>
        <row r="219">
          <cell r="A219">
            <v>32171</v>
          </cell>
          <cell r="H219">
            <v>1</v>
          </cell>
          <cell r="I219">
            <v>1</v>
          </cell>
          <cell r="J219">
            <v>1</v>
          </cell>
        </row>
        <row r="220">
          <cell r="A220">
            <v>32202</v>
          </cell>
          <cell r="H220">
            <v>1.046607371732629</v>
          </cell>
          <cell r="I220">
            <v>0.99252017317425145</v>
          </cell>
          <cell r="J220">
            <v>1.1538954861742039</v>
          </cell>
        </row>
        <row r="221">
          <cell r="A221">
            <v>32233</v>
          </cell>
          <cell r="H221">
            <v>1.0142929273313392</v>
          </cell>
          <cell r="I221">
            <v>0.98443057785727339</v>
          </cell>
          <cell r="J221">
            <v>1.1363874429492182</v>
          </cell>
        </row>
        <row r="222">
          <cell r="A222">
            <v>32262</v>
          </cell>
          <cell r="H222">
            <v>1.0255175360236142</v>
          </cell>
          <cell r="I222">
            <v>1.0221752474643793</v>
          </cell>
          <cell r="J222">
            <v>1.1270776104406939</v>
          </cell>
        </row>
        <row r="223">
          <cell r="A223">
            <v>32294</v>
          </cell>
          <cell r="H223">
            <v>1.0343729366528136</v>
          </cell>
          <cell r="I223">
            <v>1.016240167483079</v>
          </cell>
          <cell r="J223">
            <v>1.1579678698547407</v>
          </cell>
        </row>
        <row r="224">
          <cell r="A224">
            <v>32324</v>
          </cell>
          <cell r="H224">
            <v>1.0818347768672076</v>
          </cell>
          <cell r="I224">
            <v>1.0611597796703187</v>
          </cell>
          <cell r="J224">
            <v>1.2190322477206408</v>
          </cell>
        </row>
        <row r="225">
          <cell r="A225">
            <v>32353</v>
          </cell>
          <cell r="H225">
            <v>1.0777566318406024</v>
          </cell>
          <cell r="I225">
            <v>1.0625012703510235</v>
          </cell>
          <cell r="J225">
            <v>1.2631016385732761</v>
          </cell>
        </row>
        <row r="226">
          <cell r="A226">
            <v>32386</v>
          </cell>
          <cell r="H226">
            <v>1.0411698450304885</v>
          </cell>
          <cell r="I226">
            <v>1.0123783003719589</v>
          </cell>
          <cell r="J226">
            <v>1.2456149726904451</v>
          </cell>
        </row>
        <row r="227">
          <cell r="A227">
            <v>32416</v>
          </cell>
          <cell r="H227">
            <v>1.0855245271293739</v>
          </cell>
          <cell r="I227">
            <v>1.0597369865241164</v>
          </cell>
          <cell r="J227">
            <v>1.3389591372104706</v>
          </cell>
        </row>
        <row r="228">
          <cell r="A228">
            <v>32447</v>
          </cell>
          <cell r="H228">
            <v>1.1157416398026949</v>
          </cell>
          <cell r="I228">
            <v>1.0771560397569058</v>
          </cell>
          <cell r="J228">
            <v>1.3903716450933652</v>
          </cell>
        </row>
        <row r="229">
          <cell r="A229">
            <v>32477</v>
          </cell>
          <cell r="H229">
            <v>1.0998562939371572</v>
          </cell>
          <cell r="I229">
            <v>1.0459155673895812</v>
          </cell>
          <cell r="J229">
            <v>1.3638637408211034</v>
          </cell>
        </row>
        <row r="230">
          <cell r="A230">
            <v>32507</v>
          </cell>
          <cell r="H230">
            <v>1.1190429953004228</v>
          </cell>
          <cell r="I230">
            <v>1.052196182849245</v>
          </cell>
          <cell r="J230">
            <v>1.4193165663713028</v>
          </cell>
        </row>
        <row r="231">
          <cell r="A231">
            <v>32539</v>
          </cell>
          <cell r="H231">
            <v>1.200955451120518</v>
          </cell>
          <cell r="I231">
            <v>1.205085469216854</v>
          </cell>
          <cell r="J231">
            <v>1.4031339183599301</v>
          </cell>
        </row>
        <row r="232">
          <cell r="A232">
            <v>32567</v>
          </cell>
          <cell r="H232">
            <v>1.1710490542587477</v>
          </cell>
          <cell r="I232">
            <v>1.1824427325758653</v>
          </cell>
          <cell r="J232">
            <v>1.3774062870763275</v>
          </cell>
        </row>
        <row r="233">
          <cell r="A233">
            <v>32598</v>
          </cell>
          <cell r="H233">
            <v>1.1983532061987798</v>
          </cell>
          <cell r="I233">
            <v>1.2307160714648671</v>
          </cell>
          <cell r="J233">
            <v>1.4137477687399125</v>
          </cell>
        </row>
        <row r="234">
          <cell r="A234">
            <v>32626</v>
          </cell>
          <cell r="H234">
            <v>1.2605740474618394</v>
          </cell>
          <cell r="I234">
            <v>1.26378584930588</v>
          </cell>
          <cell r="J234">
            <v>1.4653099180178928</v>
          </cell>
        </row>
        <row r="235">
          <cell r="A235">
            <v>32659</v>
          </cell>
          <cell r="H235">
            <v>1.3115702800326241</v>
          </cell>
          <cell r="I235">
            <v>1.267119250391268</v>
          </cell>
          <cell r="J235">
            <v>1.5042059920690061</v>
          </cell>
        </row>
        <row r="236">
          <cell r="A236">
            <v>32689</v>
          </cell>
          <cell r="H236">
            <v>1.3041519400318473</v>
          </cell>
          <cell r="I236">
            <v>1.2942132970182321</v>
          </cell>
          <cell r="J236">
            <v>1.5752108340370041</v>
          </cell>
        </row>
        <row r="237">
          <cell r="A237">
            <v>32720</v>
          </cell>
          <cell r="H237">
            <v>1.4219132326096235</v>
          </cell>
          <cell r="I237">
            <v>1.3884022032968151</v>
          </cell>
          <cell r="J237">
            <v>1.6611905041846147</v>
          </cell>
        </row>
        <row r="238">
          <cell r="A238">
            <v>32751</v>
          </cell>
          <cell r="H238">
            <v>1.4496834582669815</v>
          </cell>
          <cell r="I238">
            <v>1.4488099351612838</v>
          </cell>
          <cell r="J238">
            <v>1.7078893081223208</v>
          </cell>
        </row>
        <row r="239">
          <cell r="A239">
            <v>32780</v>
          </cell>
          <cell r="H239">
            <v>1.4438186973239591</v>
          </cell>
          <cell r="I239">
            <v>1.4003333401085389</v>
          </cell>
          <cell r="J239">
            <v>1.6827923084322922</v>
          </cell>
        </row>
        <row r="240">
          <cell r="A240">
            <v>32812</v>
          </cell>
          <cell r="H240">
            <v>1.4103002291529101</v>
          </cell>
          <cell r="I240">
            <v>1.3084412284802538</v>
          </cell>
          <cell r="J240">
            <v>1.5741847216135614</v>
          </cell>
        </row>
        <row r="241">
          <cell r="A241">
            <v>32842</v>
          </cell>
          <cell r="H241">
            <v>1.4390414417213646</v>
          </cell>
          <cell r="I241">
            <v>1.3959023557389381</v>
          </cell>
          <cell r="J241">
            <v>1.6860630417820148</v>
          </cell>
        </row>
        <row r="242">
          <cell r="A242">
            <v>32871</v>
          </cell>
          <cell r="H242">
            <v>1.4736085757563979</v>
          </cell>
          <cell r="I242">
            <v>1.4893595398280457</v>
          </cell>
          <cell r="J242">
            <v>1.9136676037068303</v>
          </cell>
        </row>
        <row r="243">
          <cell r="A243">
            <v>32904</v>
          </cell>
          <cell r="H243">
            <v>1.3746844292538927</v>
          </cell>
          <cell r="I243">
            <v>1.4410455497062953</v>
          </cell>
          <cell r="J243">
            <v>1.9483095866690887</v>
          </cell>
        </row>
        <row r="244">
          <cell r="A244">
            <v>32932</v>
          </cell>
          <cell r="H244">
            <v>1.3923952305122917</v>
          </cell>
          <cell r="I244">
            <v>1.3976706843635038</v>
          </cell>
          <cell r="J244">
            <v>1.9345639556633916</v>
          </cell>
        </row>
        <row r="245">
          <cell r="A245">
            <v>32962</v>
          </cell>
          <cell r="H245">
            <v>1.4292927331339564</v>
          </cell>
          <cell r="I245">
            <v>1.4021219943494792</v>
          </cell>
          <cell r="J245">
            <v>2.1041183449661696</v>
          </cell>
        </row>
        <row r="246">
          <cell r="A246">
            <v>32993</v>
          </cell>
          <cell r="H246">
            <v>1.3935992542820514</v>
          </cell>
          <cell r="I246">
            <v>1.317425150917702</v>
          </cell>
          <cell r="J246">
            <v>1.9381232831322075</v>
          </cell>
        </row>
        <row r="247">
          <cell r="A247">
            <v>33024</v>
          </cell>
          <cell r="H247">
            <v>1.529498582359109</v>
          </cell>
          <cell r="I247">
            <v>1.4757413768572536</v>
          </cell>
          <cell r="J247">
            <v>1.9718567290528761</v>
          </cell>
        </row>
        <row r="248">
          <cell r="A248">
            <v>33053</v>
          </cell>
          <cell r="H248">
            <v>1.5191672816250428</v>
          </cell>
          <cell r="I248">
            <v>1.4995223480152042</v>
          </cell>
          <cell r="J248">
            <v>2.0093632758639108</v>
          </cell>
        </row>
        <row r="249">
          <cell r="A249">
            <v>33085</v>
          </cell>
          <cell r="H249">
            <v>1.5143123470695605</v>
          </cell>
          <cell r="I249">
            <v>1.4770828675379588</v>
          </cell>
          <cell r="J249">
            <v>2.0512842438299632</v>
          </cell>
        </row>
        <row r="250">
          <cell r="A250">
            <v>33116</v>
          </cell>
          <cell r="H250">
            <v>1.3774420320814067</v>
          </cell>
          <cell r="I250">
            <v>1.379560560173988</v>
          </cell>
          <cell r="J250">
            <v>1.7417296407537641</v>
          </cell>
        </row>
        <row r="251">
          <cell r="A251">
            <v>33144</v>
          </cell>
          <cell r="H251">
            <v>1.3104050957393087</v>
          </cell>
          <cell r="I251">
            <v>1.2773836866602988</v>
          </cell>
          <cell r="J251">
            <v>1.4268200134677249</v>
          </cell>
        </row>
        <row r="252">
          <cell r="A252">
            <v>33177</v>
          </cell>
          <cell r="H252">
            <v>1.3048122111313933</v>
          </cell>
          <cell r="I252">
            <v>1.3182788268054237</v>
          </cell>
          <cell r="J252">
            <v>1.5325630364376788</v>
          </cell>
        </row>
        <row r="253">
          <cell r="A253">
            <v>33207</v>
          </cell>
          <cell r="H253">
            <v>1.3891715539674521</v>
          </cell>
          <cell r="I253">
            <v>1.3865525722067531</v>
          </cell>
          <cell r="J253">
            <v>1.5404833417061248</v>
          </cell>
        </row>
        <row r="254">
          <cell r="A254">
            <v>33238</v>
          </cell>
          <cell r="H254">
            <v>1.427855672505534</v>
          </cell>
          <cell r="I254">
            <v>1.3909225797272315</v>
          </cell>
          <cell r="J254">
            <v>1.4945220560727677</v>
          </cell>
        </row>
        <row r="255">
          <cell r="A255">
            <v>33269</v>
          </cell>
          <cell r="H255">
            <v>1.4900376742921499</v>
          </cell>
          <cell r="I255">
            <v>1.4111872192524249</v>
          </cell>
          <cell r="J255">
            <v>1.5178768023771594</v>
          </cell>
        </row>
        <row r="256">
          <cell r="A256">
            <v>33297</v>
          </cell>
          <cell r="H256">
            <v>1.5966131976540952</v>
          </cell>
          <cell r="I256">
            <v>1.5536088131872612</v>
          </cell>
          <cell r="J256">
            <v>1.6482892781940408</v>
          </cell>
        </row>
        <row r="257">
          <cell r="A257">
            <v>33326</v>
          </cell>
          <cell r="H257">
            <v>1.6352584767157332</v>
          </cell>
          <cell r="I257">
            <v>1.6106424927335932</v>
          </cell>
          <cell r="J257">
            <v>1.6276708316854951</v>
          </cell>
        </row>
        <row r="258">
          <cell r="A258">
            <v>33358</v>
          </cell>
          <cell r="H258">
            <v>1.6391424243601189</v>
          </cell>
          <cell r="I258">
            <v>1.6406634281184589</v>
          </cell>
          <cell r="J258">
            <v>1.7163761129578743</v>
          </cell>
        </row>
        <row r="259">
          <cell r="A259">
            <v>33389</v>
          </cell>
          <cell r="H259">
            <v>1.7098691109643838</v>
          </cell>
          <cell r="I259">
            <v>1.6554198256062129</v>
          </cell>
          <cell r="J259">
            <v>1.8214671269920992</v>
          </cell>
        </row>
        <row r="260">
          <cell r="A260">
            <v>33417</v>
          </cell>
          <cell r="H260">
            <v>1.6315298869771231</v>
          </cell>
          <cell r="I260">
            <v>1.6052765300107739</v>
          </cell>
          <cell r="J260">
            <v>1.7338948448539377</v>
          </cell>
        </row>
        <row r="261">
          <cell r="A261">
            <v>33450</v>
          </cell>
          <cell r="H261">
            <v>1.7075775818541961</v>
          </cell>
          <cell r="I261">
            <v>1.7325555397467445</v>
          </cell>
          <cell r="J261">
            <v>1.7340337975779454</v>
          </cell>
        </row>
        <row r="262">
          <cell r="A262">
            <v>33480</v>
          </cell>
          <cell r="H262">
            <v>1.7480094768322518</v>
          </cell>
          <cell r="I262">
            <v>1.7760117075550332</v>
          </cell>
          <cell r="J262">
            <v>1.7641651613454885</v>
          </cell>
        </row>
        <row r="263">
          <cell r="A263">
            <v>33511</v>
          </cell>
          <cell r="H263">
            <v>1.7187633510700269</v>
          </cell>
          <cell r="I263">
            <v>1.7700969531901072</v>
          </cell>
          <cell r="J263">
            <v>1.7177015081714877</v>
          </cell>
        </row>
        <row r="264">
          <cell r="A264">
            <v>33542</v>
          </cell>
          <cell r="H264">
            <v>1.7418728395541223</v>
          </cell>
          <cell r="I264">
            <v>1.7344661476859302</v>
          </cell>
          <cell r="J264">
            <v>1.6910118964909078</v>
          </cell>
        </row>
        <row r="265">
          <cell r="A265">
            <v>33571</v>
          </cell>
          <cell r="H265">
            <v>1.6716899056200718</v>
          </cell>
          <cell r="I265">
            <v>1.6419032907172924</v>
          </cell>
          <cell r="J265">
            <v>1.6744551449918217</v>
          </cell>
        </row>
        <row r="266">
          <cell r="A266">
            <v>33603</v>
          </cell>
          <cell r="H266">
            <v>1.8628578086767382</v>
          </cell>
          <cell r="I266">
            <v>1.6971686416390594</v>
          </cell>
          <cell r="J266">
            <v>1.6866509186912779</v>
          </cell>
        </row>
        <row r="267">
          <cell r="A267">
            <v>33634</v>
          </cell>
          <cell r="H267">
            <v>1.8281741562123734</v>
          </cell>
          <cell r="I267">
            <v>1.755625114331594</v>
          </cell>
          <cell r="J267">
            <v>1.8037025556612534</v>
          </cell>
        </row>
        <row r="268">
          <cell r="A268">
            <v>33662</v>
          </cell>
          <cell r="H268">
            <v>1.8518273973666828</v>
          </cell>
          <cell r="I268">
            <v>1.7568243256976788</v>
          </cell>
          <cell r="J268">
            <v>1.8653120557521072</v>
          </cell>
        </row>
        <row r="269">
          <cell r="A269">
            <v>33694</v>
          </cell>
          <cell r="H269">
            <v>1.8158232027032266</v>
          </cell>
          <cell r="I269">
            <v>1.6834895018191445</v>
          </cell>
          <cell r="J269">
            <v>1.8361640497236964</v>
          </cell>
        </row>
        <row r="270">
          <cell r="A270">
            <v>33724</v>
          </cell>
          <cell r="H270">
            <v>1.8691498038606429</v>
          </cell>
          <cell r="I270">
            <v>1.841277261732964</v>
          </cell>
          <cell r="J270">
            <v>1.8534476308560546</v>
          </cell>
        </row>
        <row r="271">
          <cell r="A271">
            <v>33753</v>
          </cell>
          <cell r="H271">
            <v>1.8782770808249496</v>
          </cell>
          <cell r="I271">
            <v>1.8817049127014798</v>
          </cell>
          <cell r="J271">
            <v>1.9274025460414497</v>
          </cell>
        </row>
        <row r="272">
          <cell r="A272">
            <v>33785</v>
          </cell>
          <cell r="H272">
            <v>1.850351497261816</v>
          </cell>
          <cell r="I272">
            <v>1.7612756356836541</v>
          </cell>
          <cell r="J272">
            <v>1.8733285590602511</v>
          </cell>
        </row>
        <row r="273">
          <cell r="A273">
            <v>33816</v>
          </cell>
          <cell r="H273">
            <v>1.9259331184215629</v>
          </cell>
          <cell r="I273">
            <v>1.6831642919571557</v>
          </cell>
          <cell r="J273">
            <v>1.7266693032055316</v>
          </cell>
        </row>
        <row r="274">
          <cell r="A274">
            <v>33847</v>
          </cell>
          <cell r="H274">
            <v>1.8865110498310476</v>
          </cell>
          <cell r="I274">
            <v>1.6296672696599543</v>
          </cell>
          <cell r="J274">
            <v>1.647391429823529</v>
          </cell>
        </row>
        <row r="275">
          <cell r="A275">
            <v>33877</v>
          </cell>
          <cell r="H275">
            <v>1.9086883908804901</v>
          </cell>
          <cell r="I275">
            <v>1.8086139962194376</v>
          </cell>
          <cell r="J275">
            <v>1.5673439721239448</v>
          </cell>
        </row>
        <row r="276">
          <cell r="A276">
            <v>33907</v>
          </cell>
          <cell r="H276">
            <v>1.9152911018759458</v>
          </cell>
          <cell r="I276">
            <v>1.8873960852862888</v>
          </cell>
          <cell r="J276">
            <v>1.5950917622411995</v>
          </cell>
        </row>
        <row r="277">
          <cell r="A277">
            <v>33938</v>
          </cell>
          <cell r="H277">
            <v>1.9805025828251825</v>
          </cell>
          <cell r="I277">
            <v>1.9791052663672053</v>
          </cell>
          <cell r="J277">
            <v>1.6506942291864841</v>
          </cell>
        </row>
        <row r="278">
          <cell r="A278">
            <v>33969</v>
          </cell>
          <cell r="H278">
            <v>2.004816095079037</v>
          </cell>
          <cell r="I278">
            <v>2.032561637431658</v>
          </cell>
          <cell r="J278">
            <v>1.6514531248329885</v>
          </cell>
        </row>
        <row r="279">
          <cell r="A279">
            <v>33998</v>
          </cell>
          <cell r="H279">
            <v>2.0215559094263398</v>
          </cell>
          <cell r="I279">
            <v>2.0077440598386174</v>
          </cell>
          <cell r="J279">
            <v>1.6800987633207549</v>
          </cell>
        </row>
        <row r="280">
          <cell r="A280">
            <v>34026</v>
          </cell>
          <cell r="H280">
            <v>2.0491319377014787</v>
          </cell>
          <cell r="I280">
            <v>2.0535579991463271</v>
          </cell>
          <cell r="J280">
            <v>1.8003463129429103</v>
          </cell>
        </row>
        <row r="281">
          <cell r="A281">
            <v>34059</v>
          </cell>
          <cell r="H281">
            <v>2.0923602749834922</v>
          </cell>
          <cell r="I281">
            <v>2.0834976320656953</v>
          </cell>
          <cell r="J281">
            <v>1.800196671547825</v>
          </cell>
        </row>
        <row r="282">
          <cell r="A282">
            <v>34089</v>
          </cell>
          <cell r="H282">
            <v>2.0417912766535897</v>
          </cell>
          <cell r="I282">
            <v>2.0416065367182288</v>
          </cell>
          <cell r="J282">
            <v>1.7392498690637779</v>
          </cell>
        </row>
        <row r="283">
          <cell r="A283">
            <v>34120</v>
          </cell>
          <cell r="H283">
            <v>2.0963995805336531</v>
          </cell>
          <cell r="I283">
            <v>2.0701640277241435</v>
          </cell>
          <cell r="J283">
            <v>1.7442307897859044</v>
          </cell>
        </row>
        <row r="284">
          <cell r="A284">
            <v>34150</v>
          </cell>
          <cell r="H284">
            <v>2.102536217811783</v>
          </cell>
          <cell r="I284">
            <v>2.1170552246996919</v>
          </cell>
          <cell r="J284">
            <v>1.8145408681338633</v>
          </cell>
        </row>
        <row r="285">
          <cell r="A285">
            <v>34180</v>
          </cell>
          <cell r="H285">
            <v>2.0940692119470219</v>
          </cell>
          <cell r="I285">
            <v>2.1408971727067652</v>
          </cell>
          <cell r="J285">
            <v>1.9274132347125263</v>
          </cell>
        </row>
        <row r="286">
          <cell r="A286">
            <v>34212</v>
          </cell>
          <cell r="H286">
            <v>2.1735347807511545</v>
          </cell>
          <cell r="I286">
            <v>2.2791316896684921</v>
          </cell>
          <cell r="J286">
            <v>2.0788289491967444</v>
          </cell>
        </row>
        <row r="287">
          <cell r="A287">
            <v>34242</v>
          </cell>
          <cell r="H287">
            <v>2.1568726453567399</v>
          </cell>
          <cell r="I287">
            <v>2.2449236773105175</v>
          </cell>
          <cell r="J287">
            <v>2.0476394069925266</v>
          </cell>
        </row>
        <row r="288">
          <cell r="A288">
            <v>34271</v>
          </cell>
          <cell r="H288">
            <v>2.2014992037907319</v>
          </cell>
          <cell r="I288">
            <v>2.348848553832398</v>
          </cell>
          <cell r="J288">
            <v>2.2114860459399059</v>
          </cell>
        </row>
        <row r="289">
          <cell r="A289">
            <v>34303</v>
          </cell>
          <cell r="H289">
            <v>2.1804870470346045</v>
          </cell>
          <cell r="I289">
            <v>2.3509014410862039</v>
          </cell>
          <cell r="J289">
            <v>2.1994826683198454</v>
          </cell>
        </row>
        <row r="290">
          <cell r="A290">
            <v>34334</v>
          </cell>
          <cell r="H290">
            <v>2.206859051539984</v>
          </cell>
          <cell r="I290">
            <v>2.5445639139006926</v>
          </cell>
          <cell r="J290">
            <v>2.4227796958004184</v>
          </cell>
        </row>
        <row r="291">
          <cell r="A291">
            <v>34365</v>
          </cell>
          <cell r="H291">
            <v>2.2818969200295167</v>
          </cell>
          <cell r="I291">
            <v>2.6016788959125221</v>
          </cell>
          <cell r="J291">
            <v>2.3274046837756632</v>
          </cell>
        </row>
        <row r="292">
          <cell r="A292">
            <v>34393</v>
          </cell>
          <cell r="H292">
            <v>2.2199479551015644</v>
          </cell>
          <cell r="I292">
            <v>2.4870830707941249</v>
          </cell>
          <cell r="J292">
            <v>2.2356103765618798</v>
          </cell>
        </row>
        <row r="293">
          <cell r="A293">
            <v>34424</v>
          </cell>
          <cell r="H293">
            <v>2.1231599798034715</v>
          </cell>
          <cell r="I293">
            <v>2.3223642756966636</v>
          </cell>
          <cell r="J293">
            <v>2.2800111162179184</v>
          </cell>
        </row>
        <row r="294">
          <cell r="A294">
            <v>34453</v>
          </cell>
          <cell r="H294">
            <v>2.1503864527906154</v>
          </cell>
          <cell r="I294">
            <v>2.359377223114294</v>
          </cell>
          <cell r="J294">
            <v>2.4006541466699423</v>
          </cell>
        </row>
        <row r="295">
          <cell r="A295">
            <v>34485</v>
          </cell>
          <cell r="H295">
            <v>2.1856915368780818</v>
          </cell>
          <cell r="I295">
            <v>2.246712331551457</v>
          </cell>
          <cell r="J295">
            <v>2.2742285451649775</v>
          </cell>
        </row>
        <row r="296">
          <cell r="A296">
            <v>34515</v>
          </cell>
          <cell r="H296">
            <v>2.1321318988620024</v>
          </cell>
          <cell r="I296">
            <v>2.2185003760239059</v>
          </cell>
          <cell r="J296">
            <v>2.1648193080154328</v>
          </cell>
        </row>
        <row r="297">
          <cell r="A297">
            <v>34544</v>
          </cell>
          <cell r="H297">
            <v>2.2021206354138334</v>
          </cell>
          <cell r="I297">
            <v>2.3509624179353272</v>
          </cell>
          <cell r="J297">
            <v>2.2944728881858101</v>
          </cell>
        </row>
        <row r="298">
          <cell r="A298">
            <v>34577</v>
          </cell>
          <cell r="H298">
            <v>2.2924224181458022</v>
          </cell>
          <cell r="I298">
            <v>2.4894205166771717</v>
          </cell>
          <cell r="J298">
            <v>2.3652425793901029</v>
          </cell>
        </row>
        <row r="299">
          <cell r="A299">
            <v>34607</v>
          </cell>
          <cell r="H299">
            <v>2.2363382141608716</v>
          </cell>
          <cell r="I299">
            <v>2.3293359621130545</v>
          </cell>
          <cell r="J299">
            <v>2.1502934040210766</v>
          </cell>
        </row>
        <row r="300">
          <cell r="A300">
            <v>34638</v>
          </cell>
          <cell r="H300">
            <v>2.2865964966792234</v>
          </cell>
          <cell r="I300">
            <v>2.3887070875424334</v>
          </cell>
          <cell r="J300">
            <v>2.2142971664332962</v>
          </cell>
        </row>
        <row r="301">
          <cell r="A301">
            <v>34668</v>
          </cell>
          <cell r="H301">
            <v>2.2033246591835929</v>
          </cell>
          <cell r="I301">
            <v>2.3818167035915399</v>
          </cell>
          <cell r="J301">
            <v>2.1893177421251204</v>
          </cell>
        </row>
        <row r="302">
          <cell r="A302">
            <v>34698</v>
          </cell>
          <cell r="H302">
            <v>2.235988658872877</v>
          </cell>
          <cell r="I302">
            <v>2.3789101404500128</v>
          </cell>
          <cell r="J302">
            <v>2.2516540718492455</v>
          </cell>
        </row>
        <row r="303">
          <cell r="A303">
            <v>34730</v>
          </cell>
          <cell r="H303">
            <v>2.2940148366799997</v>
          </cell>
          <cell r="I303">
            <v>2.3240716274721067</v>
          </cell>
          <cell r="J303">
            <v>2.1604690188868805</v>
          </cell>
        </row>
        <row r="304">
          <cell r="A304">
            <v>34758</v>
          </cell>
          <cell r="H304">
            <v>2.3833844719773158</v>
          </cell>
          <cell r="I304">
            <v>2.3460639443891171</v>
          </cell>
          <cell r="J304">
            <v>2.2469510565751345</v>
          </cell>
        </row>
        <row r="305">
          <cell r="A305">
            <v>34789</v>
          </cell>
          <cell r="H305">
            <v>2.4537227638171419</v>
          </cell>
          <cell r="I305">
            <v>2.4712087644057843</v>
          </cell>
          <cell r="J305">
            <v>2.0549932126938644</v>
          </cell>
        </row>
        <row r="306">
          <cell r="A306">
            <v>34817</v>
          </cell>
          <cell r="H306">
            <v>2.5259641900027168</v>
          </cell>
          <cell r="I306">
            <v>2.5390759974796273</v>
          </cell>
          <cell r="J306">
            <v>2.1547719572025597</v>
          </cell>
        </row>
        <row r="307">
          <cell r="A307">
            <v>34850</v>
          </cell>
          <cell r="H307">
            <v>2.6269468287567466</v>
          </cell>
          <cell r="I307">
            <v>2.6306428992459234</v>
          </cell>
          <cell r="J307">
            <v>2.2362516968265322</v>
          </cell>
        </row>
        <row r="308">
          <cell r="A308">
            <v>34880</v>
          </cell>
          <cell r="H308">
            <v>2.6879636462500467</v>
          </cell>
          <cell r="I308">
            <v>2.6356226752576308</v>
          </cell>
          <cell r="J308">
            <v>2.2274442318586516</v>
          </cell>
        </row>
        <row r="309">
          <cell r="A309">
            <v>34911</v>
          </cell>
          <cell r="H309">
            <v>2.7771002446886994</v>
          </cell>
          <cell r="I309">
            <v>2.7575560478871561</v>
          </cell>
          <cell r="J309">
            <v>2.3715382066547654</v>
          </cell>
        </row>
        <row r="310">
          <cell r="A310">
            <v>34942</v>
          </cell>
          <cell r="H310">
            <v>2.7840913504485938</v>
          </cell>
          <cell r="I310">
            <v>2.784040326022891</v>
          </cell>
          <cell r="J310">
            <v>2.3924559359534818</v>
          </cell>
        </row>
        <row r="311">
          <cell r="A311">
            <v>34971</v>
          </cell>
          <cell r="H311">
            <v>2.9015807666912625</v>
          </cell>
          <cell r="I311">
            <v>2.8237565804183058</v>
          </cell>
          <cell r="J311">
            <v>2.3376551193390118</v>
          </cell>
        </row>
        <row r="312">
          <cell r="A312">
            <v>35003</v>
          </cell>
          <cell r="H312">
            <v>2.8912106264807522</v>
          </cell>
          <cell r="I312">
            <v>2.8461960608955512</v>
          </cell>
          <cell r="J312">
            <v>2.3172076915677065</v>
          </cell>
        </row>
        <row r="313">
          <cell r="A313">
            <v>35033</v>
          </cell>
          <cell r="H313">
            <v>3.0180991960228352</v>
          </cell>
          <cell r="I313">
            <v>2.9618284924490386</v>
          </cell>
          <cell r="J313">
            <v>2.3972872152805231</v>
          </cell>
        </row>
        <row r="314">
          <cell r="A314">
            <v>35062</v>
          </cell>
          <cell r="H314">
            <v>3.0762418922592896</v>
          </cell>
          <cell r="I314">
            <v>2.9967072501473653</v>
          </cell>
          <cell r="J314">
            <v>2.4090981968211884</v>
          </cell>
        </row>
        <row r="315">
          <cell r="A315">
            <v>35095</v>
          </cell>
          <cell r="H315">
            <v>3.1809531207519295</v>
          </cell>
          <cell r="I315">
            <v>3.0608345698083346</v>
          </cell>
          <cell r="J315">
            <v>2.6402513975437421</v>
          </cell>
        </row>
        <row r="316">
          <cell r="A316">
            <v>35124</v>
          </cell>
          <cell r="H316">
            <v>3.2104322833728172</v>
          </cell>
          <cell r="I316">
            <v>3.0433748653427961</v>
          </cell>
          <cell r="J316">
            <v>2.6438962343811783</v>
          </cell>
        </row>
        <row r="317">
          <cell r="A317">
            <v>35153</v>
          </cell>
          <cell r="H317">
            <v>3.2413485066221273</v>
          </cell>
          <cell r="I317">
            <v>3.0465050102644406</v>
          </cell>
          <cell r="J317">
            <v>2.6570646771486888</v>
          </cell>
        </row>
        <row r="318">
          <cell r="A318">
            <v>35185</v>
          </cell>
          <cell r="H318">
            <v>3.2891210626480722</v>
          </cell>
          <cell r="I318">
            <v>3.15612105937113</v>
          </cell>
          <cell r="J318">
            <v>2.6777793216969319</v>
          </cell>
        </row>
        <row r="319">
          <cell r="A319">
            <v>35216</v>
          </cell>
          <cell r="H319">
            <v>3.3739464792014573</v>
          </cell>
          <cell r="I319">
            <v>3.1090266062318386</v>
          </cell>
          <cell r="J319">
            <v>2.7179152815930383</v>
          </cell>
        </row>
        <row r="320">
          <cell r="A320">
            <v>35244</v>
          </cell>
          <cell r="H320">
            <v>3.3868411853808178</v>
          </cell>
          <cell r="I320">
            <v>3.0882741519136614</v>
          </cell>
          <cell r="J320">
            <v>2.7377855211261566</v>
          </cell>
        </row>
        <row r="321">
          <cell r="A321">
            <v>35277</v>
          </cell>
          <cell r="H321">
            <v>3.2371926826426347</v>
          </cell>
          <cell r="I321">
            <v>3.0940466269639675</v>
          </cell>
          <cell r="J321">
            <v>2.6436824609596274</v>
          </cell>
        </row>
        <row r="322">
          <cell r="A322">
            <v>35307</v>
          </cell>
          <cell r="H322">
            <v>3.305472482230936</v>
          </cell>
          <cell r="I322">
            <v>3.2559401613853995</v>
          </cell>
          <cell r="J322">
            <v>2.7190162147140233</v>
          </cell>
        </row>
        <row r="323">
          <cell r="A323">
            <v>35338</v>
          </cell>
          <cell r="H323">
            <v>3.4915524138734577</v>
          </cell>
          <cell r="I323">
            <v>3.3386247687961195</v>
          </cell>
          <cell r="J323">
            <v>2.8344752396934476</v>
          </cell>
        </row>
        <row r="324">
          <cell r="A324">
            <v>35369</v>
          </cell>
          <cell r="H324">
            <v>3.5878354759777804</v>
          </cell>
          <cell r="I324">
            <v>3.3661863045996934</v>
          </cell>
          <cell r="J324">
            <v>2.8423848562908161</v>
          </cell>
        </row>
        <row r="325">
          <cell r="A325">
            <v>35398</v>
          </cell>
          <cell r="H325">
            <v>3.8590127005087935</v>
          </cell>
          <cell r="I325">
            <v>3.441187829020921</v>
          </cell>
          <cell r="J325">
            <v>3.0414827324518732</v>
          </cell>
        </row>
        <row r="326">
          <cell r="A326">
            <v>35430</v>
          </cell>
          <cell r="H326">
            <v>3.7825766108672818</v>
          </cell>
          <cell r="I326">
            <v>3.5020427244456247</v>
          </cell>
          <cell r="J326">
            <v>3.0876257254935484</v>
          </cell>
        </row>
        <row r="327">
          <cell r="A327">
            <v>35461</v>
          </cell>
          <cell r="H327">
            <v>4.0188759855517118</v>
          </cell>
          <cell r="I327">
            <v>3.6395658448342512</v>
          </cell>
          <cell r="J327">
            <v>3.2441720020949787</v>
          </cell>
        </row>
        <row r="328">
          <cell r="A328">
            <v>35489</v>
          </cell>
          <cell r="H328">
            <v>4.0503748009476794</v>
          </cell>
          <cell r="I328">
            <v>3.6760503262261488</v>
          </cell>
          <cell r="J328">
            <v>3.4841219791143359</v>
          </cell>
        </row>
        <row r="329">
          <cell r="A329">
            <v>35520</v>
          </cell>
          <cell r="H329">
            <v>3.8839476443857506</v>
          </cell>
          <cell r="I329">
            <v>3.7083274050285633</v>
          </cell>
          <cell r="J329">
            <v>3.6651987558386856</v>
          </cell>
        </row>
        <row r="330">
          <cell r="A330">
            <v>35550</v>
          </cell>
          <cell r="H330">
            <v>4.1158193187555803</v>
          </cell>
          <cell r="I330">
            <v>3.8283908209516513</v>
          </cell>
          <cell r="J330">
            <v>3.6748399371506131</v>
          </cell>
        </row>
        <row r="331">
          <cell r="A331">
            <v>35580</v>
          </cell>
          <cell r="H331">
            <v>4.3664116207713484</v>
          </cell>
          <cell r="I331">
            <v>4.0006504197239847</v>
          </cell>
          <cell r="J331">
            <v>3.7921694795686047</v>
          </cell>
        </row>
        <row r="332">
          <cell r="A332">
            <v>35611</v>
          </cell>
          <cell r="H332">
            <v>4.5620460636190581</v>
          </cell>
          <cell r="I332">
            <v>3.99737799548772</v>
          </cell>
          <cell r="J332">
            <v>4.0464850305161555</v>
          </cell>
        </row>
        <row r="333">
          <cell r="A333">
            <v>35642</v>
          </cell>
          <cell r="H333">
            <v>4.9250398104633497</v>
          </cell>
          <cell r="I333">
            <v>4.259903656578393</v>
          </cell>
          <cell r="J333">
            <v>4.7446262706157745</v>
          </cell>
        </row>
        <row r="334">
          <cell r="A334">
            <v>35671</v>
          </cell>
          <cell r="H334">
            <v>4.6491241698061865</v>
          </cell>
          <cell r="I334">
            <v>4.2025854184028208</v>
          </cell>
          <cell r="J334">
            <v>4.1750269888944711</v>
          </cell>
        </row>
        <row r="335">
          <cell r="A335">
            <v>35703</v>
          </cell>
          <cell r="H335">
            <v>4.9037169378956724</v>
          </cell>
          <cell r="I335">
            <v>4.5846257037744751</v>
          </cell>
          <cell r="J335">
            <v>4.4548777750462287</v>
          </cell>
        </row>
        <row r="336">
          <cell r="A336">
            <v>35734</v>
          </cell>
          <cell r="H336">
            <v>4.7399697052083694</v>
          </cell>
          <cell r="I336">
            <v>4.2361023598040681</v>
          </cell>
          <cell r="J336">
            <v>3.9833363617901387</v>
          </cell>
        </row>
        <row r="337">
          <cell r="A337">
            <v>35762</v>
          </cell>
          <cell r="H337">
            <v>4.9593739076397201</v>
          </cell>
          <cell r="I337">
            <v>4.2330941685806689</v>
          </cell>
          <cell r="J337">
            <v>4.221105849909681</v>
          </cell>
        </row>
        <row r="338">
          <cell r="A338">
            <v>35795</v>
          </cell>
          <cell r="H338">
            <v>5.0445488794810993</v>
          </cell>
          <cell r="I338">
            <v>4.5065550112807236</v>
          </cell>
          <cell r="J338">
            <v>4.5423538591446926</v>
          </cell>
        </row>
        <row r="339">
          <cell r="A339">
            <v>35825</v>
          </cell>
          <cell r="H339">
            <v>5.1003612071309234</v>
          </cell>
          <cell r="I339">
            <v>4.7922722006544927</v>
          </cell>
          <cell r="J339">
            <v>4.7461761279220163</v>
          </cell>
        </row>
        <row r="340">
          <cell r="A340">
            <v>35853</v>
          </cell>
          <cell r="H340">
            <v>5.4682098885306987</v>
          </cell>
          <cell r="I340">
            <v>5.0722169149779548</v>
          </cell>
          <cell r="J340">
            <v>5.034182370105925</v>
          </cell>
        </row>
        <row r="341">
          <cell r="A341">
            <v>35885</v>
          </cell>
          <cell r="H341">
            <v>5.7482425136909105</v>
          </cell>
          <cell r="I341">
            <v>5.2507368035935773</v>
          </cell>
          <cell r="J341">
            <v>5.4537340872409343</v>
          </cell>
        </row>
        <row r="342">
          <cell r="A342">
            <v>35915</v>
          </cell>
          <cell r="H342">
            <v>5.8060744941158147</v>
          </cell>
          <cell r="I342">
            <v>5.2568548141222466</v>
          </cell>
          <cell r="J342">
            <v>5.4591746208193932</v>
          </cell>
        </row>
        <row r="343">
          <cell r="A343">
            <v>35944</v>
          </cell>
          <cell r="H343">
            <v>5.7062570396551013</v>
          </cell>
          <cell r="I343">
            <v>5.2142523222016788</v>
          </cell>
          <cell r="J343">
            <v>5.9526064324422547</v>
          </cell>
        </row>
        <row r="344">
          <cell r="A344">
            <v>35976</v>
          </cell>
          <cell r="H344">
            <v>5.9380510350720428</v>
          </cell>
          <cell r="I344">
            <v>5.1897599544706265</v>
          </cell>
          <cell r="J344">
            <v>6.3035796359438629</v>
          </cell>
        </row>
        <row r="345">
          <cell r="A345">
            <v>36007</v>
          </cell>
          <cell r="H345">
            <v>5.8748203674214432</v>
          </cell>
          <cell r="I345">
            <v>5.1964267566414035</v>
          </cell>
          <cell r="J345">
            <v>6.2784398815695246</v>
          </cell>
        </row>
        <row r="346">
          <cell r="A346">
            <v>36038</v>
          </cell>
          <cell r="H346">
            <v>5.0254398570707242</v>
          </cell>
          <cell r="I346">
            <v>4.6961320352039744</v>
          </cell>
          <cell r="J346">
            <v>5.1667860234936995</v>
          </cell>
        </row>
        <row r="347">
          <cell r="A347">
            <v>36068</v>
          </cell>
          <cell r="H347">
            <v>5.3473802773138592</v>
          </cell>
          <cell r="I347">
            <v>4.5398280452854802</v>
          </cell>
          <cell r="J347">
            <v>4.7826565623096089</v>
          </cell>
        </row>
        <row r="348">
          <cell r="A348">
            <v>36098</v>
          </cell>
          <cell r="H348">
            <v>5.7823435740086193</v>
          </cell>
          <cell r="I348">
            <v>4.8811154698266295</v>
          </cell>
          <cell r="J348">
            <v>4.992806524364827</v>
          </cell>
        </row>
        <row r="349">
          <cell r="A349">
            <v>36129</v>
          </cell>
          <cell r="H349">
            <v>6.1328310094379894</v>
          </cell>
          <cell r="I349">
            <v>5.1638651192097473</v>
          </cell>
          <cell r="J349">
            <v>5.3685988221084493</v>
          </cell>
        </row>
        <row r="350">
          <cell r="A350">
            <v>36160</v>
          </cell>
          <cell r="H350">
            <v>6.4862314056006491</v>
          </cell>
          <cell r="I350">
            <v>5.2937864590743775</v>
          </cell>
          <cell r="J350">
            <v>5.3468901311499968</v>
          </cell>
        </row>
        <row r="351">
          <cell r="A351">
            <v>36189</v>
          </cell>
          <cell r="H351">
            <v>6.7574474696081062</v>
          </cell>
          <cell r="I351">
            <v>5.3075062501270418</v>
          </cell>
          <cell r="J351">
            <v>5.5153115213185568</v>
          </cell>
        </row>
        <row r="352">
          <cell r="A352">
            <v>36217</v>
          </cell>
          <cell r="H352">
            <v>6.5474424204761688</v>
          </cell>
          <cell r="I352">
            <v>5.5677147909510438</v>
          </cell>
          <cell r="J352">
            <v>5.2500721485297763</v>
          </cell>
        </row>
        <row r="353">
          <cell r="A353">
            <v>36250</v>
          </cell>
          <cell r="H353">
            <v>6.8093758496135441</v>
          </cell>
          <cell r="I353">
            <v>5.7116811317303284</v>
          </cell>
          <cell r="J353">
            <v>5.2205607276847292</v>
          </cell>
        </row>
        <row r="354">
          <cell r="A354">
            <v>36280</v>
          </cell>
          <cell r="H354">
            <v>7.0730958946673352</v>
          </cell>
          <cell r="I354">
            <v>5.957417833695815</v>
          </cell>
          <cell r="J354">
            <v>5.764517887491051</v>
          </cell>
        </row>
        <row r="355">
          <cell r="A355">
            <v>36311</v>
          </cell>
          <cell r="H355">
            <v>6.9060473064823036</v>
          </cell>
          <cell r="I355">
            <v>5.6681843126892906</v>
          </cell>
          <cell r="J355">
            <v>5.4189745288968254</v>
          </cell>
        </row>
        <row r="356">
          <cell r="A356">
            <v>36341</v>
          </cell>
          <cell r="H356">
            <v>7.28931526003029</v>
          </cell>
          <cell r="I356">
            <v>5.7605845647269334</v>
          </cell>
          <cell r="J356">
            <v>5.7489231163889434</v>
          </cell>
        </row>
        <row r="357">
          <cell r="A357">
            <v>36371</v>
          </cell>
          <cell r="H357">
            <v>7.0617159280692858</v>
          </cell>
          <cell r="I357">
            <v>5.6853594585255873</v>
          </cell>
          <cell r="J357">
            <v>5.4532210310292148</v>
          </cell>
        </row>
        <row r="358">
          <cell r="A358">
            <v>36403</v>
          </cell>
          <cell r="H358">
            <v>7.0267992387462579</v>
          </cell>
          <cell r="I358">
            <v>5.724913107990008</v>
          </cell>
          <cell r="J358">
            <v>5.6337526855286111</v>
          </cell>
        </row>
        <row r="359">
          <cell r="A359">
            <v>36433</v>
          </cell>
          <cell r="H359">
            <v>6.8341554355847238</v>
          </cell>
          <cell r="I359">
            <v>5.5360068294071096</v>
          </cell>
          <cell r="J359">
            <v>5.5044838975170238</v>
          </cell>
        </row>
        <row r="360">
          <cell r="A360">
            <v>36462</v>
          </cell>
          <cell r="H360">
            <v>7.266633005787078</v>
          </cell>
          <cell r="I360">
            <v>5.7472103091526341</v>
          </cell>
          <cell r="J360">
            <v>5.9059183171756278</v>
          </cell>
        </row>
        <row r="361">
          <cell r="A361">
            <v>36494</v>
          </cell>
          <cell r="H361">
            <v>7.4143395347030676</v>
          </cell>
          <cell r="I361">
            <v>6.0688835138925672</v>
          </cell>
          <cell r="J361">
            <v>6.3020832219930121</v>
          </cell>
        </row>
        <row r="362">
          <cell r="A362">
            <v>36525</v>
          </cell>
          <cell r="H362">
            <v>7.8510117683613574</v>
          </cell>
          <cell r="I362">
            <v>6.3837273115307305</v>
          </cell>
          <cell r="J362">
            <v>7.4373269771369355</v>
          </cell>
        </row>
        <row r="363">
          <cell r="A363">
            <v>36556</v>
          </cell>
          <cell r="H363">
            <v>7.4565580455975402</v>
          </cell>
          <cell r="I363">
            <v>5.7768044065936381</v>
          </cell>
          <cell r="J363">
            <v>7.3063480017529452</v>
          </cell>
        </row>
        <row r="364">
          <cell r="A364">
            <v>36585</v>
          </cell>
          <cell r="H364">
            <v>7.315415388200563</v>
          </cell>
          <cell r="I364">
            <v>5.7596292607573405</v>
          </cell>
          <cell r="J364">
            <v>8.1710080485693251</v>
          </cell>
        </row>
        <row r="365">
          <cell r="A365">
            <v>36616</v>
          </cell>
          <cell r="H365">
            <v>8.0310715811550821</v>
          </cell>
          <cell r="I365">
            <v>6.0666273704750182</v>
          </cell>
          <cell r="J365">
            <v>8.1227380099832232</v>
          </cell>
        </row>
        <row r="366">
          <cell r="A366">
            <v>36644</v>
          </cell>
          <cell r="H366">
            <v>7.7894511981978436</v>
          </cell>
          <cell r="I366">
            <v>5.8804447244862788</v>
          </cell>
          <cell r="J366">
            <v>7.9253075665102592</v>
          </cell>
        </row>
        <row r="367">
          <cell r="A367">
            <v>36677</v>
          </cell>
          <cell r="H367">
            <v>7.6296267526313706</v>
          </cell>
          <cell r="I367">
            <v>5.9184739527226249</v>
          </cell>
          <cell r="J367">
            <v>7.5992924099746713</v>
          </cell>
        </row>
        <row r="368">
          <cell r="A368">
            <v>36707</v>
          </cell>
          <cell r="H368">
            <v>7.8177263370489722</v>
          </cell>
          <cell r="I368">
            <v>5.8811357954430052</v>
          </cell>
          <cell r="J368">
            <v>7.3732697713693289</v>
          </cell>
        </row>
        <row r="369">
          <cell r="A369">
            <v>36738</v>
          </cell>
          <cell r="H369">
            <v>7.6954985046801525</v>
          </cell>
          <cell r="I369">
            <v>5.9348767251366983</v>
          </cell>
          <cell r="J369">
            <v>7.6855499855702973</v>
          </cell>
        </row>
        <row r="370">
          <cell r="A370">
            <v>36769</v>
          </cell>
          <cell r="H370">
            <v>8.173495941274707</v>
          </cell>
          <cell r="I370">
            <v>6.2495782434602418</v>
          </cell>
          <cell r="J370">
            <v>7.7134260397404812</v>
          </cell>
        </row>
        <row r="371">
          <cell r="A371">
            <v>36798</v>
          </cell>
          <cell r="H371">
            <v>7.7419893579834502</v>
          </cell>
          <cell r="I371">
            <v>5.9028842049635237</v>
          </cell>
          <cell r="J371">
            <v>7.2662868625543799</v>
          </cell>
        </row>
        <row r="372">
          <cell r="A372">
            <v>36830</v>
          </cell>
          <cell r="H372">
            <v>7.7092476793412796</v>
          </cell>
          <cell r="I372">
            <v>6.0422569564422135</v>
          </cell>
          <cell r="J372">
            <v>7.5648428230918068</v>
          </cell>
        </row>
        <row r="373">
          <cell r="A373">
            <v>36860</v>
          </cell>
          <cell r="H373">
            <v>7.1014875519477965</v>
          </cell>
          <cell r="I373">
            <v>5.7725157015386577</v>
          </cell>
          <cell r="J373">
            <v>6.8111739367444457</v>
          </cell>
        </row>
        <row r="374">
          <cell r="A374">
            <v>36889</v>
          </cell>
          <cell r="H374">
            <v>7.136210043888604</v>
          </cell>
          <cell r="I374">
            <v>5.8581678489400284</v>
          </cell>
          <cell r="J374">
            <v>6.8766741131075184</v>
          </cell>
        </row>
        <row r="375">
          <cell r="A375">
            <v>36922</v>
          </cell>
          <cell r="H375">
            <v>7.3894045908261106</v>
          </cell>
          <cell r="I375">
            <v>5.9312790910384452</v>
          </cell>
          <cell r="J375">
            <v>7.2631016385732776</v>
          </cell>
        </row>
        <row r="376">
          <cell r="A376">
            <v>36950</v>
          </cell>
          <cell r="H376">
            <v>6.7156173534780708</v>
          </cell>
          <cell r="I376">
            <v>5.5915364133417436</v>
          </cell>
          <cell r="J376">
            <v>6.6357835330333383</v>
          </cell>
        </row>
        <row r="377">
          <cell r="A377">
            <v>36980</v>
          </cell>
          <cell r="H377">
            <v>6.2902085679884996</v>
          </cell>
          <cell r="I377">
            <v>5.3478525986300625</v>
          </cell>
          <cell r="J377">
            <v>6.2314417948416478</v>
          </cell>
        </row>
        <row r="378">
          <cell r="A378">
            <v>37011</v>
          </cell>
          <cell r="H378">
            <v>6.7790033790344468</v>
          </cell>
          <cell r="I378">
            <v>5.6751559991056819</v>
          </cell>
          <cell r="J378">
            <v>6.6959286851865727</v>
          </cell>
        </row>
        <row r="379">
          <cell r="A379">
            <v>37042</v>
          </cell>
          <cell r="H379">
            <v>6.8244455664737602</v>
          </cell>
          <cell r="I379">
            <v>5.523222016707666</v>
          </cell>
          <cell r="J379">
            <v>6.5449512062165329</v>
          </cell>
        </row>
        <row r="380">
          <cell r="A380">
            <v>37071</v>
          </cell>
          <cell r="H380">
            <v>6.6583291257233821</v>
          </cell>
          <cell r="I380">
            <v>5.3830972174231269</v>
          </cell>
          <cell r="J380">
            <v>6.4756031082655507</v>
          </cell>
        </row>
        <row r="381">
          <cell r="A381">
            <v>37103</v>
          </cell>
          <cell r="H381">
            <v>6.5927680894861505</v>
          </cell>
          <cell r="I381">
            <v>5.2778918270696646</v>
          </cell>
          <cell r="J381">
            <v>6.2648332032878358</v>
          </cell>
        </row>
        <row r="382">
          <cell r="A382">
            <v>37134</v>
          </cell>
          <cell r="H382">
            <v>6.1800598127937203</v>
          </cell>
          <cell r="I382">
            <v>5.1277871501453367</v>
          </cell>
          <cell r="J382">
            <v>5.5454642624282533</v>
          </cell>
        </row>
        <row r="383">
          <cell r="A383">
            <v>37162</v>
          </cell>
          <cell r="H383">
            <v>5.6810113799665949</v>
          </cell>
          <cell r="I383">
            <v>4.7140998800788712</v>
          </cell>
          <cell r="J383">
            <v>4.6048398302639031</v>
          </cell>
        </row>
        <row r="384">
          <cell r="A384">
            <v>37195</v>
          </cell>
          <cell r="H384">
            <v>5.7893346797685128</v>
          </cell>
          <cell r="I384">
            <v>4.8495497875973168</v>
          </cell>
          <cell r="J384">
            <v>4.8731040969676238</v>
          </cell>
        </row>
        <row r="385">
          <cell r="A385">
            <v>37225</v>
          </cell>
          <cell r="H385">
            <v>6.2334252534275798</v>
          </cell>
          <cell r="I385">
            <v>5.0171141689871828</v>
          </cell>
          <cell r="J385">
            <v>5.333550669645243</v>
          </cell>
        </row>
        <row r="386">
          <cell r="A386">
            <v>37256</v>
          </cell>
          <cell r="H386">
            <v>6.2880335573076431</v>
          </cell>
          <cell r="I386">
            <v>5.0327242423626588</v>
          </cell>
          <cell r="J386">
            <v>5.515461162713641</v>
          </cell>
        </row>
        <row r="387">
          <cell r="A387">
            <v>37287</v>
          </cell>
          <cell r="H387">
            <v>6.1962558744708076</v>
          </cell>
          <cell r="I387">
            <v>4.9843696010081597</v>
          </cell>
          <cell r="J387">
            <v>5.4593563282277122</v>
          </cell>
        </row>
        <row r="388">
          <cell r="A388">
            <v>37315</v>
          </cell>
          <cell r="H388">
            <v>6.0767856449295019</v>
          </cell>
          <cell r="I388">
            <v>4.9430272973028</v>
          </cell>
          <cell r="J388">
            <v>5.3861068653334341</v>
          </cell>
        </row>
        <row r="389">
          <cell r="A389">
            <v>37344</v>
          </cell>
          <cell r="H389">
            <v>6.3053171243251596</v>
          </cell>
          <cell r="I389">
            <v>5.1362426065570537</v>
          </cell>
          <cell r="J389">
            <v>5.7689857520014547</v>
          </cell>
        </row>
        <row r="390">
          <cell r="A390">
            <v>37376</v>
          </cell>
          <cell r="H390">
            <v>5.9230201576882697</v>
          </cell>
          <cell r="I390">
            <v>5.0430090042480638</v>
          </cell>
          <cell r="J390">
            <v>5.3883728636018686</v>
          </cell>
        </row>
        <row r="391">
          <cell r="A391">
            <v>37407</v>
          </cell>
          <cell r="H391">
            <v>5.8794034256418177</v>
          </cell>
          <cell r="I391">
            <v>4.9747149332303602</v>
          </cell>
          <cell r="J391">
            <v>5.1501223852838383</v>
          </cell>
        </row>
        <row r="392">
          <cell r="A392">
            <v>37435</v>
          </cell>
          <cell r="H392">
            <v>5.4605973511477019</v>
          </cell>
          <cell r="I392">
            <v>4.5629585967194535</v>
          </cell>
          <cell r="J392">
            <v>4.6843742317517671</v>
          </cell>
        </row>
        <row r="393">
          <cell r="A393">
            <v>37468</v>
          </cell>
          <cell r="H393">
            <v>5.0349166893230235</v>
          </cell>
          <cell r="I393">
            <v>4.1674017764588793</v>
          </cell>
          <cell r="J393">
            <v>3.9549579400793102</v>
          </cell>
        </row>
        <row r="394">
          <cell r="A394">
            <v>37498</v>
          </cell>
          <cell r="H394">
            <v>5.0680079232531901</v>
          </cell>
          <cell r="I394">
            <v>4.1741905323279003</v>
          </cell>
          <cell r="J394">
            <v>3.968639439058542</v>
          </cell>
        </row>
        <row r="395">
          <cell r="A395">
            <v>37529</v>
          </cell>
          <cell r="H395">
            <v>4.5171864683264031</v>
          </cell>
          <cell r="I395">
            <v>3.6821276855220701</v>
          </cell>
          <cell r="J395">
            <v>2.9597250873798862</v>
          </cell>
        </row>
        <row r="396">
          <cell r="A396">
            <v>37560</v>
          </cell>
          <cell r="H396">
            <v>4.9147861886821733</v>
          </cell>
          <cell r="I396">
            <v>4.0021138641029363</v>
          </cell>
          <cell r="J396">
            <v>3.3699776606774479</v>
          </cell>
        </row>
        <row r="397">
          <cell r="A397">
            <v>37589</v>
          </cell>
          <cell r="H397">
            <v>5.2040626092360247</v>
          </cell>
          <cell r="I397">
            <v>4.1402061017500431</v>
          </cell>
          <cell r="J397">
            <v>3.5489808352127583</v>
          </cell>
        </row>
        <row r="398">
          <cell r="A398">
            <v>37621</v>
          </cell>
          <cell r="H398">
            <v>4.8983570901464217</v>
          </cell>
          <cell r="I398">
            <v>3.9168885546454266</v>
          </cell>
          <cell r="J398">
            <v>3.0918370618980946</v>
          </cell>
        </row>
        <row r="399">
          <cell r="A399">
            <v>37652</v>
          </cell>
          <cell r="H399">
            <v>4.7700314599759173</v>
          </cell>
          <cell r="I399">
            <v>3.5485274090936869</v>
          </cell>
          <cell r="J399">
            <v>2.9370651046955332</v>
          </cell>
        </row>
        <row r="400">
          <cell r="A400">
            <v>37680</v>
          </cell>
          <cell r="H400">
            <v>4.6984503048898878</v>
          </cell>
          <cell r="I400">
            <v>3.6559279660155761</v>
          </cell>
          <cell r="J400">
            <v>2.7224579668009881</v>
          </cell>
        </row>
        <row r="401">
          <cell r="A401">
            <v>37711</v>
          </cell>
          <cell r="H401">
            <v>4.7440866897114207</v>
          </cell>
          <cell r="I401">
            <v>3.6415780808553082</v>
          </cell>
          <cell r="J401">
            <v>2.5907949164680359</v>
          </cell>
        </row>
        <row r="402">
          <cell r="A402">
            <v>37741</v>
          </cell>
          <cell r="H402">
            <v>5.1348506622130703</v>
          </cell>
          <cell r="I402">
            <v>3.9693896217402864</v>
          </cell>
          <cell r="J402">
            <v>3.1446497856921454</v>
          </cell>
        </row>
        <row r="403">
          <cell r="A403">
            <v>37771</v>
          </cell>
          <cell r="H403">
            <v>5.405367615644538</v>
          </cell>
          <cell r="I403">
            <v>4.1049818085733518</v>
          </cell>
          <cell r="J403">
            <v>3.1880885449512064</v>
          </cell>
        </row>
        <row r="404">
          <cell r="A404">
            <v>37802</v>
          </cell>
          <cell r="H404">
            <v>5.4743465258088282</v>
          </cell>
          <cell r="I404">
            <v>4.0946157442224509</v>
          </cell>
          <cell r="J404">
            <v>3.4423720298855245</v>
          </cell>
        </row>
        <row r="405">
          <cell r="A405">
            <v>37833</v>
          </cell>
          <cell r="H405">
            <v>5.5708626247718138</v>
          </cell>
          <cell r="I405">
            <v>4.2281143925689628</v>
          </cell>
          <cell r="J405">
            <v>3.7280588304456108</v>
          </cell>
        </row>
        <row r="406">
          <cell r="A406">
            <v>37862</v>
          </cell>
          <cell r="H406">
            <v>5.6794966403852829</v>
          </cell>
          <cell r="I406">
            <v>4.2630947783491617</v>
          </cell>
          <cell r="J406">
            <v>3.7245529463321825</v>
          </cell>
        </row>
        <row r="407">
          <cell r="A407">
            <v>37894</v>
          </cell>
          <cell r="H407">
            <v>5.619178933467972</v>
          </cell>
          <cell r="I407">
            <v>4.1991707148519355</v>
          </cell>
          <cell r="J407">
            <v>3.4810650191861652</v>
          </cell>
        </row>
        <row r="408">
          <cell r="A408">
            <v>37925</v>
          </cell>
          <cell r="H408">
            <v>5.9370800481609454</v>
          </cell>
          <cell r="I408">
            <v>4.405414744202127</v>
          </cell>
          <cell r="J408">
            <v>3.9077674572720378</v>
          </cell>
        </row>
        <row r="409">
          <cell r="A409">
            <v>37953</v>
          </cell>
          <cell r="H409">
            <v>5.9893191439779345</v>
          </cell>
          <cell r="I409">
            <v>4.4761072379520002</v>
          </cell>
          <cell r="J409">
            <v>4.003922742285452</v>
          </cell>
        </row>
        <row r="410">
          <cell r="A410">
            <v>37986</v>
          </cell>
          <cell r="H410">
            <v>6.3034139899794104</v>
          </cell>
          <cell r="I410">
            <v>4.6177564584646129</v>
          </cell>
          <cell r="J410">
            <v>4.2382291009758761</v>
          </cell>
        </row>
        <row r="411">
          <cell r="A411">
            <v>38016</v>
          </cell>
          <cell r="H411">
            <v>6.4191167903056616</v>
          </cell>
          <cell r="I411">
            <v>4.5308847740807847</v>
          </cell>
          <cell r="J411">
            <v>4.338104043524269</v>
          </cell>
        </row>
        <row r="412">
          <cell r="A412">
            <v>38044</v>
          </cell>
          <cell r="H412">
            <v>6.5083310676972026</v>
          </cell>
          <cell r="I412">
            <v>4.6506026545255104</v>
          </cell>
          <cell r="J412">
            <v>4.2948790576867584</v>
          </cell>
        </row>
        <row r="413">
          <cell r="A413">
            <v>38077</v>
          </cell>
          <cell r="H413">
            <v>6.4101448712471303</v>
          </cell>
          <cell r="I413">
            <v>4.5789142055732963</v>
          </cell>
          <cell r="J413">
            <v>4.1222997744690408</v>
          </cell>
        </row>
        <row r="414">
          <cell r="A414">
            <v>38107</v>
          </cell>
          <cell r="H414">
            <v>6.3095117877810951</v>
          </cell>
          <cell r="I414">
            <v>4.6963962682168452</v>
          </cell>
          <cell r="J414">
            <v>4.2596598864863147</v>
          </cell>
        </row>
        <row r="415">
          <cell r="A415">
            <v>38138</v>
          </cell>
          <cell r="H415">
            <v>6.3960849807744538</v>
          </cell>
          <cell r="I415">
            <v>4.6480416268623461</v>
          </cell>
          <cell r="J415">
            <v>4.1914661650117049</v>
          </cell>
        </row>
        <row r="416">
          <cell r="A416">
            <v>38168</v>
          </cell>
          <cell r="H416">
            <v>6.5204878238241291</v>
          </cell>
          <cell r="I416">
            <v>4.69420110164842</v>
          </cell>
          <cell r="J416">
            <v>4.331829793601762</v>
          </cell>
        </row>
        <row r="417">
          <cell r="A417">
            <v>38198</v>
          </cell>
          <cell r="H417">
            <v>6.3046568532256133</v>
          </cell>
          <cell r="I417">
            <v>4.643569991259997</v>
          </cell>
          <cell r="J417">
            <v>4.1638893936316901</v>
          </cell>
        </row>
        <row r="418">
          <cell r="A418">
            <v>38230</v>
          </cell>
          <cell r="H418">
            <v>6.330174389249227</v>
          </cell>
          <cell r="I418">
            <v>4.7266204597654538</v>
          </cell>
          <cell r="J418">
            <v>4.0458864649358146</v>
          </cell>
        </row>
        <row r="419">
          <cell r="A419">
            <v>38260</v>
          </cell>
          <cell r="H419">
            <v>6.3987260651726352</v>
          </cell>
          <cell r="I419">
            <v>4.851501046769255</v>
          </cell>
          <cell r="J419">
            <v>4.1609927637696806</v>
          </cell>
        </row>
        <row r="420">
          <cell r="A420">
            <v>38289</v>
          </cell>
          <cell r="H420">
            <v>6.4964850273818255</v>
          </cell>
          <cell r="I420">
            <v>4.9114209638407402</v>
          </cell>
          <cell r="J420">
            <v>4.2329809634768116</v>
          </cell>
        </row>
        <row r="421">
          <cell r="A421">
            <v>38321</v>
          </cell>
          <cell r="H421">
            <v>6.7593506039538518</v>
          </cell>
          <cell r="I421">
            <v>5.0139433728327933</v>
          </cell>
          <cell r="J421">
            <v>4.4101456865867874</v>
          </cell>
        </row>
        <row r="422">
          <cell r="A422">
            <v>38352</v>
          </cell>
          <cell r="H422">
            <v>6.9893579834543766</v>
          </cell>
          <cell r="I422">
            <v>5.1371166080611523</v>
          </cell>
          <cell r="J422">
            <v>4.5491839199632311</v>
          </cell>
        </row>
        <row r="423">
          <cell r="A423">
            <v>38383</v>
          </cell>
          <cell r="H423">
            <v>6.8189692002951743</v>
          </cell>
          <cell r="I423">
            <v>5.1804304965548207</v>
          </cell>
          <cell r="J423">
            <v>4.5478692134206957</v>
          </cell>
        </row>
        <row r="424">
          <cell r="A424">
            <v>38411</v>
          </cell>
          <cell r="H424">
            <v>6.9624810657552274</v>
          </cell>
          <cell r="I424">
            <v>5.3273847029411296</v>
          </cell>
          <cell r="J424">
            <v>4.6500956636061437</v>
          </cell>
        </row>
        <row r="425">
          <cell r="A425">
            <v>38442</v>
          </cell>
          <cell r="H425">
            <v>6.8392045675224242</v>
          </cell>
          <cell r="I425">
            <v>5.2853919795117923</v>
          </cell>
          <cell r="J425">
            <v>4.6482572121808099</v>
          </cell>
        </row>
        <row r="426">
          <cell r="A426">
            <v>38471</v>
          </cell>
          <cell r="H426">
            <v>6.7094807161999395</v>
          </cell>
          <cell r="I426">
            <v>5.1948210329478375</v>
          </cell>
          <cell r="J426">
            <v>4.4730378272069435</v>
          </cell>
        </row>
        <row r="427">
          <cell r="A427">
            <v>38503</v>
          </cell>
          <cell r="H427">
            <v>6.9229813182118241</v>
          </cell>
          <cell r="I427">
            <v>5.3873046200126158</v>
          </cell>
          <cell r="J427">
            <v>4.7678206868540043</v>
          </cell>
        </row>
        <row r="428">
          <cell r="A428">
            <v>38533</v>
          </cell>
          <cell r="H428">
            <v>6.9328077057521202</v>
          </cell>
          <cell r="I428">
            <v>5.5651131120551378</v>
          </cell>
          <cell r="J428">
            <v>4.9021238389431039</v>
          </cell>
        </row>
        <row r="429">
          <cell r="A429">
            <v>38562</v>
          </cell>
          <cell r="H429">
            <v>7.1906241503864461</v>
          </cell>
          <cell r="I429">
            <v>5.7530844122848181</v>
          </cell>
          <cell r="J429">
            <v>5.2230191220325572</v>
          </cell>
        </row>
        <row r="430">
          <cell r="A430">
            <v>38595</v>
          </cell>
          <cell r="H430">
            <v>7.1250242746727706</v>
          </cell>
          <cell r="I430">
            <v>5.808695298684948</v>
          </cell>
          <cell r="J430">
            <v>5.1622967816411371</v>
          </cell>
        </row>
        <row r="431">
          <cell r="A431">
            <v>38625</v>
          </cell>
          <cell r="H431">
            <v>7.1827008971918982</v>
          </cell>
          <cell r="I431">
            <v>6.0145124900912768</v>
          </cell>
          <cell r="J431">
            <v>5.3914939555565038</v>
          </cell>
        </row>
        <row r="432">
          <cell r="A432">
            <v>38656</v>
          </cell>
          <cell r="H432">
            <v>7.0629587913154861</v>
          </cell>
          <cell r="I432">
            <v>5.8417244252932123</v>
          </cell>
          <cell r="J432">
            <v>5.2685207948095796</v>
          </cell>
        </row>
        <row r="433">
          <cell r="A433">
            <v>38686</v>
          </cell>
          <cell r="H433">
            <v>7.3300967102963384</v>
          </cell>
          <cell r="I433">
            <v>5.9855891379906252</v>
          </cell>
          <cell r="J433">
            <v>5.5510544374017954</v>
          </cell>
        </row>
        <row r="434">
          <cell r="A434">
            <v>38716</v>
          </cell>
          <cell r="H434">
            <v>7.3326601157416338</v>
          </cell>
          <cell r="I434">
            <v>6.2048618874367527</v>
          </cell>
          <cell r="J434">
            <v>5.7807112241734968</v>
          </cell>
        </row>
        <row r="435">
          <cell r="A435">
            <v>38748</v>
          </cell>
          <cell r="H435">
            <v>7.5268186584844772</v>
          </cell>
          <cell r="I435">
            <v>6.3634016951564227</v>
          </cell>
          <cell r="J435">
            <v>6.0649122994538072</v>
          </cell>
        </row>
        <row r="436">
          <cell r="A436">
            <v>38776</v>
          </cell>
          <cell r="H436">
            <v>7.5472482230939457</v>
          </cell>
          <cell r="I436">
            <v>6.417406857862983</v>
          </cell>
          <cell r="J436">
            <v>6.1951965112177598</v>
          </cell>
        </row>
        <row r="437">
          <cell r="A437">
            <v>38807</v>
          </cell>
          <cell r="H437">
            <v>7.6412009166116377</v>
          </cell>
          <cell r="I437">
            <v>6.6589971340881089</v>
          </cell>
          <cell r="J437">
            <v>6.3812221426510041</v>
          </cell>
        </row>
        <row r="438">
          <cell r="A438">
            <v>38835</v>
          </cell>
          <cell r="H438">
            <v>7.7437759738998651</v>
          </cell>
          <cell r="I438">
            <v>6.7356856846684066</v>
          </cell>
          <cell r="J438">
            <v>6.4237737422106314</v>
          </cell>
        </row>
        <row r="439">
          <cell r="A439">
            <v>38868</v>
          </cell>
          <cell r="H439">
            <v>7.520915058065011</v>
          </cell>
          <cell r="I439">
            <v>6.424602126059491</v>
          </cell>
          <cell r="J439">
            <v>6.0849108030398584</v>
          </cell>
        </row>
        <row r="440">
          <cell r="A440">
            <v>38898</v>
          </cell>
          <cell r="H440">
            <v>7.5310910008933005</v>
          </cell>
          <cell r="I440">
            <v>6.5651944145206391</v>
          </cell>
          <cell r="J440">
            <v>6.0747031221608232</v>
          </cell>
        </row>
        <row r="441">
          <cell r="A441">
            <v>38929</v>
          </cell>
          <cell r="H441">
            <v>7.5775430147201543</v>
          </cell>
          <cell r="I441">
            <v>6.6765991178682693</v>
          </cell>
          <cell r="J441">
            <v>6.0732708402364342</v>
          </cell>
        </row>
        <row r="442">
          <cell r="A442">
            <v>38960</v>
          </cell>
          <cell r="H442">
            <v>7.7578747038489846</v>
          </cell>
          <cell r="I442">
            <v>6.6970466879408308</v>
          </cell>
          <cell r="J442">
            <v>6.2631016385732758</v>
          </cell>
        </row>
        <row r="443">
          <cell r="A443">
            <v>38989</v>
          </cell>
          <cell r="H443">
            <v>7.9577814891055194</v>
          </cell>
          <cell r="I443">
            <v>6.7672310412813452</v>
          </cell>
          <cell r="J443">
            <v>6.4178308410915275</v>
          </cell>
        </row>
        <row r="444">
          <cell r="A444">
            <v>39021</v>
          </cell>
          <cell r="H444">
            <v>8.2170738338447116</v>
          </cell>
          <cell r="I444">
            <v>6.962580540254903</v>
          </cell>
          <cell r="J444">
            <v>6.700642389131759</v>
          </cell>
        </row>
        <row r="445">
          <cell r="A445">
            <v>39051</v>
          </cell>
          <cell r="H445">
            <v>8.3733638870547935</v>
          </cell>
          <cell r="I445">
            <v>6.8997743856582652</v>
          </cell>
          <cell r="J445">
            <v>6.7436856675609516</v>
          </cell>
        </row>
        <row r="446">
          <cell r="A446">
            <v>39080</v>
          </cell>
          <cell r="H446">
            <v>8.4908144638210192</v>
          </cell>
          <cell r="I446">
            <v>7.0999817069452842</v>
          </cell>
          <cell r="J446">
            <v>7.0512308004745767</v>
          </cell>
        </row>
        <row r="447">
          <cell r="A447">
            <v>39113</v>
          </cell>
          <cell r="H447">
            <v>8.6192177729444115</v>
          </cell>
          <cell r="I447">
            <v>7.0818106059066448</v>
          </cell>
          <cell r="J447">
            <v>7.2566563699135278</v>
          </cell>
        </row>
        <row r="448">
          <cell r="A448">
            <v>39141</v>
          </cell>
          <cell r="H448">
            <v>8.4506156057016266</v>
          </cell>
          <cell r="I448">
            <v>7.0666476960914046</v>
          </cell>
          <cell r="J448">
            <v>7.1779129300854017</v>
          </cell>
        </row>
        <row r="449">
          <cell r="A449">
            <v>39171</v>
          </cell>
          <cell r="H449">
            <v>8.5451508913659744</v>
          </cell>
          <cell r="I449">
            <v>7.2793959226813767</v>
          </cell>
          <cell r="J449">
            <v>7.3933858503372267</v>
          </cell>
        </row>
        <row r="450">
          <cell r="A450">
            <v>39202</v>
          </cell>
          <cell r="H450">
            <v>8.9236415893113676</v>
          </cell>
          <cell r="I450">
            <v>7.4586881847192243</v>
          </cell>
          <cell r="J450">
            <v>7.9190974486142132</v>
          </cell>
        </row>
        <row r="451">
          <cell r="A451">
            <v>39233</v>
          </cell>
          <cell r="H451">
            <v>9.2350565114382182</v>
          </cell>
          <cell r="I451">
            <v>7.6840382934612723</v>
          </cell>
          <cell r="J451">
            <v>8.4259221650972123</v>
          </cell>
        </row>
        <row r="452">
          <cell r="A452">
            <v>39262</v>
          </cell>
          <cell r="H452">
            <v>9.081640579484981</v>
          </cell>
          <cell r="I452">
            <v>7.6885302546799954</v>
          </cell>
          <cell r="J452">
            <v>8.5587609692486932</v>
          </cell>
        </row>
        <row r="453">
          <cell r="A453">
            <v>39294</v>
          </cell>
          <cell r="H453">
            <v>8.8000543752670133</v>
          </cell>
          <cell r="I453">
            <v>7.4030569727027187</v>
          </cell>
          <cell r="J453">
            <v>8.1064377865899946</v>
          </cell>
        </row>
        <row r="454">
          <cell r="A454">
            <v>39325</v>
          </cell>
          <cell r="H454">
            <v>8.9319532372703527</v>
          </cell>
          <cell r="I454">
            <v>7.3879956909693503</v>
          </cell>
          <cell r="J454">
            <v>8.1641886764218619</v>
          </cell>
        </row>
        <row r="455">
          <cell r="A455">
            <v>39353</v>
          </cell>
          <cell r="H455">
            <v>9.2660115741639704</v>
          </cell>
          <cell r="I455">
            <v>7.5903981788247945</v>
          </cell>
          <cell r="J455">
            <v>8.4029094562673023</v>
          </cell>
        </row>
        <row r="456">
          <cell r="A456">
            <v>39386</v>
          </cell>
          <cell r="H456">
            <v>9.4134073872684105</v>
          </cell>
          <cell r="I456">
            <v>7.9049574178337174</v>
          </cell>
          <cell r="J456">
            <v>8.5714804878309465</v>
          </cell>
        </row>
        <row r="457">
          <cell r="A457">
            <v>39416</v>
          </cell>
          <cell r="H457">
            <v>9.019846972462803</v>
          </cell>
          <cell r="I457">
            <v>7.588853431980346</v>
          </cell>
          <cell r="J457">
            <v>8.4125399489081509</v>
          </cell>
        </row>
        <row r="458">
          <cell r="A458">
            <v>39447</v>
          </cell>
          <cell r="H458">
            <v>8.9572765759117488</v>
          </cell>
          <cell r="I458">
            <v>7.6228785137909529</v>
          </cell>
          <cell r="J458">
            <v>8.6228929957138423</v>
          </cell>
        </row>
        <row r="459">
          <cell r="A459">
            <v>39478</v>
          </cell>
          <cell r="H459">
            <v>8.4200100982638677</v>
          </cell>
          <cell r="I459">
            <v>6.944592369763634</v>
          </cell>
          <cell r="J459">
            <v>7.3236102055431447</v>
          </cell>
        </row>
        <row r="460">
          <cell r="A460">
            <v>39507</v>
          </cell>
          <cell r="H460">
            <v>8.1465025051462234</v>
          </cell>
          <cell r="I460">
            <v>6.9770523791134167</v>
          </cell>
          <cell r="J460">
            <v>7.2128541958378314</v>
          </cell>
        </row>
        <row r="461">
          <cell r="A461">
            <v>39538</v>
          </cell>
          <cell r="H461">
            <v>8.1113139394880882</v>
          </cell>
          <cell r="I461">
            <v>6.8235126730218294</v>
          </cell>
          <cell r="J461">
            <v>6.9850144831493095</v>
          </cell>
        </row>
        <row r="462">
          <cell r="A462">
            <v>39568</v>
          </cell>
          <cell r="H462">
            <v>8.5063502543985638</v>
          </cell>
          <cell r="I462">
            <v>7.3047013150674021</v>
          </cell>
          <cell r="J462">
            <v>7.4273651356926775</v>
          </cell>
        </row>
        <row r="463">
          <cell r="A463">
            <v>39598</v>
          </cell>
          <cell r="H463">
            <v>8.6165378490697861</v>
          </cell>
          <cell r="I463">
            <v>7.2919774792170795</v>
          </cell>
          <cell r="J463">
            <v>7.585525401626815</v>
          </cell>
        </row>
        <row r="464">
          <cell r="A464">
            <v>39629</v>
          </cell>
          <cell r="H464">
            <v>7.89012312114032</v>
          </cell>
          <cell r="I464">
            <v>6.7981869550194318</v>
          </cell>
          <cell r="J464">
            <v>6.8603311350299805</v>
          </cell>
        </row>
        <row r="465">
          <cell r="A465">
            <v>39660</v>
          </cell>
          <cell r="H465">
            <v>7.8237852953742122</v>
          </cell>
          <cell r="I465">
            <v>6.5470639647147504</v>
          </cell>
          <cell r="J465">
            <v>6.9257885567087447</v>
          </cell>
        </row>
        <row r="466">
          <cell r="A466">
            <v>39689</v>
          </cell>
          <cell r="H466">
            <v>7.9369635297316119</v>
          </cell>
          <cell r="I466">
            <v>6.8654850708347936</v>
          </cell>
          <cell r="J466">
            <v>6.8645852261188365</v>
          </cell>
        </row>
        <row r="467">
          <cell r="A467">
            <v>39721</v>
          </cell>
          <cell r="H467">
            <v>7.2297355031654114</v>
          </cell>
          <cell r="I467">
            <v>5.982357364987112</v>
          </cell>
          <cell r="J467">
            <v>6.2325854826469422</v>
          </cell>
        </row>
        <row r="468">
          <cell r="A468">
            <v>39752</v>
          </cell>
          <cell r="H468">
            <v>6.0154969511010936</v>
          </cell>
          <cell r="I468">
            <v>5.3512673021809549</v>
          </cell>
          <cell r="J468">
            <v>5.3314770674562029</v>
          </cell>
        </row>
        <row r="469">
          <cell r="A469">
            <v>39780</v>
          </cell>
          <cell r="H469">
            <v>5.5838738493805051</v>
          </cell>
          <cell r="I469">
            <v>5.2774040122766879</v>
          </cell>
          <cell r="J469">
            <v>4.9910108276238008</v>
          </cell>
        </row>
        <row r="470">
          <cell r="A470">
            <v>39813</v>
          </cell>
          <cell r="H470">
            <v>5.6432982483396064</v>
          </cell>
          <cell r="I470">
            <v>5.4633427508689367</v>
          </cell>
          <cell r="J470">
            <v>5.1414645617110422</v>
          </cell>
        </row>
        <row r="471">
          <cell r="A471">
            <v>39843</v>
          </cell>
          <cell r="H471">
            <v>5.167631180331683</v>
          </cell>
          <cell r="I471">
            <v>5.1163235025102294</v>
          </cell>
          <cell r="J471">
            <v>4.6371196169180289</v>
          </cell>
        </row>
        <row r="472">
          <cell r="A472">
            <v>39871</v>
          </cell>
          <cell r="H472">
            <v>4.6173923175515537</v>
          </cell>
          <cell r="I472">
            <v>4.7591617715807386</v>
          </cell>
          <cell r="J472">
            <v>4.1084472567525676</v>
          </cell>
        </row>
        <row r="473">
          <cell r="A473">
            <v>39903</v>
          </cell>
          <cell r="H473">
            <v>5.0218666252378856</v>
          </cell>
          <cell r="I473">
            <v>4.9014207605845801</v>
          </cell>
          <cell r="J473">
            <v>4.3660656070630743</v>
          </cell>
        </row>
        <row r="474">
          <cell r="A474">
            <v>39933</v>
          </cell>
          <cell r="H474">
            <v>5.5025051462306216</v>
          </cell>
          <cell r="I474">
            <v>5.3173641740685964</v>
          </cell>
          <cell r="J474">
            <v>5.0979082270701284</v>
          </cell>
        </row>
        <row r="475">
          <cell r="A475">
            <v>39962</v>
          </cell>
          <cell r="H475">
            <v>5.8102691575717484</v>
          </cell>
          <cell r="I475">
            <v>5.5661090672574831</v>
          </cell>
          <cell r="J475">
            <v>5.2810799833256734</v>
          </cell>
        </row>
        <row r="476">
          <cell r="A476">
            <v>39994</v>
          </cell>
          <cell r="H476">
            <v>5.8218044820755752</v>
          </cell>
          <cell r="I476">
            <v>5.3755970649810134</v>
          </cell>
          <cell r="J476">
            <v>5.1397971290229494</v>
          </cell>
        </row>
        <row r="477">
          <cell r="A477">
            <v>40025</v>
          </cell>
          <cell r="H477">
            <v>6.2621276265195878</v>
          </cell>
          <cell r="I477">
            <v>5.8365210675013923</v>
          </cell>
          <cell r="J477">
            <v>5.6993490599313796</v>
          </cell>
        </row>
        <row r="478">
          <cell r="A478">
            <v>40056</v>
          </cell>
          <cell r="H478">
            <v>6.4882122188992817</v>
          </cell>
          <cell r="I478">
            <v>6.2552897416614375</v>
          </cell>
          <cell r="J478">
            <v>5.8409418856953517</v>
          </cell>
        </row>
        <row r="479">
          <cell r="A479">
            <v>40086</v>
          </cell>
          <cell r="H479">
            <v>6.7303375150502882</v>
          </cell>
          <cell r="I479">
            <v>6.5528364397650591</v>
          </cell>
          <cell r="J479">
            <v>6.0659918552326388</v>
          </cell>
        </row>
        <row r="480">
          <cell r="A480">
            <v>40116</v>
          </cell>
          <cell r="H480">
            <v>6.6053132403775114</v>
          </cell>
          <cell r="I480">
            <v>6.4436269029858559</v>
          </cell>
          <cell r="J480">
            <v>5.7878726337954403</v>
          </cell>
        </row>
        <row r="481">
          <cell r="A481">
            <v>40147</v>
          </cell>
          <cell r="H481">
            <v>7.0015147395813013</v>
          </cell>
          <cell r="I481">
            <v>6.6657655643407621</v>
          </cell>
          <cell r="J481">
            <v>6.0133929048601384</v>
          </cell>
        </row>
        <row r="482">
          <cell r="A482">
            <v>40178</v>
          </cell>
          <cell r="H482">
            <v>7.1367537965588124</v>
          </cell>
          <cell r="I482">
            <v>6.9562186223297466</v>
          </cell>
          <cell r="J482">
            <v>6.3677009737379358</v>
          </cell>
        </row>
        <row r="483">
          <cell r="A483">
            <v>40207</v>
          </cell>
          <cell r="H483">
            <v>6.8800248572649148</v>
          </cell>
          <cell r="I483">
            <v>6.6716193418565659</v>
          </cell>
          <cell r="J483">
            <v>5.9950511452911064</v>
          </cell>
        </row>
        <row r="484">
          <cell r="A484">
            <v>40235</v>
          </cell>
          <cell r="H484">
            <v>7.0931370645123613</v>
          </cell>
          <cell r="I484">
            <v>6.9229862395577397</v>
          </cell>
          <cell r="J484">
            <v>5.984009748068023</v>
          </cell>
        </row>
        <row r="485">
          <cell r="A485">
            <v>40268</v>
          </cell>
          <cell r="H485">
            <v>7.5211869344001139</v>
          </cell>
          <cell r="I485">
            <v>7.3726701762231217</v>
          </cell>
          <cell r="J485">
            <v>6.5773271909103546</v>
          </cell>
        </row>
        <row r="486">
          <cell r="A486">
            <v>40298</v>
          </cell>
          <cell r="H486">
            <v>7.6399192138889864</v>
          </cell>
          <cell r="I486">
            <v>7.2235411288847606</v>
          </cell>
          <cell r="J486">
            <v>6.558247913036972</v>
          </cell>
        </row>
        <row r="487">
          <cell r="A487">
            <v>40329</v>
          </cell>
          <cell r="H487">
            <v>7.0298675573853169</v>
          </cell>
          <cell r="I487">
            <v>6.7820280900018552</v>
          </cell>
          <cell r="J487">
            <v>6.3750761567814278</v>
          </cell>
        </row>
        <row r="488">
          <cell r="A488">
            <v>40359</v>
          </cell>
          <cell r="H488">
            <v>6.6618635180797678</v>
          </cell>
          <cell r="I488">
            <v>6.4420821561414092</v>
          </cell>
          <cell r="J488">
            <v>6.3763481086396538</v>
          </cell>
        </row>
        <row r="489">
          <cell r="A489">
            <v>40389</v>
          </cell>
          <cell r="H489">
            <v>7.1285975065056029</v>
          </cell>
          <cell r="I489">
            <v>6.8978231264863368</v>
          </cell>
          <cell r="J489">
            <v>6.5713629124490955</v>
          </cell>
        </row>
        <row r="490">
          <cell r="A490">
            <v>40421</v>
          </cell>
          <cell r="H490">
            <v>6.8068124441682434</v>
          </cell>
          <cell r="I490">
            <v>6.8898554848676046</v>
          </cell>
          <cell r="J490">
            <v>6.3332727641972282</v>
          </cell>
        </row>
        <row r="491">
          <cell r="A491">
            <v>40451</v>
          </cell>
          <cell r="H491">
            <v>7.4142618557501745</v>
          </cell>
          <cell r="I491">
            <v>7.3284416349926103</v>
          </cell>
          <cell r="J491">
            <v>6.6579945915324359</v>
          </cell>
        </row>
        <row r="492">
          <cell r="A492">
            <v>40480</v>
          </cell>
          <cell r="H492">
            <v>7.6963918126383541</v>
          </cell>
          <cell r="I492">
            <v>7.5060875221041377</v>
          </cell>
          <cell r="J492">
            <v>7.0559872591040769</v>
          </cell>
        </row>
        <row r="493">
          <cell r="A493">
            <v>40512</v>
          </cell>
          <cell r="H493">
            <v>7.6973627995494507</v>
          </cell>
          <cell r="I493">
            <v>7.33484420415052</v>
          </cell>
          <cell r="J493">
            <v>7.1491069615314737</v>
          </cell>
        </row>
        <row r="494">
          <cell r="A494">
            <v>40543</v>
          </cell>
          <cell r="H494">
            <v>8.2117916650483433</v>
          </cell>
          <cell r="I494">
            <v>7.8344275290148486</v>
          </cell>
          <cell r="J494">
            <v>7.3903502677512112</v>
          </cell>
        </row>
        <row r="495">
          <cell r="A495">
            <v>40574</v>
          </cell>
          <cell r="H495">
            <v>8.4064162815085126</v>
          </cell>
          <cell r="I495">
            <v>7.7911136405211803</v>
          </cell>
          <cell r="J495">
            <v>7.5648855777761161</v>
          </cell>
        </row>
        <row r="496">
          <cell r="A496">
            <v>40602</v>
          </cell>
          <cell r="H496">
            <v>8.6944109993397163</v>
          </cell>
          <cell r="I496">
            <v>7.9964226915181511</v>
          </cell>
          <cell r="J496">
            <v>7.7731436450506131</v>
          </cell>
        </row>
        <row r="497">
          <cell r="A497">
            <v>40633</v>
          </cell>
          <cell r="H497">
            <v>8.6978677127432196</v>
          </cell>
          <cell r="I497">
            <v>7.9209740035366876</v>
          </cell>
          <cell r="J497">
            <v>7.5262246544887104</v>
          </cell>
        </row>
        <row r="498">
          <cell r="A498">
            <v>40662</v>
          </cell>
          <cell r="H498">
            <v>8.955451120518882</v>
          </cell>
          <cell r="I498">
            <v>8.1562023618366535</v>
          </cell>
          <cell r="J498">
            <v>8.0319591265218016</v>
          </cell>
        </row>
        <row r="499">
          <cell r="A499">
            <v>40694</v>
          </cell>
          <cell r="H499">
            <v>8.8540800870004119</v>
          </cell>
          <cell r="I499">
            <v>8.078538181670389</v>
          </cell>
          <cell r="J499">
            <v>7.7959853351432837</v>
          </cell>
        </row>
        <row r="500">
          <cell r="A500">
            <v>40724</v>
          </cell>
          <cell r="H500">
            <v>8.7064900765137541</v>
          </cell>
          <cell r="I500">
            <v>8.0460578467042314</v>
          </cell>
          <cell r="J500">
            <v>7.8842203148882524</v>
          </cell>
        </row>
        <row r="501">
          <cell r="A501">
            <v>40753</v>
          </cell>
          <cell r="H501">
            <v>8.5294597428826524</v>
          </cell>
          <cell r="I501">
            <v>7.8749161568324864</v>
          </cell>
          <cell r="J501">
            <v>7.651773784965318</v>
          </cell>
        </row>
        <row r="502">
          <cell r="A502">
            <v>40786</v>
          </cell>
          <cell r="H502">
            <v>8.0661047889074329</v>
          </cell>
          <cell r="I502">
            <v>7.3535844224476383</v>
          </cell>
          <cell r="J502">
            <v>6.1832358882820122</v>
          </cell>
        </row>
        <row r="503">
          <cell r="A503">
            <v>40816</v>
          </cell>
          <cell r="H503">
            <v>7.499087272303556</v>
          </cell>
          <cell r="I503">
            <v>7.0053456371064717</v>
          </cell>
          <cell r="J503">
            <v>5.8809282041963744</v>
          </cell>
        </row>
        <row r="504">
          <cell r="A504">
            <v>40847</v>
          </cell>
          <cell r="H504">
            <v>8.3186779042218362</v>
          </cell>
          <cell r="I504">
            <v>7.5801134169393984</v>
          </cell>
          <cell r="J504">
            <v>6.5642763235246973</v>
          </cell>
        </row>
        <row r="505">
          <cell r="A505">
            <v>40877</v>
          </cell>
          <cell r="H505">
            <v>8.3003068318638924</v>
          </cell>
          <cell r="I505">
            <v>7.568710746153406</v>
          </cell>
          <cell r="J505">
            <v>6.5081608003676914</v>
          </cell>
        </row>
        <row r="506">
          <cell r="A506">
            <v>40907</v>
          </cell>
          <cell r="H506">
            <v>8.3852099273701644</v>
          </cell>
          <cell r="I506">
            <v>7.6635094209232193</v>
          </cell>
          <cell r="J506">
            <v>6.304552305011919</v>
          </cell>
        </row>
        <row r="507">
          <cell r="A507">
            <v>40939</v>
          </cell>
          <cell r="H507">
            <v>8.7609818619644848</v>
          </cell>
          <cell r="I507">
            <v>7.8204231793329431</v>
          </cell>
          <cell r="J507">
            <v>6.9037164509336559</v>
          </cell>
        </row>
        <row r="508">
          <cell r="A508">
            <v>40968</v>
          </cell>
          <cell r="H508">
            <v>9.1398221151978714</v>
          </cell>
          <cell r="I508">
            <v>8.1264050082319059</v>
          </cell>
          <cell r="J508">
            <v>7.3282384001197132</v>
          </cell>
        </row>
        <row r="509">
          <cell r="A509">
            <v>40998</v>
          </cell>
          <cell r="H509">
            <v>9.4405950207791047</v>
          </cell>
          <cell r="I509">
            <v>8.0192890099392571</v>
          </cell>
          <cell r="J509">
            <v>7.4252380901482526</v>
          </cell>
        </row>
        <row r="510">
          <cell r="A510">
            <v>41029</v>
          </cell>
          <cell r="H510">
            <v>9.3813648192022221</v>
          </cell>
          <cell r="I510">
            <v>7.9968495294620121</v>
          </cell>
          <cell r="J510">
            <v>7.2268136002650794</v>
          </cell>
        </row>
        <row r="511">
          <cell r="A511">
            <v>41060</v>
          </cell>
          <cell r="H511">
            <v>8.8175321396667439</v>
          </cell>
          <cell r="I511">
            <v>7.4559442265086986</v>
          </cell>
          <cell r="J511">
            <v>6.6957897324625639</v>
          </cell>
        </row>
        <row r="512">
          <cell r="A512">
            <v>41089</v>
          </cell>
          <cell r="H512">
            <v>9.1808366023225858</v>
          </cell>
          <cell r="I512">
            <v>7.8318258501189364</v>
          </cell>
          <cell r="J512">
            <v>6.8581506461301682</v>
          </cell>
        </row>
        <row r="513">
          <cell r="A513">
            <v>41121</v>
          </cell>
          <cell r="H513">
            <v>9.3083466034877702</v>
          </cell>
          <cell r="I513">
            <v>7.927864387487582</v>
          </cell>
          <cell r="J513">
            <v>7.2386459591479007</v>
          </cell>
        </row>
        <row r="514">
          <cell r="A514">
            <v>41152</v>
          </cell>
          <cell r="H514">
            <v>9.5180020973317134</v>
          </cell>
          <cell r="I514">
            <v>8.0926035082014192</v>
          </cell>
          <cell r="J514">
            <v>7.4508481460500038</v>
          </cell>
        </row>
        <row r="515">
          <cell r="A515">
            <v>41180</v>
          </cell>
          <cell r="H515">
            <v>9.7639725016506631</v>
          </cell>
          <cell r="I515">
            <v>8.1510803065103286</v>
          </cell>
          <cell r="J515">
            <v>7.7131053796081543</v>
          </cell>
        </row>
        <row r="516">
          <cell r="A516">
            <v>41213</v>
          </cell>
          <cell r="H516">
            <v>9.5836796519982776</v>
          </cell>
          <cell r="I516">
            <v>8.2228297323116681</v>
          </cell>
          <cell r="J516">
            <v>7.7606485885609855</v>
          </cell>
        </row>
        <row r="517">
          <cell r="A517">
            <v>41243</v>
          </cell>
          <cell r="H517">
            <v>9.6392589427894375</v>
          </cell>
          <cell r="I517">
            <v>8.3791743734629129</v>
          </cell>
          <cell r="J517">
            <v>7.9154953664610881</v>
          </cell>
        </row>
        <row r="518">
          <cell r="A518">
            <v>41274</v>
          </cell>
          <cell r="H518">
            <v>9.7271138385054421</v>
          </cell>
          <cell r="I518">
            <v>8.4278135734466506</v>
          </cell>
          <cell r="J518">
            <v>8.1366332823840022</v>
          </cell>
        </row>
        <row r="519">
          <cell r="A519">
            <v>41305</v>
          </cell>
          <cell r="H519">
            <v>10.23093952693516</v>
          </cell>
          <cell r="I519">
            <v>8.9773166121263017</v>
          </cell>
          <cell r="J519">
            <v>8.3115640732387739</v>
          </cell>
        </row>
        <row r="520">
          <cell r="A520">
            <v>41333</v>
          </cell>
          <cell r="H520">
            <v>10.369829494698395</v>
          </cell>
          <cell r="I520">
            <v>9.1372182361430507</v>
          </cell>
          <cell r="J520">
            <v>8.2748484880874749</v>
          </cell>
        </row>
        <row r="521">
          <cell r="A521">
            <v>41362</v>
          </cell>
          <cell r="H521">
            <v>10.758729172330741</v>
          </cell>
          <cell r="I521">
            <v>9.2578710949409935</v>
          </cell>
          <cell r="J521">
            <v>8.3321504537340871</v>
          </cell>
        </row>
        <row r="522">
          <cell r="A522">
            <v>41394</v>
          </cell>
          <cell r="H522">
            <v>10.966015458111608</v>
          </cell>
          <cell r="I522">
            <v>9.3097217423118757</v>
          </cell>
          <cell r="J522">
            <v>8.4587043192919822</v>
          </cell>
        </row>
        <row r="523">
          <cell r="A523">
            <v>41425</v>
          </cell>
          <cell r="H523">
            <v>11.222511360546843</v>
          </cell>
          <cell r="I523">
            <v>9.5739750807943658</v>
          </cell>
          <cell r="J523">
            <v>8.9238004638883233</v>
          </cell>
        </row>
        <row r="524">
          <cell r="A524">
            <v>41453</v>
          </cell>
          <cell r="H524">
            <v>11.071814191944675</v>
          </cell>
          <cell r="I524">
            <v>9.0703876095042961</v>
          </cell>
          <cell r="J524">
            <v>8.5073484613657975</v>
          </cell>
        </row>
        <row r="525">
          <cell r="A525">
            <v>41486</v>
          </cell>
          <cell r="H525">
            <v>11.635219637239272</v>
          </cell>
          <cell r="I525">
            <v>9.6692209191244132</v>
          </cell>
          <cell r="J525">
            <v>8.8459121177463977</v>
          </cell>
        </row>
        <row r="526">
          <cell r="A526">
            <v>41516</v>
          </cell>
          <cell r="H526">
            <v>11.298248339612366</v>
          </cell>
          <cell r="I526">
            <v>9.4325494420618714</v>
          </cell>
          <cell r="J526">
            <v>8.6611905041846118</v>
          </cell>
        </row>
        <row r="527">
          <cell r="A527">
            <v>41547</v>
          </cell>
          <cell r="H527">
            <v>11.652542043733233</v>
          </cell>
          <cell r="I527">
            <v>9.5159657716620654</v>
          </cell>
          <cell r="J527">
            <v>9.1862714708680233</v>
          </cell>
        </row>
        <row r="528">
          <cell r="A528">
            <v>41578</v>
          </cell>
          <cell r="H528">
            <v>12.188177263370472</v>
          </cell>
          <cell r="I528">
            <v>9.9285554584443183</v>
          </cell>
          <cell r="J528">
            <v>9.6560599420673991</v>
          </cell>
        </row>
        <row r="529">
          <cell r="A529">
            <v>41607</v>
          </cell>
          <cell r="H529">
            <v>12.559599176603079</v>
          </cell>
          <cell r="I529">
            <v>9.8459521534990948</v>
          </cell>
          <cell r="J529">
            <v>10.053015808544519</v>
          </cell>
        </row>
        <row r="530">
          <cell r="A530">
            <v>41639</v>
          </cell>
          <cell r="H530">
            <v>12.877577970248943</v>
          </cell>
          <cell r="I530">
            <v>10.000670745340392</v>
          </cell>
          <cell r="J530">
            <v>10.209989631989052</v>
          </cell>
        </row>
        <row r="531">
          <cell r="A531">
            <v>41670</v>
          </cell>
          <cell r="H531">
            <v>12.43232221229656</v>
          </cell>
          <cell r="I531">
            <v>9.6547694058822735</v>
          </cell>
          <cell r="J531">
            <v>9.9473903609564189</v>
          </cell>
        </row>
        <row r="532">
          <cell r="A532">
            <v>41698</v>
          </cell>
          <cell r="H532">
            <v>13.001048665863966</v>
          </cell>
          <cell r="I532">
            <v>10.140795544624932</v>
          </cell>
          <cell r="J532">
            <v>10.359545517705779</v>
          </cell>
        </row>
        <row r="533">
          <cell r="A533">
            <v>41729</v>
          </cell>
          <cell r="H533">
            <v>13.110304113100538</v>
          </cell>
          <cell r="I533">
            <v>9.8744080164231374</v>
          </cell>
          <cell r="J533">
            <v>10.213997883643122</v>
          </cell>
        </row>
        <row r="534">
          <cell r="A534">
            <v>41759</v>
          </cell>
          <cell r="H534">
            <v>13.20720860682796</v>
          </cell>
          <cell r="I534">
            <v>10.17949551820163</v>
          </cell>
          <cell r="J534">
            <v>10.264576675181971</v>
          </cell>
        </row>
        <row r="535">
          <cell r="A535">
            <v>41789</v>
          </cell>
          <cell r="H535">
            <v>13.517264147279274</v>
          </cell>
          <cell r="I535">
            <v>10.318786967214821</v>
          </cell>
          <cell r="J535">
            <v>10.628034246502128</v>
          </cell>
        </row>
        <row r="536">
          <cell r="A536">
            <v>41820</v>
          </cell>
          <cell r="H536">
            <v>13.796481143434164</v>
          </cell>
          <cell r="I536">
            <v>10.19047135104376</v>
          </cell>
          <cell r="J536">
            <v>10.510245091227803</v>
          </cell>
        </row>
        <row r="537">
          <cell r="A537">
            <v>41851</v>
          </cell>
          <cell r="H537">
            <v>13.606206548335706</v>
          </cell>
          <cell r="I537">
            <v>10.178682493546658</v>
          </cell>
          <cell r="J537">
            <v>10.05534593883942</v>
          </cell>
        </row>
        <row r="538">
          <cell r="A538">
            <v>41880</v>
          </cell>
          <cell r="H538">
            <v>14.150541810696369</v>
          </cell>
          <cell r="I538">
            <v>10.387914388503871</v>
          </cell>
          <cell r="J538">
            <v>10.122353217824424</v>
          </cell>
        </row>
        <row r="539">
          <cell r="A539">
            <v>41912</v>
          </cell>
          <cell r="H539">
            <v>13.952110925544702</v>
          </cell>
          <cell r="I539">
            <v>10.099554869001443</v>
          </cell>
          <cell r="J539">
            <v>10.126767638979441</v>
          </cell>
        </row>
        <row r="540">
          <cell r="A540">
            <v>41943</v>
          </cell>
          <cell r="H540">
            <v>14.292888491863105</v>
          </cell>
          <cell r="I540">
            <v>9.9992073009614408</v>
          </cell>
          <cell r="J540">
            <v>9.9691845612834928</v>
          </cell>
        </row>
        <row r="541">
          <cell r="A541">
            <v>41971</v>
          </cell>
          <cell r="H541">
            <v>14.677282790227965</v>
          </cell>
          <cell r="I541">
            <v>10.307790808756316</v>
          </cell>
          <cell r="J541">
            <v>10.668202272411468</v>
          </cell>
        </row>
        <row r="542">
          <cell r="A542">
            <v>42004</v>
          </cell>
          <cell r="H542">
            <v>14.640307608653412</v>
          </cell>
          <cell r="I542">
            <v>10.074330779080915</v>
          </cell>
          <cell r="J542">
            <v>10.480829868422456</v>
          </cell>
        </row>
        <row r="543">
          <cell r="A543">
            <v>42034</v>
          </cell>
          <cell r="H543">
            <v>14.20080009321472</v>
          </cell>
          <cell r="I543">
            <v>10.365637512957621</v>
          </cell>
          <cell r="J543">
            <v>11.43080688777964</v>
          </cell>
        </row>
        <row r="544">
          <cell r="A544">
            <v>42062</v>
          </cell>
          <cell r="H544">
            <v>15.016972851205942</v>
          </cell>
          <cell r="I544">
            <v>10.709973779954918</v>
          </cell>
          <cell r="J544">
            <v>12.186859347777288</v>
          </cell>
        </row>
        <row r="545">
          <cell r="A545">
            <v>42094</v>
          </cell>
          <cell r="H545">
            <v>14.779469452751753</v>
          </cell>
          <cell r="I545">
            <v>10.500823187463201</v>
          </cell>
          <cell r="J545">
            <v>12.790245518774649</v>
          </cell>
        </row>
        <row r="546">
          <cell r="A546">
            <v>42124</v>
          </cell>
          <cell r="H546">
            <v>14.921272381248277</v>
          </cell>
          <cell r="I546">
            <v>10.831805524502572</v>
          </cell>
          <cell r="J546">
            <v>12.243210021697999</v>
          </cell>
        </row>
        <row r="547">
          <cell r="A547">
            <v>42153</v>
          </cell>
          <cell r="H547">
            <v>15.113139394880934</v>
          </cell>
          <cell r="I547">
            <v>10.90991686822907</v>
          </cell>
          <cell r="J547">
            <v>12.199856771807559</v>
          </cell>
        </row>
        <row r="548">
          <cell r="A548">
            <v>42185</v>
          </cell>
          <cell r="H548">
            <v>14.820561618829355</v>
          </cell>
          <cell r="I548">
            <v>10.211223805361936</v>
          </cell>
          <cell r="J548">
            <v>11.698718428337802</v>
          </cell>
        </row>
        <row r="549">
          <cell r="A549">
            <v>42216</v>
          </cell>
          <cell r="H549">
            <v>15.131083232997996</v>
          </cell>
          <cell r="I549">
            <v>10.493119778857332</v>
          </cell>
          <cell r="J549">
            <v>12.087807432901865</v>
          </cell>
        </row>
        <row r="550">
          <cell r="A550">
            <v>42247</v>
          </cell>
          <cell r="H550">
            <v>14.218161339185125</v>
          </cell>
          <cell r="I550">
            <v>9.8675582837049891</v>
          </cell>
          <cell r="J550">
            <v>10.965999337302391</v>
          </cell>
        </row>
        <row r="551">
          <cell r="A551">
            <v>42277</v>
          </cell>
          <cell r="H551">
            <v>13.866353361556664</v>
          </cell>
          <cell r="I551">
            <v>9.5854590540458489</v>
          </cell>
          <cell r="J551">
            <v>10.325726562416493</v>
          </cell>
        </row>
        <row r="552">
          <cell r="A552">
            <v>42307</v>
          </cell>
          <cell r="H552">
            <v>15.036043034139874</v>
          </cell>
          <cell r="I552">
            <v>10.081404093579176</v>
          </cell>
          <cell r="J552">
            <v>11.597357760509633</v>
          </cell>
        </row>
        <row r="553">
          <cell r="A553">
            <v>42338</v>
          </cell>
          <cell r="H553">
            <v>15.080747271526754</v>
          </cell>
          <cell r="I553">
            <v>10.114168987174573</v>
          </cell>
          <cell r="J553">
            <v>12.166091259873657</v>
          </cell>
        </row>
        <row r="554">
          <cell r="A554">
            <v>42369</v>
          </cell>
          <cell r="H554">
            <v>14.84289431778457</v>
          </cell>
          <cell r="I554">
            <v>9.9411979918291387</v>
          </cell>
          <cell r="J554">
            <v>11.482850027256108</v>
          </cell>
        </row>
        <row r="555">
          <cell r="A555">
            <v>42398</v>
          </cell>
          <cell r="H555">
            <v>14.106342486503257</v>
          </cell>
          <cell r="I555">
            <v>9.6941807760320664</v>
          </cell>
          <cell r="J555">
            <v>10.472877497140777</v>
          </cell>
        </row>
        <row r="556">
          <cell r="A556">
            <v>42429</v>
          </cell>
          <cell r="H556">
            <v>14.087311143045767</v>
          </cell>
          <cell r="I556">
            <v>9.7739994715340099</v>
          </cell>
          <cell r="J556">
            <v>10.149320734953019</v>
          </cell>
        </row>
        <row r="557">
          <cell r="A557">
            <v>42460</v>
          </cell>
          <cell r="H557">
            <v>15.042956460946883</v>
          </cell>
          <cell r="I557">
            <v>9.9483729344092726</v>
          </cell>
          <cell r="J557">
            <v>10.651805850978544</v>
          </cell>
        </row>
        <row r="558">
          <cell r="A558">
            <v>42489</v>
          </cell>
          <cell r="H558">
            <v>15.101293354565557</v>
          </cell>
          <cell r="I558">
            <v>10.089961178072762</v>
          </cell>
          <cell r="J558">
            <v>10.730324828714041</v>
          </cell>
        </row>
        <row r="559">
          <cell r="A559">
            <v>42521</v>
          </cell>
          <cell r="H559">
            <v>15.372470579096568</v>
          </cell>
          <cell r="I559">
            <v>10.120835789345351</v>
          </cell>
          <cell r="J559">
            <v>10.969505221415815</v>
          </cell>
        </row>
        <row r="560">
          <cell r="A560">
            <v>42551</v>
          </cell>
          <cell r="H560">
            <v>15.412319881927967</v>
          </cell>
          <cell r="I560">
            <v>10.599016240167522</v>
          </cell>
          <cell r="J560">
            <v>10.346729801083825</v>
          </cell>
        </row>
        <row r="561">
          <cell r="A561">
            <v>42580</v>
          </cell>
          <cell r="H561">
            <v>15.980541422301602</v>
          </cell>
          <cell r="I561">
            <v>10.963393564909897</v>
          </cell>
          <cell r="J561">
            <v>11.049413726391391</v>
          </cell>
        </row>
        <row r="562">
          <cell r="A562">
            <v>42613</v>
          </cell>
          <cell r="H562">
            <v>16.00299063968615</v>
          </cell>
          <cell r="I562">
            <v>11.146446065976992</v>
          </cell>
          <cell r="J562">
            <v>11.322177923618749</v>
          </cell>
        </row>
        <row r="563">
          <cell r="A563">
            <v>42643</v>
          </cell>
          <cell r="H563">
            <v>16.005981279372328</v>
          </cell>
          <cell r="I563">
            <v>11.347263155755241</v>
          </cell>
          <cell r="J563">
            <v>11.234883546928604</v>
          </cell>
        </row>
        <row r="564">
          <cell r="A564">
            <v>42674</v>
          </cell>
          <cell r="H564">
            <v>15.714024934943851</v>
          </cell>
          <cell r="I564">
            <v>11.46439968292043</v>
          </cell>
          <cell r="J564">
            <v>11.39947839285141</v>
          </cell>
        </row>
        <row r="565">
          <cell r="A565">
            <v>42704</v>
          </cell>
          <cell r="H565">
            <v>16.295995649978611</v>
          </cell>
          <cell r="I565">
            <v>11.233968170084802</v>
          </cell>
          <cell r="J565">
            <v>11.373066686618845</v>
          </cell>
        </row>
        <row r="566">
          <cell r="A566">
            <v>42734</v>
          </cell>
          <cell r="H566">
            <v>16.618091428127524</v>
          </cell>
          <cell r="I566">
            <v>11.837456045854637</v>
          </cell>
          <cell r="J566">
            <v>12.271727396132832</v>
          </cell>
        </row>
        <row r="567">
          <cell r="A567">
            <v>42766</v>
          </cell>
          <cell r="H567">
            <v>16.933273779469431</v>
          </cell>
          <cell r="I567">
            <v>11.770076627573777</v>
          </cell>
          <cell r="J567">
            <v>12.329713436728404</v>
          </cell>
        </row>
        <row r="568">
          <cell r="A568">
            <v>42794</v>
          </cell>
          <cell r="H568">
            <v>17.605662795665491</v>
          </cell>
          <cell r="I568">
            <v>12.133945811906793</v>
          </cell>
          <cell r="J568">
            <v>12.649411588657175</v>
          </cell>
        </row>
        <row r="569">
          <cell r="A569">
            <v>42825</v>
          </cell>
          <cell r="H569">
            <v>17.626170039227848</v>
          </cell>
          <cell r="I569">
            <v>12.270025813532841</v>
          </cell>
          <cell r="J569">
            <v>13.160821745032433</v>
          </cell>
        </row>
        <row r="570">
          <cell r="A570">
            <v>42853</v>
          </cell>
          <cell r="H570">
            <v>17.807200838932665</v>
          </cell>
          <cell r="I570">
            <v>12.106973718978075</v>
          </cell>
          <cell r="J570">
            <v>13.294579774896579</v>
          </cell>
        </row>
        <row r="571">
          <cell r="A571">
            <v>42886</v>
          </cell>
          <cell r="H571">
            <v>18.057793140948437</v>
          </cell>
          <cell r="I571">
            <v>12.702128092034439</v>
          </cell>
          <cell r="J571">
            <v>13.483822696324157</v>
          </cell>
        </row>
        <row r="572">
          <cell r="A572">
            <v>42916</v>
          </cell>
          <cell r="H572">
            <v>18.170505301588513</v>
          </cell>
          <cell r="I572">
            <v>12.392365698489854</v>
          </cell>
          <cell r="J572">
            <v>13.173915367102403</v>
          </cell>
        </row>
        <row r="573">
          <cell r="A573">
            <v>42947</v>
          </cell>
          <cell r="H573">
            <v>18.544141064978426</v>
          </cell>
          <cell r="I573">
            <v>12.498892253907647</v>
          </cell>
          <cell r="J573">
            <v>12.952798828521644</v>
          </cell>
        </row>
        <row r="574">
          <cell r="A574">
            <v>42978</v>
          </cell>
          <cell r="H574">
            <v>18.600924379539347</v>
          </cell>
          <cell r="I574">
            <v>12.703205349702277</v>
          </cell>
          <cell r="J574">
            <v>12.886090832326811</v>
          </cell>
        </row>
        <row r="575">
          <cell r="A575">
            <v>43007</v>
          </cell>
          <cell r="H575">
            <v>18.984619567328217</v>
          </cell>
          <cell r="I575">
            <v>12.617980040244765</v>
          </cell>
          <cell r="J575">
            <v>13.712346483961644</v>
          </cell>
        </row>
        <row r="576">
          <cell r="A576">
            <v>43039</v>
          </cell>
          <cell r="H576">
            <v>19.427622635646852</v>
          </cell>
          <cell r="I576">
            <v>12.847151364865185</v>
          </cell>
          <cell r="J576">
            <v>14.140652222709145</v>
          </cell>
        </row>
        <row r="577">
          <cell r="A577">
            <v>43069</v>
          </cell>
          <cell r="H577">
            <v>20.023459043772068</v>
          </cell>
          <cell r="I577">
            <v>12.617512551068154</v>
          </cell>
          <cell r="J577">
            <v>13.92090383402631</v>
          </cell>
        </row>
        <row r="578">
          <cell r="A578">
            <v>43098</v>
          </cell>
          <cell r="H578">
            <v>20.246086922748262</v>
          </cell>
          <cell r="I578">
            <v>13.251996991808824</v>
          </cell>
          <cell r="J578">
            <v>13.807240505787911</v>
          </cell>
        </row>
        <row r="579">
          <cell r="A579">
            <v>43131</v>
          </cell>
          <cell r="H579">
            <v>21.405251097215189</v>
          </cell>
          <cell r="I579">
            <v>12.992337242626929</v>
          </cell>
          <cell r="J579">
            <v>14.097801340359348</v>
          </cell>
        </row>
        <row r="580">
          <cell r="A580">
            <v>43159</v>
          </cell>
          <cell r="H580">
            <v>20.616343651687554</v>
          </cell>
          <cell r="I580">
            <v>12.551149413606012</v>
          </cell>
          <cell r="J580">
            <v>13.292271021943838</v>
          </cell>
        </row>
        <row r="581">
          <cell r="A581">
            <v>43189</v>
          </cell>
          <cell r="H581">
            <v>20.092399114459916</v>
          </cell>
          <cell r="I581">
            <v>12.296510091668575</v>
          </cell>
          <cell r="J581">
            <v>12.929796808362811</v>
          </cell>
        </row>
        <row r="582">
          <cell r="A582">
            <v>43220</v>
          </cell>
          <cell r="H582">
            <v>20.169495475200975</v>
          </cell>
          <cell r="I582">
            <v>13.137502794772301</v>
          </cell>
          <cell r="J582">
            <v>13.480669538356294</v>
          </cell>
        </row>
        <row r="583">
          <cell r="A583">
            <v>43251</v>
          </cell>
          <cell r="H583">
            <v>20.655221967607861</v>
          </cell>
          <cell r="I583">
            <v>13.504888310738073</v>
          </cell>
          <cell r="J583">
            <v>13.47295231783832</v>
          </cell>
        </row>
      </sheetData>
      <sheetData sheetId="1"/>
      <sheetData sheetId="2"/>
      <sheetData sheetId="3">
        <row r="1">
          <cell r="E1" t="str">
            <v>DP</v>
          </cell>
          <cell r="F1" t="str">
            <v>MKTt:t+120</v>
          </cell>
        </row>
        <row r="2">
          <cell r="A2">
            <v>196201</v>
          </cell>
          <cell r="E2">
            <v>2.9440296000000001E-2</v>
          </cell>
          <cell r="F2">
            <v>0.99895800162224102</v>
          </cell>
        </row>
        <row r="3">
          <cell r="A3">
            <v>196202</v>
          </cell>
          <cell r="E3">
            <v>2.9064179999999998E-2</v>
          </cell>
          <cell r="F3">
            <v>1.1319176445650501</v>
          </cell>
        </row>
        <row r="4">
          <cell r="A4">
            <v>196203</v>
          </cell>
          <cell r="E4">
            <v>2.9331415999999999E-2</v>
          </cell>
          <cell r="F4">
            <v>1.1551156505004201</v>
          </cell>
        </row>
        <row r="5">
          <cell r="A5">
            <v>196204</v>
          </cell>
          <cell r="E5">
            <v>3.1371398000000002E-2</v>
          </cell>
          <cell r="F5">
            <v>1.18499968986628</v>
          </cell>
        </row>
        <row r="6">
          <cell r="A6">
            <v>196205</v>
          </cell>
          <cell r="E6">
            <v>3.4434513E-2</v>
          </cell>
          <cell r="F6">
            <v>1.3471886020159201</v>
          </cell>
        </row>
        <row r="7">
          <cell r="A7">
            <v>196206</v>
          </cell>
          <cell r="E7">
            <v>3.7625570999999997E-2</v>
          </cell>
          <cell r="F7">
            <v>1.60243479129509</v>
          </cell>
        </row>
        <row r="8">
          <cell r="A8">
            <v>196207</v>
          </cell>
          <cell r="E8">
            <v>3.5491499000000003E-2</v>
          </cell>
          <cell r="F8">
            <v>1.77634654612599</v>
          </cell>
        </row>
        <row r="9">
          <cell r="A9">
            <v>196208</v>
          </cell>
          <cell r="E9">
            <v>3.5069858000000002E-2</v>
          </cell>
          <cell r="F9">
            <v>1.5929070371187</v>
          </cell>
        </row>
        <row r="10">
          <cell r="A10">
            <v>196209</v>
          </cell>
          <cell r="E10">
            <v>3.6964635000000003E-2</v>
          </cell>
          <cell r="F10">
            <v>1.62305122795663</v>
          </cell>
        </row>
        <row r="11">
          <cell r="A11">
            <v>196210</v>
          </cell>
          <cell r="E11">
            <v>3.7096072000000001E-2</v>
          </cell>
          <cell r="F11">
            <v>1.7393060513032801</v>
          </cell>
        </row>
        <row r="12">
          <cell r="A12">
            <v>196211</v>
          </cell>
          <cell r="E12">
            <v>3.3943623999999999E-2</v>
          </cell>
          <cell r="F12">
            <v>1.7589896876000699</v>
          </cell>
        </row>
        <row r="13">
          <cell r="A13">
            <v>196212</v>
          </cell>
          <cell r="E13">
            <v>3.3755942999999997E-2</v>
          </cell>
          <cell r="F13">
            <v>1.6074650896495799</v>
          </cell>
        </row>
        <row r="14">
          <cell r="A14">
            <v>196301</v>
          </cell>
          <cell r="E14">
            <v>3.2275982000000002E-2</v>
          </cell>
          <cell r="F14">
            <v>1.60102626831007</v>
          </cell>
        </row>
        <row r="15">
          <cell r="A15">
            <v>196302</v>
          </cell>
          <cell r="E15">
            <v>3.3338465999999997E-2</v>
          </cell>
          <cell r="F15">
            <v>1.40245010426244</v>
          </cell>
        </row>
        <row r="16">
          <cell r="A16">
            <v>196303</v>
          </cell>
          <cell r="E16">
            <v>3.2296829999999999E-2</v>
          </cell>
          <cell r="F16">
            <v>1.34622516058578</v>
          </cell>
        </row>
        <row r="17">
          <cell r="A17">
            <v>196304</v>
          </cell>
          <cell r="E17">
            <v>3.1041117E-2</v>
          </cell>
          <cell r="F17">
            <v>1.2522035541118099</v>
          </cell>
        </row>
        <row r="18">
          <cell r="A18">
            <v>196305</v>
          </cell>
          <cell r="E18">
            <v>3.0837994000000001E-2</v>
          </cell>
          <cell r="F18">
            <v>1.0389364745319301</v>
          </cell>
        </row>
        <row r="19">
          <cell r="A19">
            <v>196306</v>
          </cell>
          <cell r="E19">
            <v>3.1713997000000001E-2</v>
          </cell>
          <cell r="F19">
            <v>0.95038266490274503</v>
          </cell>
        </row>
        <row r="20">
          <cell r="A20">
            <v>196307</v>
          </cell>
          <cell r="E20">
            <v>3.1872270000000001E-2</v>
          </cell>
          <cell r="F20">
            <v>0.964678455585124</v>
          </cell>
        </row>
        <row r="21">
          <cell r="A21">
            <v>196308</v>
          </cell>
          <cell r="E21">
            <v>3.0436827999999999E-2</v>
          </cell>
          <cell r="F21">
            <v>1.07876671191666</v>
          </cell>
        </row>
        <row r="22">
          <cell r="A22">
            <v>196309</v>
          </cell>
          <cell r="E22">
            <v>3.0822873000000001E-2</v>
          </cell>
          <cell r="F22">
            <v>0.91178640064800098</v>
          </cell>
        </row>
        <row r="23">
          <cell r="A23">
            <v>196310</v>
          </cell>
          <cell r="E23">
            <v>3.0176056999999999E-2</v>
          </cell>
          <cell r="F23">
            <v>1.04214427781478</v>
          </cell>
        </row>
        <row r="24">
          <cell r="A24">
            <v>196311</v>
          </cell>
          <cell r="E24">
            <v>3.0816196000000001E-2</v>
          </cell>
          <cell r="F24">
            <v>0.98196437933414704</v>
          </cell>
        </row>
        <row r="25">
          <cell r="A25">
            <v>196312</v>
          </cell>
          <cell r="E25">
            <v>3.0391894999999999E-2</v>
          </cell>
          <cell r="F25">
            <v>0.75071526647681197</v>
          </cell>
        </row>
        <row r="26">
          <cell r="A26">
            <v>196401</v>
          </cell>
          <cell r="E26">
            <v>2.9811397E-2</v>
          </cell>
          <cell r="F26">
            <v>0.73528593099082296</v>
          </cell>
        </row>
        <row r="27">
          <cell r="A27">
            <v>196402</v>
          </cell>
          <cell r="E27">
            <v>2.9734318999999999E-2</v>
          </cell>
          <cell r="F27">
            <v>0.70008606034072596</v>
          </cell>
        </row>
        <row r="28">
          <cell r="A28">
            <v>196403</v>
          </cell>
          <cell r="E28">
            <v>2.9501139999999999E-2</v>
          </cell>
          <cell r="F28">
            <v>0.67169562514839398</v>
          </cell>
        </row>
        <row r="29">
          <cell r="A29">
            <v>196404</v>
          </cell>
          <cell r="E29">
            <v>2.9532721000000001E-2</v>
          </cell>
          <cell r="F29">
            <v>0.60645150765096201</v>
          </cell>
        </row>
        <row r="30">
          <cell r="A30">
            <v>196405</v>
          </cell>
          <cell r="E30">
            <v>2.9405624000000002E-2</v>
          </cell>
          <cell r="F30">
            <v>0.52756112083236195</v>
          </cell>
        </row>
        <row r="31">
          <cell r="A31">
            <v>196406</v>
          </cell>
          <cell r="E31">
            <v>2.9134533000000001E-2</v>
          </cell>
          <cell r="F31">
            <v>0.44343108270626802</v>
          </cell>
        </row>
        <row r="32">
          <cell r="A32">
            <v>196407</v>
          </cell>
          <cell r="E32">
            <v>2.8853090000000001E-2</v>
          </cell>
          <cell r="F32">
            <v>0.38942854146098099</v>
          </cell>
        </row>
        <row r="33">
          <cell r="A33">
            <v>196408</v>
          </cell>
          <cell r="E33">
            <v>2.9573505999999999E-2</v>
          </cell>
          <cell r="F33">
            <v>0.261569525346529</v>
          </cell>
        </row>
        <row r="34">
          <cell r="A34">
            <v>196409</v>
          </cell>
          <cell r="E34">
            <v>2.8985507000000001E-2</v>
          </cell>
          <cell r="F34">
            <v>0.16469262634430201</v>
          </cell>
        </row>
        <row r="35">
          <cell r="A35">
            <v>196410</v>
          </cell>
          <cell r="E35">
            <v>2.8988923E-2</v>
          </cell>
          <cell r="F35">
            <v>7.1305375322585603E-3</v>
          </cell>
        </row>
        <row r="36">
          <cell r="A36">
            <v>196411</v>
          </cell>
          <cell r="E36">
            <v>2.9376925000000002E-2</v>
          </cell>
          <cell r="F36">
            <v>0.16417022186396399</v>
          </cell>
        </row>
        <row r="37">
          <cell r="A37">
            <v>196412</v>
          </cell>
          <cell r="E37">
            <v>2.9498525000000001E-2</v>
          </cell>
          <cell r="F37">
            <v>0.114719976125201</v>
          </cell>
        </row>
        <row r="38">
          <cell r="A38">
            <v>196501</v>
          </cell>
          <cell r="E38">
            <v>2.8742233999999998E-2</v>
          </cell>
          <cell r="F38">
            <v>8.05029387874934E-2</v>
          </cell>
        </row>
        <row r="39">
          <cell r="A39">
            <v>196502</v>
          </cell>
          <cell r="E39">
            <v>2.8975523E-2</v>
          </cell>
          <cell r="F39">
            <v>0.188948716307871</v>
          </cell>
        </row>
        <row r="40">
          <cell r="A40">
            <v>196503</v>
          </cell>
          <cell r="E40">
            <v>2.95961E-2</v>
          </cell>
          <cell r="F40">
            <v>0.25091001033820898</v>
          </cell>
        </row>
        <row r="41">
          <cell r="A41">
            <v>196504</v>
          </cell>
          <cell r="E41">
            <v>2.8840759000000001E-2</v>
          </cell>
          <cell r="F41">
            <v>0.30207326565905301</v>
          </cell>
        </row>
        <row r="42">
          <cell r="A42">
            <v>196505</v>
          </cell>
          <cell r="E42">
            <v>2.9292015000000001E-2</v>
          </cell>
          <cell r="F42">
            <v>0.31781095258685799</v>
          </cell>
        </row>
        <row r="43">
          <cell r="A43">
            <v>196506</v>
          </cell>
          <cell r="E43">
            <v>3.1027104E-2</v>
          </cell>
          <cell r="F43">
            <v>0.398436517196604</v>
          </cell>
        </row>
        <row r="44">
          <cell r="A44">
            <v>196507</v>
          </cell>
          <cell r="E44">
            <v>3.0811378E-2</v>
          </cell>
          <cell r="F44">
            <v>0.55163933682621902</v>
          </cell>
        </row>
        <row r="45">
          <cell r="A45">
            <v>196508</v>
          </cell>
          <cell r="E45">
            <v>3.0323849999999999E-2</v>
          </cell>
          <cell r="F45">
            <v>0.43191878646170401</v>
          </cell>
        </row>
        <row r="46">
          <cell r="A46">
            <v>196509</v>
          </cell>
          <cell r="E46">
            <v>2.9568697000000001E-2</v>
          </cell>
          <cell r="F46">
            <v>0.35647420068169999</v>
          </cell>
        </row>
        <row r="47">
          <cell r="A47">
            <v>196510</v>
          </cell>
          <cell r="E47">
            <v>2.8998052E-2</v>
          </cell>
          <cell r="F47">
            <v>0.26575333236044701</v>
          </cell>
        </row>
        <row r="48">
          <cell r="A48">
            <v>196511</v>
          </cell>
          <cell r="E48">
            <v>2.9472765000000001E-2</v>
          </cell>
          <cell r="F48">
            <v>0.30216019140025702</v>
          </cell>
        </row>
        <row r="49">
          <cell r="A49">
            <v>196512</v>
          </cell>
          <cell r="E49">
            <v>2.9427675E-2</v>
          </cell>
          <cell r="F49">
            <v>0.33772557142853299</v>
          </cell>
        </row>
        <row r="50">
          <cell r="A50">
            <v>196601</v>
          </cell>
          <cell r="E50">
            <v>2.9500431000000001E-2</v>
          </cell>
          <cell r="F50">
            <v>0.30525265939267199</v>
          </cell>
        </row>
        <row r="51">
          <cell r="A51">
            <v>196602</v>
          </cell>
          <cell r="E51">
            <v>3.0256523E-2</v>
          </cell>
          <cell r="F51">
            <v>0.45411085091391301</v>
          </cell>
        </row>
        <row r="52">
          <cell r="A52">
            <v>196603</v>
          </cell>
          <cell r="E52">
            <v>3.1155440999999999E-2</v>
          </cell>
          <cell r="F52">
            <v>0.476405066098393</v>
          </cell>
        </row>
        <row r="53">
          <cell r="A53">
            <v>196604</v>
          </cell>
          <cell r="E53">
            <v>3.0712387000000001E-2</v>
          </cell>
          <cell r="F53">
            <v>0.54971995954110398</v>
          </cell>
        </row>
        <row r="54">
          <cell r="A54">
            <v>196605</v>
          </cell>
          <cell r="E54">
            <v>3.2663763999999998E-2</v>
          </cell>
          <cell r="F54">
            <v>0.49603625680524399</v>
          </cell>
        </row>
        <row r="55">
          <cell r="A55">
            <v>196606</v>
          </cell>
          <cell r="E55">
            <v>3.3396270999999998E-2</v>
          </cell>
          <cell r="F55">
            <v>0.563456571491878</v>
          </cell>
        </row>
        <row r="56">
          <cell r="A56">
            <v>196607</v>
          </cell>
          <cell r="E56">
            <v>3.4090909000000003E-2</v>
          </cell>
          <cell r="F56">
            <v>0.65100002617213704</v>
          </cell>
        </row>
        <row r="57">
          <cell r="A57">
            <v>196608</v>
          </cell>
          <cell r="E57">
            <v>3.7224383999999999E-2</v>
          </cell>
          <cell r="F57">
            <v>0.66237239264090697</v>
          </cell>
        </row>
        <row r="58">
          <cell r="A58">
            <v>196609</v>
          </cell>
          <cell r="E58">
            <v>3.7748170999999997E-2</v>
          </cell>
          <cell r="F58">
            <v>0.79464332031482299</v>
          </cell>
        </row>
        <row r="59">
          <cell r="A59">
            <v>196610</v>
          </cell>
          <cell r="E59">
            <v>3.5951746E-2</v>
          </cell>
          <cell r="F59">
            <v>0.85173082677943501</v>
          </cell>
        </row>
        <row r="60">
          <cell r="A60">
            <v>196611</v>
          </cell>
          <cell r="E60">
            <v>3.5757241000000002E-2</v>
          </cell>
          <cell r="F60">
            <v>0.73953699277267004</v>
          </cell>
        </row>
        <row r="61">
          <cell r="A61">
            <v>196612</v>
          </cell>
          <cell r="E61">
            <v>3.5727623999999999E-2</v>
          </cell>
          <cell r="F61">
            <v>0.72176569147125702</v>
          </cell>
        </row>
        <row r="62">
          <cell r="A62">
            <v>196701</v>
          </cell>
          <cell r="E62">
            <v>3.3252510999999998E-2</v>
          </cell>
          <cell r="F62">
            <v>0.81630609350966798</v>
          </cell>
        </row>
        <row r="63">
          <cell r="A63">
            <v>196702</v>
          </cell>
          <cell r="E63">
            <v>3.3302604E-2</v>
          </cell>
          <cell r="F63">
            <v>0.61105581014842503</v>
          </cell>
        </row>
        <row r="64">
          <cell r="A64">
            <v>196703</v>
          </cell>
          <cell r="E64">
            <v>3.2150775999999999E-2</v>
          </cell>
          <cell r="F64">
            <v>0.56741043819067805</v>
          </cell>
        </row>
        <row r="65">
          <cell r="A65">
            <v>196704</v>
          </cell>
          <cell r="E65">
            <v>3.0847782000000001E-2</v>
          </cell>
          <cell r="F65">
            <v>0.48677244189748098</v>
          </cell>
        </row>
        <row r="66">
          <cell r="A66">
            <v>196705</v>
          </cell>
          <cell r="E66">
            <v>3.2555006999999997E-2</v>
          </cell>
          <cell r="F66">
            <v>0.43426958625807099</v>
          </cell>
        </row>
        <row r="67">
          <cell r="A67">
            <v>196706</v>
          </cell>
          <cell r="E67">
            <v>3.1994703999999999E-2</v>
          </cell>
          <cell r="F67">
            <v>0.477745883091521</v>
          </cell>
        </row>
        <row r="68">
          <cell r="A68">
            <v>196707</v>
          </cell>
          <cell r="E68">
            <v>3.0677256E-2</v>
          </cell>
          <cell r="F68">
            <v>0.51271785909378298</v>
          </cell>
        </row>
        <row r="69">
          <cell r="A69">
            <v>196708</v>
          </cell>
          <cell r="E69">
            <v>3.1112025000000001E-2</v>
          </cell>
          <cell r="F69">
            <v>0.42387867507225802</v>
          </cell>
        </row>
        <row r="70">
          <cell r="A70">
            <v>196709</v>
          </cell>
          <cell r="E70">
            <v>3.0193362000000001E-2</v>
          </cell>
          <cell r="F70">
            <v>0.41342372201650801</v>
          </cell>
        </row>
        <row r="71">
          <cell r="A71">
            <v>196710</v>
          </cell>
          <cell r="E71">
            <v>3.1096912000000001E-2</v>
          </cell>
          <cell r="F71">
            <v>0.36873750359831198</v>
          </cell>
        </row>
        <row r="72">
          <cell r="A72">
            <v>196711</v>
          </cell>
          <cell r="E72">
            <v>3.1063830000000001E-2</v>
          </cell>
          <cell r="F72">
            <v>0.35199754851833198</v>
          </cell>
        </row>
        <row r="73">
          <cell r="A73">
            <v>196712</v>
          </cell>
          <cell r="E73">
            <v>3.0268476999999998E-2</v>
          </cell>
          <cell r="F73">
            <v>0.40259846937521998</v>
          </cell>
        </row>
        <row r="74">
          <cell r="A74">
            <v>196801</v>
          </cell>
          <cell r="E74">
            <v>3.1764961000000001E-2</v>
          </cell>
          <cell r="F74">
            <v>0.36705186471510098</v>
          </cell>
        </row>
        <row r="75">
          <cell r="A75">
            <v>196802</v>
          </cell>
          <cell r="E75">
            <v>3.2900627000000002E-2</v>
          </cell>
          <cell r="F75">
            <v>0.34065871059043601</v>
          </cell>
        </row>
        <row r="76">
          <cell r="A76">
            <v>196803</v>
          </cell>
          <cell r="E76">
            <v>3.2705100000000001E-2</v>
          </cell>
          <cell r="F76">
            <v>0.37450812339921702</v>
          </cell>
        </row>
        <row r="77">
          <cell r="A77">
            <v>196804</v>
          </cell>
          <cell r="E77">
            <v>3.0365099E-2</v>
          </cell>
          <cell r="F77">
            <v>0.41277241794602498</v>
          </cell>
        </row>
        <row r="78">
          <cell r="A78">
            <v>196805</v>
          </cell>
          <cell r="E78">
            <v>3.0164876E-2</v>
          </cell>
          <cell r="F78">
            <v>0.39909376647522898</v>
          </cell>
        </row>
        <row r="79">
          <cell r="A79">
            <v>196806</v>
          </cell>
          <cell r="E79">
            <v>3.0026110000000002E-2</v>
          </cell>
          <cell r="F79">
            <v>0.39282896425018399</v>
          </cell>
        </row>
        <row r="80">
          <cell r="A80">
            <v>196807</v>
          </cell>
          <cell r="E80">
            <v>3.0727747E-2</v>
          </cell>
          <cell r="F80">
            <v>0.36156193746173598</v>
          </cell>
        </row>
        <row r="81">
          <cell r="A81">
            <v>196808</v>
          </cell>
          <cell r="E81">
            <v>3.0514566E-2</v>
          </cell>
          <cell r="F81">
            <v>0.47172923416102203</v>
          </cell>
        </row>
        <row r="82">
          <cell r="A82">
            <v>196809</v>
          </cell>
          <cell r="E82">
            <v>2.9512028999999999E-2</v>
          </cell>
          <cell r="F82">
            <v>0.50860924150291298</v>
          </cell>
        </row>
        <row r="83">
          <cell r="A83">
            <v>196810</v>
          </cell>
          <cell r="E83">
            <v>2.9429746E-2</v>
          </cell>
          <cell r="F83">
            <v>0.43250000636295099</v>
          </cell>
        </row>
        <row r="84">
          <cell r="A84">
            <v>196811</v>
          </cell>
          <cell r="E84">
            <v>2.8205869000000001E-2</v>
          </cell>
          <cell r="F84">
            <v>0.26078748329208001</v>
          </cell>
        </row>
        <row r="85">
          <cell r="A85">
            <v>196812</v>
          </cell>
          <cell r="E85">
            <v>2.9559022000000001E-2</v>
          </cell>
          <cell r="F85">
            <v>0.23172445580759499</v>
          </cell>
        </row>
        <row r="86">
          <cell r="A86">
            <v>196901</v>
          </cell>
          <cell r="E86">
            <v>2.9900010000000001E-2</v>
          </cell>
          <cell r="F86">
            <v>0.29772109210695702</v>
          </cell>
        </row>
        <row r="87">
          <cell r="A87">
            <v>196902</v>
          </cell>
          <cell r="E87">
            <v>3.1488840999999997E-2</v>
          </cell>
          <cell r="F87">
            <v>0.372489068001919</v>
          </cell>
        </row>
        <row r="88">
          <cell r="A88">
            <v>196903</v>
          </cell>
          <cell r="E88">
            <v>3.0538862999999999E-2</v>
          </cell>
          <cell r="F88">
            <v>0.40947751783709901</v>
          </cell>
        </row>
        <row r="89">
          <cell r="A89">
            <v>196904</v>
          </cell>
          <cell r="E89">
            <v>2.9993249E-2</v>
          </cell>
          <cell r="F89">
            <v>0.45582212293378199</v>
          </cell>
        </row>
        <row r="90">
          <cell r="A90">
            <v>196905</v>
          </cell>
          <cell r="E90">
            <v>3.0156582000000001E-2</v>
          </cell>
          <cell r="F90">
            <v>0.43797941625991699</v>
          </cell>
        </row>
        <row r="91">
          <cell r="A91">
            <v>196906</v>
          </cell>
          <cell r="E91">
            <v>3.2033568999999998E-2</v>
          </cell>
          <cell r="F91">
            <v>0.41262353294869802</v>
          </cell>
        </row>
        <row r="92">
          <cell r="A92">
            <v>196907</v>
          </cell>
          <cell r="E92">
            <v>3.4157356E-2</v>
          </cell>
          <cell r="F92">
            <v>0.58411206427098405</v>
          </cell>
        </row>
        <row r="93">
          <cell r="A93">
            <v>196908</v>
          </cell>
          <cell r="E93">
            <v>3.2911004000000001E-2</v>
          </cell>
          <cell r="F93">
            <v>0.72062380636468604</v>
          </cell>
        </row>
        <row r="94">
          <cell r="A94">
            <v>196909</v>
          </cell>
          <cell r="E94">
            <v>3.3827320000000001E-2</v>
          </cell>
          <cell r="F94">
            <v>0.73894571797457997</v>
          </cell>
        </row>
        <row r="95">
          <cell r="A95">
            <v>196910</v>
          </cell>
          <cell r="E95">
            <v>3.2428322000000002E-2</v>
          </cell>
          <cell r="F95">
            <v>0.78115486741742601</v>
          </cell>
        </row>
        <row r="96">
          <cell r="A96">
            <v>196911</v>
          </cell>
          <cell r="E96">
            <v>3.3649611000000003E-2</v>
          </cell>
          <cell r="F96">
            <v>0.563862739450263</v>
          </cell>
        </row>
        <row r="97">
          <cell r="A97">
            <v>196912</v>
          </cell>
          <cell r="E97">
            <v>3.4325439999999999E-2</v>
          </cell>
          <cell r="F97">
            <v>0.71696705189308396</v>
          </cell>
        </row>
        <row r="98">
          <cell r="A98">
            <v>197001</v>
          </cell>
          <cell r="E98">
            <v>3.7206891999999998E-2</v>
          </cell>
          <cell r="F98">
            <v>0.79982853700127998</v>
          </cell>
        </row>
        <row r="99">
          <cell r="A99">
            <v>197002</v>
          </cell>
          <cell r="E99">
            <v>3.5381787999999997E-2</v>
          </cell>
          <cell r="F99">
            <v>1.0685380731741201</v>
          </cell>
        </row>
        <row r="100">
          <cell r="A100">
            <v>197003</v>
          </cell>
          <cell r="E100">
            <v>3.5367622000000001E-2</v>
          </cell>
          <cell r="F100">
            <v>0.94960935936893098</v>
          </cell>
        </row>
        <row r="101">
          <cell r="A101">
            <v>197004</v>
          </cell>
          <cell r="E101">
            <v>3.8927011999999997E-2</v>
          </cell>
          <cell r="F101">
            <v>0.730177896953774</v>
          </cell>
        </row>
        <row r="102">
          <cell r="A102">
            <v>197005</v>
          </cell>
          <cell r="E102">
            <v>4.1497974999999999E-2</v>
          </cell>
          <cell r="F102">
            <v>1.0342639116921299</v>
          </cell>
        </row>
        <row r="103">
          <cell r="A103">
            <v>197006</v>
          </cell>
          <cell r="E103">
            <v>4.3729373000000002E-2</v>
          </cell>
          <cell r="F103">
            <v>1.3050354995533</v>
          </cell>
        </row>
        <row r="104">
          <cell r="A104">
            <v>197007</v>
          </cell>
          <cell r="E104">
            <v>4.0785778000000002E-2</v>
          </cell>
          <cell r="F104">
            <v>1.5209729954498401</v>
          </cell>
        </row>
        <row r="105">
          <cell r="A105">
            <v>197008</v>
          </cell>
          <cell r="E105">
            <v>3.9090653000000003E-2</v>
          </cell>
          <cell r="F105">
            <v>1.51088441110323</v>
          </cell>
        </row>
        <row r="106">
          <cell r="A106">
            <v>197009</v>
          </cell>
          <cell r="E106">
            <v>3.7881486999999998E-2</v>
          </cell>
          <cell r="F106">
            <v>1.4492001435290001</v>
          </cell>
        </row>
        <row r="107">
          <cell r="A107">
            <v>197010</v>
          </cell>
          <cell r="E107">
            <v>3.8118078E-2</v>
          </cell>
          <cell r="F107">
            <v>1.4075693542291301</v>
          </cell>
        </row>
        <row r="108">
          <cell r="A108">
            <v>197011</v>
          </cell>
          <cell r="E108">
            <v>3.6200344000000002E-2</v>
          </cell>
          <cell r="F108">
            <v>1.50148859059802</v>
          </cell>
        </row>
        <row r="109">
          <cell r="A109">
            <v>197012</v>
          </cell>
          <cell r="E109">
            <v>3.4074878000000003E-2</v>
          </cell>
          <cell r="F109">
            <v>1.63245657963457</v>
          </cell>
        </row>
        <row r="110">
          <cell r="A110">
            <v>197101</v>
          </cell>
          <cell r="E110">
            <v>3.2644973000000001E-2</v>
          </cell>
          <cell r="F110">
            <v>1.4005603197930101</v>
          </cell>
        </row>
        <row r="111">
          <cell r="A111">
            <v>197102</v>
          </cell>
          <cell r="E111">
            <v>3.2248062000000001E-2</v>
          </cell>
          <cell r="F111">
            <v>1.19020899734013</v>
          </cell>
        </row>
        <row r="112">
          <cell r="A112">
            <v>197103</v>
          </cell>
          <cell r="E112">
            <v>3.1003888E-2</v>
          </cell>
          <cell r="F112">
            <v>1.18784097109964</v>
          </cell>
        </row>
        <row r="113">
          <cell r="A113">
            <v>197104</v>
          </cell>
          <cell r="E113">
            <v>2.9886195000000001E-2</v>
          </cell>
          <cell r="F113">
            <v>1.1949640768180601</v>
          </cell>
        </row>
        <row r="114">
          <cell r="A114">
            <v>197105</v>
          </cell>
          <cell r="E114">
            <v>3.1148550000000001E-2</v>
          </cell>
          <cell r="F114">
            <v>1.1005273549594099</v>
          </cell>
        </row>
        <row r="115">
          <cell r="A115">
            <v>197106</v>
          </cell>
          <cell r="E115">
            <v>3.1093280000000001E-2</v>
          </cell>
          <cell r="F115">
            <v>1.2084871764426299</v>
          </cell>
        </row>
        <row r="116">
          <cell r="A116">
            <v>197107</v>
          </cell>
          <cell r="E116">
            <v>3.2398723999999997E-2</v>
          </cell>
          <cell r="F116">
            <v>1.1802946603775399</v>
          </cell>
        </row>
        <row r="117">
          <cell r="A117">
            <v>197108</v>
          </cell>
          <cell r="E117">
            <v>3.1236291999999999E-2</v>
          </cell>
          <cell r="F117">
            <v>1.2666879837293099</v>
          </cell>
        </row>
        <row r="118">
          <cell r="A118">
            <v>197109</v>
          </cell>
          <cell r="E118">
            <v>3.1421599000000001E-2</v>
          </cell>
          <cell r="F118">
            <v>1.0490633269373399</v>
          </cell>
        </row>
        <row r="119">
          <cell r="A119">
            <v>197110</v>
          </cell>
          <cell r="E119">
            <v>3.2721319999999998E-2</v>
          </cell>
          <cell r="F119">
            <v>0.93685075527527595</v>
          </cell>
        </row>
        <row r="120">
          <cell r="A120">
            <v>197111</v>
          </cell>
          <cell r="E120">
            <v>3.2734013999999999E-2</v>
          </cell>
          <cell r="F120">
            <v>1.14234466552752</v>
          </cell>
        </row>
        <row r="121">
          <cell r="A121">
            <v>197112</v>
          </cell>
          <cell r="E121">
            <v>3.0071506000000001E-2</v>
          </cell>
          <cell r="F121">
            <v>1.2392658734965301</v>
          </cell>
        </row>
        <row r="122">
          <cell r="A122">
            <v>197201</v>
          </cell>
          <cell r="E122">
            <v>2.9536270999999999E-2</v>
          </cell>
          <cell r="F122">
            <v>0.99579600496271403</v>
          </cell>
        </row>
        <row r="123">
          <cell r="A123">
            <v>197202</v>
          </cell>
          <cell r="E123">
            <v>2.8807356999999999E-2</v>
          </cell>
          <cell r="F123">
            <v>0.89443333570891503</v>
          </cell>
        </row>
        <row r="124">
          <cell r="A124">
            <v>197203</v>
          </cell>
          <cell r="E124">
            <v>2.863806E-2</v>
          </cell>
          <cell r="F124">
            <v>0.74636183953151103</v>
          </cell>
        </row>
        <row r="125">
          <cell r="A125">
            <v>197204</v>
          </cell>
          <cell r="E125">
            <v>2.8513048999999999E-2</v>
          </cell>
          <cell r="F125">
            <v>0.71538079203139904</v>
          </cell>
        </row>
        <row r="126">
          <cell r="A126">
            <v>197205</v>
          </cell>
          <cell r="E126">
            <v>2.8028851E-2</v>
          </cell>
          <cell r="F126">
            <v>0.78053047015388899</v>
          </cell>
        </row>
        <row r="127">
          <cell r="A127">
            <v>197206</v>
          </cell>
          <cell r="E127">
            <v>2.8654097E-2</v>
          </cell>
          <cell r="F127">
            <v>0.70198023375517404</v>
          </cell>
        </row>
        <row r="128">
          <cell r="A128">
            <v>197207</v>
          </cell>
          <cell r="E128">
            <v>2.8618399999999999E-2</v>
          </cell>
          <cell r="F128">
            <v>0.70215415366460898</v>
          </cell>
        </row>
        <row r="129">
          <cell r="A129">
            <v>197208</v>
          </cell>
          <cell r="E129">
            <v>2.7695292E-2</v>
          </cell>
          <cell r="F129">
            <v>0.67393031331141295</v>
          </cell>
        </row>
        <row r="130">
          <cell r="A130">
            <v>197209</v>
          </cell>
          <cell r="E130">
            <v>2.7860697E-2</v>
          </cell>
          <cell r="F130">
            <v>0.80891165677979104</v>
          </cell>
        </row>
        <row r="131">
          <cell r="A131">
            <v>197210</v>
          </cell>
          <cell r="E131">
            <v>2.7812600999999999E-2</v>
          </cell>
          <cell r="F131">
            <v>0.85632264778409894</v>
          </cell>
        </row>
        <row r="132">
          <cell r="A132">
            <v>197211</v>
          </cell>
          <cell r="E132">
            <v>2.6799263E-2</v>
          </cell>
          <cell r="F132">
            <v>1.05810484602222</v>
          </cell>
        </row>
        <row r="133">
          <cell r="A133">
            <v>197212</v>
          </cell>
          <cell r="E133">
            <v>2.6683609E-2</v>
          </cell>
          <cell r="F133">
            <v>1.06457502416062</v>
          </cell>
        </row>
        <row r="134">
          <cell r="A134">
            <v>197301</v>
          </cell>
          <cell r="E134">
            <v>2.7205635999999998E-2</v>
          </cell>
          <cell r="F134">
            <v>1.0692769971832601</v>
          </cell>
        </row>
        <row r="135">
          <cell r="A135">
            <v>197302</v>
          </cell>
          <cell r="E135">
            <v>2.8324946E-2</v>
          </cell>
          <cell r="F135">
            <v>1.2213576740735199</v>
          </cell>
        </row>
        <row r="136">
          <cell r="A136">
            <v>197303</v>
          </cell>
          <cell r="E136">
            <v>2.8425394999999999E-2</v>
          </cell>
          <cell r="F136">
            <v>1.3991871655622401</v>
          </cell>
        </row>
        <row r="137">
          <cell r="A137">
            <v>197304</v>
          </cell>
          <cell r="E137">
            <v>2.9790315000000001E-2</v>
          </cell>
          <cell r="F137">
            <v>1.50273179668664</v>
          </cell>
        </row>
        <row r="138">
          <cell r="A138">
            <v>197305</v>
          </cell>
          <cell r="E138">
            <v>3.0522438999999998E-2</v>
          </cell>
          <cell r="F138">
            <v>1.83364972931476</v>
          </cell>
        </row>
        <row r="139">
          <cell r="A139">
            <v>197306</v>
          </cell>
          <cell r="E139">
            <v>3.0884327999999999E-2</v>
          </cell>
          <cell r="F139">
            <v>1.9393634221989</v>
          </cell>
        </row>
        <row r="140">
          <cell r="A140">
            <v>197307</v>
          </cell>
          <cell r="E140">
            <v>2.9908242000000002E-2</v>
          </cell>
          <cell r="F140">
            <v>2.0816529703781002</v>
          </cell>
        </row>
        <row r="141">
          <cell r="A141">
            <v>197308</v>
          </cell>
          <cell r="E141">
            <v>3.1207002000000001E-2</v>
          </cell>
          <cell r="F141">
            <v>1.8189193096749801</v>
          </cell>
        </row>
        <row r="142">
          <cell r="A142">
            <v>197309</v>
          </cell>
          <cell r="E142">
            <v>3.0157705E-2</v>
          </cell>
          <cell r="F142">
            <v>1.9178696054926001</v>
          </cell>
        </row>
        <row r="143">
          <cell r="A143">
            <v>197310</v>
          </cell>
          <cell r="E143">
            <v>3.0535322E-2</v>
          </cell>
          <cell r="F143">
            <v>1.8140849993975801</v>
          </cell>
        </row>
        <row r="144">
          <cell r="A144">
            <v>197311</v>
          </cell>
          <cell r="E144">
            <v>3.4840871000000002E-2</v>
          </cell>
          <cell r="F144">
            <v>1.7444308261486401</v>
          </cell>
        </row>
        <row r="145">
          <cell r="A145">
            <v>197312</v>
          </cell>
          <cell r="E145">
            <v>3.4648897999999997E-2</v>
          </cell>
          <cell r="F145">
            <v>2.2144403869010398</v>
          </cell>
        </row>
        <row r="146">
          <cell r="A146">
            <v>197401</v>
          </cell>
          <cell r="E146">
            <v>3.5207621000000001E-2</v>
          </cell>
          <cell r="F146">
            <v>2.14235206761369</v>
          </cell>
        </row>
        <row r="147">
          <cell r="A147">
            <v>197402</v>
          </cell>
          <cell r="E147">
            <v>3.5543546000000002E-2</v>
          </cell>
          <cell r="F147">
            <v>2.0916790599535902</v>
          </cell>
        </row>
        <row r="148">
          <cell r="A148">
            <v>197403</v>
          </cell>
          <cell r="E148">
            <v>3.6603533000000001E-2</v>
          </cell>
          <cell r="F148">
            <v>1.9616494011883101</v>
          </cell>
        </row>
        <row r="149">
          <cell r="A149">
            <v>197404</v>
          </cell>
          <cell r="E149">
            <v>3.8312479000000003E-2</v>
          </cell>
          <cell r="F149">
            <v>2.0710259161580198</v>
          </cell>
        </row>
        <row r="150">
          <cell r="A150">
            <v>197405</v>
          </cell>
          <cell r="E150">
            <v>3.9871677000000001E-2</v>
          </cell>
          <cell r="F150">
            <v>2.22641094837092</v>
          </cell>
        </row>
        <row r="151">
          <cell r="A151">
            <v>197406</v>
          </cell>
          <cell r="E151">
            <v>4.0697674000000003E-2</v>
          </cell>
          <cell r="F151">
            <v>2.1837637595238002</v>
          </cell>
        </row>
        <row r="152">
          <cell r="A152">
            <v>197407</v>
          </cell>
          <cell r="E152">
            <v>4.4508889000000003E-2</v>
          </cell>
          <cell r="F152">
            <v>2.34007005026446</v>
          </cell>
        </row>
        <row r="153">
          <cell r="A153">
            <v>197408</v>
          </cell>
          <cell r="E153">
            <v>4.9341649000000001E-2</v>
          </cell>
          <cell r="F153">
            <v>2.5358237509977202</v>
          </cell>
        </row>
        <row r="154">
          <cell r="A154">
            <v>197409</v>
          </cell>
          <cell r="E154">
            <v>5.6499843000000001E-2</v>
          </cell>
          <cell r="F154">
            <v>3.30537399422857</v>
          </cell>
        </row>
        <row r="155">
          <cell r="A155">
            <v>197410</v>
          </cell>
          <cell r="E155">
            <v>4.8624222000000002E-2</v>
          </cell>
          <cell r="F155">
            <v>3.8382268852483201</v>
          </cell>
        </row>
        <row r="156">
          <cell r="A156">
            <v>197411</v>
          </cell>
          <cell r="E156">
            <v>5.1403030000000002E-2</v>
          </cell>
          <cell r="F156">
            <v>3.1557053839848299</v>
          </cell>
        </row>
        <row r="157">
          <cell r="A157">
            <v>197412</v>
          </cell>
          <cell r="E157">
            <v>5.2508750999999999E-2</v>
          </cell>
          <cell r="F157">
            <v>3.2829341023948699</v>
          </cell>
        </row>
        <row r="158">
          <cell r="A158">
            <v>197501</v>
          </cell>
          <cell r="E158">
            <v>4.7068459E-2</v>
          </cell>
          <cell r="F158">
            <v>3.5128016328750298</v>
          </cell>
        </row>
        <row r="159">
          <cell r="A159">
            <v>197502</v>
          </cell>
          <cell r="E159">
            <v>4.4695061000000001E-2</v>
          </cell>
          <cell r="F159">
            <v>3.2915858665576301</v>
          </cell>
        </row>
        <row r="160">
          <cell r="A160">
            <v>197503</v>
          </cell>
          <cell r="E160">
            <v>4.4025912E-2</v>
          </cell>
          <cell r="F160">
            <v>3.1219307596524901</v>
          </cell>
        </row>
        <row r="161">
          <cell r="A161">
            <v>197504</v>
          </cell>
          <cell r="E161">
            <v>4.2191637999999997E-2</v>
          </cell>
          <cell r="F161">
            <v>2.9903585058515998</v>
          </cell>
        </row>
        <row r="162">
          <cell r="A162">
            <v>197505</v>
          </cell>
          <cell r="E162">
            <v>4.0555897E-2</v>
          </cell>
          <cell r="F162">
            <v>2.8031734455312498</v>
          </cell>
        </row>
        <row r="163">
          <cell r="A163">
            <v>197506</v>
          </cell>
          <cell r="E163">
            <v>3.8974681999999997E-2</v>
          </cell>
          <cell r="F163">
            <v>2.8074940061055602</v>
          </cell>
        </row>
        <row r="164">
          <cell r="A164">
            <v>197507</v>
          </cell>
          <cell r="E164">
            <v>4.1802816999999999E-2</v>
          </cell>
          <cell r="F164">
            <v>2.6841113722481</v>
          </cell>
        </row>
        <row r="165">
          <cell r="A165">
            <v>197508</v>
          </cell>
          <cell r="E165">
            <v>4.2702577999999998E-2</v>
          </cell>
          <cell r="F165">
            <v>2.9191505363738499</v>
          </cell>
        </row>
        <row r="166">
          <cell r="A166">
            <v>197509</v>
          </cell>
          <cell r="E166">
            <v>4.4235126E-2</v>
          </cell>
          <cell r="F166">
            <v>2.9954220309872901</v>
          </cell>
        </row>
        <row r="167">
          <cell r="A167">
            <v>197510</v>
          </cell>
          <cell r="E167">
            <v>4.1554358E-2</v>
          </cell>
          <cell r="F167">
            <v>2.9867065575635099</v>
          </cell>
        </row>
        <row r="168">
          <cell r="A168">
            <v>197511</v>
          </cell>
          <cell r="E168">
            <v>4.0442788E-2</v>
          </cell>
          <cell r="F168">
            <v>2.9415186113173899</v>
          </cell>
        </row>
        <row r="169">
          <cell r="A169">
            <v>197512</v>
          </cell>
          <cell r="E169">
            <v>4.0802749999999999E-2</v>
          </cell>
          <cell r="F169">
            <v>3.09564552771181</v>
          </cell>
        </row>
        <row r="170">
          <cell r="A170">
            <v>197601</v>
          </cell>
          <cell r="E170">
            <v>3.6519234999999997E-2</v>
          </cell>
          <cell r="F170">
            <v>3.3296705806201001</v>
          </cell>
        </row>
        <row r="171">
          <cell r="A171">
            <v>197602</v>
          </cell>
          <cell r="E171">
            <v>3.6973923999999998E-2</v>
          </cell>
          <cell r="F171">
            <v>2.8906682008750799</v>
          </cell>
        </row>
        <row r="172">
          <cell r="A172">
            <v>197603</v>
          </cell>
          <cell r="E172">
            <v>3.590542E-2</v>
          </cell>
          <cell r="F172">
            <v>3.1612292718677901</v>
          </cell>
        </row>
        <row r="173">
          <cell r="A173">
            <v>197604</v>
          </cell>
          <cell r="E173">
            <v>3.653414E-2</v>
          </cell>
          <cell r="F173">
            <v>3.2726220538948101</v>
          </cell>
        </row>
        <row r="174">
          <cell r="A174">
            <v>197605</v>
          </cell>
          <cell r="E174">
            <v>3.7299561000000002E-2</v>
          </cell>
          <cell r="F174">
            <v>3.2847147878995702</v>
          </cell>
        </row>
        <row r="175">
          <cell r="A175">
            <v>197606</v>
          </cell>
          <cell r="E175">
            <v>3.6056770000000002E-2</v>
          </cell>
          <cell r="F175">
            <v>3.54823643058094</v>
          </cell>
        </row>
        <row r="176">
          <cell r="A176">
            <v>197607</v>
          </cell>
          <cell r="E176">
            <v>3.6639598000000002E-2</v>
          </cell>
          <cell r="F176">
            <v>3.4206873040342001</v>
          </cell>
        </row>
        <row r="177">
          <cell r="A177">
            <v>197608</v>
          </cell>
          <cell r="E177">
            <v>3.7119813000000002E-2</v>
          </cell>
          <cell r="F177">
            <v>3.1836424013128601</v>
          </cell>
        </row>
        <row r="178">
          <cell r="A178">
            <v>197609</v>
          </cell>
          <cell r="E178">
            <v>3.6583048E-2</v>
          </cell>
          <cell r="F178">
            <v>3.4630825657105699</v>
          </cell>
        </row>
        <row r="179">
          <cell r="A179">
            <v>197610</v>
          </cell>
          <cell r="E179">
            <v>3.8062877000000002E-2</v>
          </cell>
          <cell r="F179">
            <v>2.9993574015660198</v>
          </cell>
        </row>
        <row r="180">
          <cell r="A180">
            <v>197611</v>
          </cell>
          <cell r="E180">
            <v>3.9014005999999997E-2</v>
          </cell>
          <cell r="F180">
            <v>3.2903607516340401</v>
          </cell>
        </row>
        <row r="181">
          <cell r="A181">
            <v>197612</v>
          </cell>
          <cell r="E181">
            <v>3.7688442000000003E-2</v>
          </cell>
          <cell r="F181">
            <v>3.3244247512500298</v>
          </cell>
        </row>
        <row r="182">
          <cell r="A182">
            <v>197701</v>
          </cell>
          <cell r="E182">
            <v>4.0151621999999998E-2</v>
          </cell>
          <cell r="F182">
            <v>2.96436185116952</v>
          </cell>
        </row>
        <row r="183">
          <cell r="A183">
            <v>197702</v>
          </cell>
          <cell r="E183">
            <v>4.1508014000000003E-2</v>
          </cell>
          <cell r="F183">
            <v>3.64683635529568</v>
          </cell>
        </row>
        <row r="184">
          <cell r="A184">
            <v>197703</v>
          </cell>
          <cell r="E184">
            <v>4.2572647999999998E-2</v>
          </cell>
          <cell r="F184">
            <v>3.9500140931107102</v>
          </cell>
        </row>
        <row r="185">
          <cell r="A185">
            <v>197704</v>
          </cell>
          <cell r="E185">
            <v>4.3139679E-2</v>
          </cell>
          <cell r="F185">
            <v>4.1049988793812204</v>
          </cell>
        </row>
        <row r="186">
          <cell r="A186">
            <v>197705</v>
          </cell>
          <cell r="E186">
            <v>4.4770391E-2</v>
          </cell>
          <cell r="F186">
            <v>3.9932810087491801</v>
          </cell>
        </row>
        <row r="187">
          <cell r="A187">
            <v>197706</v>
          </cell>
          <cell r="E187">
            <v>4.3391720000000002E-2</v>
          </cell>
          <cell r="F187">
            <v>4.0730442682156003</v>
          </cell>
        </row>
        <row r="188">
          <cell r="A188">
            <v>197707</v>
          </cell>
          <cell r="E188">
            <v>4.4579362999999997E-2</v>
          </cell>
          <cell r="F188">
            <v>4.0397420082491999</v>
          </cell>
        </row>
        <row r="189">
          <cell r="A189">
            <v>197708</v>
          </cell>
          <cell r="E189">
            <v>4.6019737999999998E-2</v>
          </cell>
          <cell r="F189">
            <v>4.3245770169196103</v>
          </cell>
        </row>
        <row r="190">
          <cell r="A190">
            <v>197709</v>
          </cell>
          <cell r="E190">
            <v>4.6617631999999999E-2</v>
          </cell>
          <cell r="F190">
            <v>4.61052552426254</v>
          </cell>
        </row>
        <row r="191">
          <cell r="A191">
            <v>197710</v>
          </cell>
          <cell r="E191">
            <v>4.9346653999999997E-2</v>
          </cell>
          <cell r="F191">
            <v>4.4816895747237702</v>
          </cell>
        </row>
        <row r="192">
          <cell r="A192">
            <v>197711</v>
          </cell>
          <cell r="E192">
            <v>4.8648423000000003E-2</v>
          </cell>
          <cell r="F192">
            <v>3.4122724534453299</v>
          </cell>
        </row>
        <row r="193">
          <cell r="A193">
            <v>197712</v>
          </cell>
          <cell r="E193">
            <v>4.9106204000000001E-2</v>
          </cell>
          <cell r="F193">
            <v>2.9089778348322399</v>
          </cell>
        </row>
        <row r="194">
          <cell r="A194">
            <v>197801</v>
          </cell>
          <cell r="E194">
            <v>5.2810419999999997E-2</v>
          </cell>
          <cell r="F194">
            <v>3.1588172280073001</v>
          </cell>
        </row>
        <row r="195">
          <cell r="A195">
            <v>197802</v>
          </cell>
          <cell r="E195">
            <v>5.4649242000000001E-2</v>
          </cell>
          <cell r="F195">
            <v>3.5998772261511802</v>
          </cell>
        </row>
        <row r="196">
          <cell r="A196">
            <v>197803</v>
          </cell>
          <cell r="E196">
            <v>5.3805627000000002E-2</v>
          </cell>
          <cell r="F196">
            <v>3.8844679346322701</v>
          </cell>
        </row>
        <row r="197">
          <cell r="A197">
            <v>197804</v>
          </cell>
          <cell r="E197">
            <v>4.9950119000000001E-2</v>
          </cell>
          <cell r="F197">
            <v>3.6383073819196099</v>
          </cell>
        </row>
        <row r="198">
          <cell r="A198">
            <v>197805</v>
          </cell>
          <cell r="E198">
            <v>5.0116516E-2</v>
          </cell>
          <cell r="F198">
            <v>3.32172857149529</v>
          </cell>
        </row>
        <row r="199">
          <cell r="A199">
            <v>197806</v>
          </cell>
          <cell r="E199">
            <v>5.1397467000000002E-2</v>
          </cell>
          <cell r="F199">
            <v>3.2350996131344298</v>
          </cell>
        </row>
        <row r="200">
          <cell r="A200">
            <v>197807</v>
          </cell>
          <cell r="E200">
            <v>4.9132598E-2</v>
          </cell>
          <cell r="F200">
            <v>3.5105845955568298</v>
          </cell>
        </row>
        <row r="201">
          <cell r="A201">
            <v>197808</v>
          </cell>
          <cell r="E201">
            <v>4.8246006000000001E-2</v>
          </cell>
          <cell r="F201">
            <v>3.2369700667641799</v>
          </cell>
        </row>
        <row r="202">
          <cell r="A202">
            <v>197809</v>
          </cell>
          <cell r="E202">
            <v>4.8956504999999997E-2</v>
          </cell>
          <cell r="F202">
            <v>2.95141835006058</v>
          </cell>
        </row>
        <row r="203">
          <cell r="A203">
            <v>197810</v>
          </cell>
          <cell r="E203">
            <v>5.4070530999999998E-2</v>
          </cell>
          <cell r="F203">
            <v>3.1398467077154599</v>
          </cell>
        </row>
        <row r="204">
          <cell r="A204">
            <v>197811</v>
          </cell>
          <cell r="E204">
            <v>5.3361457000000001E-2</v>
          </cell>
          <cell r="F204">
            <v>3.74564380958798</v>
          </cell>
        </row>
        <row r="205">
          <cell r="A205">
            <v>197812</v>
          </cell>
          <cell r="E205">
            <v>5.2752054999999999E-2</v>
          </cell>
          <cell r="F205">
            <v>3.51022022634471</v>
          </cell>
        </row>
        <row r="206">
          <cell r="A206">
            <v>197901</v>
          </cell>
          <cell r="E206">
            <v>5.1169118E-2</v>
          </cell>
          <cell r="F206">
            <v>3.5306284626630098</v>
          </cell>
        </row>
        <row r="207">
          <cell r="A207">
            <v>197902</v>
          </cell>
          <cell r="E207">
            <v>5.3559097999999999E-2</v>
          </cell>
          <cell r="F207">
            <v>3.6018240527905698</v>
          </cell>
        </row>
        <row r="208">
          <cell r="A208">
            <v>197903</v>
          </cell>
          <cell r="E208">
            <v>5.1186139999999998E-2</v>
          </cell>
          <cell r="F208">
            <v>3.6581806507407699</v>
          </cell>
        </row>
        <row r="209">
          <cell r="A209">
            <v>197904</v>
          </cell>
          <cell r="E209">
            <v>5.1559256999999997E-2</v>
          </cell>
          <cell r="F209">
            <v>3.4722733564817001</v>
          </cell>
        </row>
        <row r="210">
          <cell r="A210">
            <v>197905</v>
          </cell>
          <cell r="E210">
            <v>5.3424807999999997E-2</v>
          </cell>
          <cell r="F210">
            <v>3.6613927181911698</v>
          </cell>
        </row>
        <row r="211">
          <cell r="A211">
            <v>197906</v>
          </cell>
          <cell r="E211">
            <v>5.1890000999999998E-2</v>
          </cell>
          <cell r="F211">
            <v>3.92280131500282</v>
          </cell>
        </row>
        <row r="212">
          <cell r="A212">
            <v>197907</v>
          </cell>
          <cell r="E212">
            <v>5.1986032000000001E-2</v>
          </cell>
          <cell r="F212">
            <v>3.6735098285752001</v>
          </cell>
        </row>
        <row r="213">
          <cell r="A213">
            <v>197908</v>
          </cell>
          <cell r="E213">
            <v>4.9884102E-2</v>
          </cell>
          <cell r="F213">
            <v>3.9637927995202702</v>
          </cell>
        </row>
        <row r="214">
          <cell r="A214">
            <v>197909</v>
          </cell>
          <cell r="E214">
            <v>5.0402488000000002E-2</v>
          </cell>
          <cell r="F214">
            <v>3.7714049694730201</v>
          </cell>
        </row>
        <row r="215">
          <cell r="A215">
            <v>197910</v>
          </cell>
          <cell r="E215">
            <v>5.4573463000000003E-2</v>
          </cell>
          <cell r="F215">
            <v>3.7656798560209999</v>
          </cell>
        </row>
        <row r="216">
          <cell r="A216">
            <v>197911</v>
          </cell>
          <cell r="E216">
            <v>5.2781933000000003E-2</v>
          </cell>
          <cell r="F216">
            <v>3.98349253888754</v>
          </cell>
        </row>
        <row r="217">
          <cell r="A217">
            <v>197912</v>
          </cell>
          <cell r="E217">
            <v>5.2343895000000001E-2</v>
          </cell>
          <cell r="F217">
            <v>3.7732661116350301</v>
          </cell>
        </row>
        <row r="218">
          <cell r="A218">
            <v>198001</v>
          </cell>
          <cell r="E218">
            <v>4.9929923000000001E-2</v>
          </cell>
          <cell r="F218">
            <v>3.72820023536205</v>
          </cell>
        </row>
        <row r="219">
          <cell r="A219">
            <v>198002</v>
          </cell>
          <cell r="E219">
            <v>5.0589477000000001E-2</v>
          </cell>
          <cell r="F219">
            <v>3.1237769337105599</v>
          </cell>
        </row>
        <row r="220">
          <cell r="A220">
            <v>198003</v>
          </cell>
          <cell r="E220">
            <v>5.6812616000000003E-2</v>
          </cell>
          <cell r="F220">
            <v>3.20693928584017</v>
          </cell>
        </row>
        <row r="221">
          <cell r="A221">
            <v>198004</v>
          </cell>
          <cell r="E221">
            <v>5.5006774000000001E-2</v>
          </cell>
          <cell r="F221">
            <v>3.8814977762432599</v>
          </cell>
        </row>
        <row r="222">
          <cell r="A222">
            <v>198005</v>
          </cell>
          <cell r="E222">
            <v>5.2978514999999997E-2</v>
          </cell>
          <cell r="F222">
            <v>3.5150259295044699</v>
          </cell>
        </row>
        <row r="223">
          <cell r="A223">
            <v>198006</v>
          </cell>
          <cell r="E223">
            <v>5.1995798000000003E-2</v>
          </cell>
          <cell r="F223">
            <v>3.6440023466478602</v>
          </cell>
        </row>
        <row r="224">
          <cell r="A224">
            <v>198007</v>
          </cell>
          <cell r="E224">
            <v>4.9176707E-2</v>
          </cell>
          <cell r="F224">
            <v>3.4589948257483099</v>
          </cell>
        </row>
        <row r="225">
          <cell r="A225">
            <v>198008</v>
          </cell>
          <cell r="E225">
            <v>4.9245547000000001E-2</v>
          </cell>
          <cell r="F225">
            <v>3.1156747232986302</v>
          </cell>
        </row>
        <row r="226">
          <cell r="A226">
            <v>198009</v>
          </cell>
          <cell r="E226">
            <v>4.8381953999999998E-2</v>
          </cell>
          <cell r="F226">
            <v>2.6367715340979201</v>
          </cell>
        </row>
        <row r="227">
          <cell r="A227">
            <v>198010</v>
          </cell>
          <cell r="E227">
            <v>4.7854397E-2</v>
          </cell>
          <cell r="F227">
            <v>2.3378878428363299</v>
          </cell>
        </row>
        <row r="228">
          <cell r="A228">
            <v>198011</v>
          </cell>
          <cell r="E228">
            <v>4.3623683000000003E-2</v>
          </cell>
          <cell r="F228">
            <v>2.23154399920121</v>
          </cell>
        </row>
        <row r="229">
          <cell r="A229">
            <v>198012</v>
          </cell>
          <cell r="E229">
            <v>4.5374190000000002E-2</v>
          </cell>
          <cell r="F229">
            <v>2.12543359922745</v>
          </cell>
        </row>
        <row r="230">
          <cell r="A230">
            <v>198101</v>
          </cell>
          <cell r="E230">
            <v>4.785797E-2</v>
          </cell>
          <cell r="F230">
            <v>2.3278973730383301</v>
          </cell>
        </row>
        <row r="231">
          <cell r="A231">
            <v>198102</v>
          </cell>
          <cell r="E231">
            <v>4.7535613999999997E-2</v>
          </cell>
          <cell r="F231">
            <v>2.6471675272641999</v>
          </cell>
        </row>
        <row r="232">
          <cell r="A232">
            <v>198103</v>
          </cell>
          <cell r="E232">
            <v>4.6176470999999997E-2</v>
          </cell>
          <cell r="F232">
            <v>2.8639233263852901</v>
          </cell>
        </row>
        <row r="233">
          <cell r="A233">
            <v>198104</v>
          </cell>
          <cell r="E233">
            <v>4.7561705000000003E-2</v>
          </cell>
          <cell r="F233">
            <v>2.8019648345619799</v>
          </cell>
        </row>
        <row r="234">
          <cell r="A234">
            <v>198105</v>
          </cell>
          <cell r="E234">
            <v>4.7917112999999997E-2</v>
          </cell>
          <cell r="F234">
            <v>2.8507473698205601</v>
          </cell>
        </row>
        <row r="235">
          <cell r="A235">
            <v>198106</v>
          </cell>
          <cell r="E235">
            <v>4.8700555999999999E-2</v>
          </cell>
          <cell r="F235">
            <v>2.9591280730003802</v>
          </cell>
        </row>
        <row r="236">
          <cell r="A236">
            <v>198107</v>
          </cell>
          <cell r="E236">
            <v>4.9139398000000001E-2</v>
          </cell>
          <cell r="F236">
            <v>2.8187448066479002</v>
          </cell>
        </row>
        <row r="237">
          <cell r="A237">
            <v>198108</v>
          </cell>
          <cell r="E237">
            <v>5.2745908000000001E-2</v>
          </cell>
          <cell r="F237">
            <v>3.0114056529612299</v>
          </cell>
        </row>
        <row r="238">
          <cell r="A238">
            <v>198109</v>
          </cell>
          <cell r="E238">
            <v>5.6119813999999997E-2</v>
          </cell>
          <cell r="F238">
            <v>3.3744538250541698</v>
          </cell>
        </row>
        <row r="239">
          <cell r="A239">
            <v>198110</v>
          </cell>
          <cell r="E239">
            <v>5.3791696999999999E-2</v>
          </cell>
          <cell r="F239">
            <v>3.59766397026794</v>
          </cell>
        </row>
        <row r="240">
          <cell r="A240">
            <v>198111</v>
          </cell>
          <cell r="E240">
            <v>5.2183063000000002E-2</v>
          </cell>
          <cell r="F240">
            <v>3.4057516797912899</v>
          </cell>
        </row>
        <row r="241">
          <cell r="A241">
            <v>198112</v>
          </cell>
          <cell r="E241">
            <v>5.4100367000000003E-2</v>
          </cell>
          <cell r="F241">
            <v>3.05853980269963</v>
          </cell>
        </row>
        <row r="242">
          <cell r="A242">
            <v>198201</v>
          </cell>
          <cell r="E242">
            <v>5.5315614999999999E-2</v>
          </cell>
          <cell r="F242">
            <v>3.6425654336373801</v>
          </cell>
        </row>
        <row r="243">
          <cell r="A243">
            <v>198202</v>
          </cell>
          <cell r="E243">
            <v>5.9145964000000002E-2</v>
          </cell>
          <cell r="F243">
            <v>3.7467804633592499</v>
          </cell>
        </row>
        <row r="244">
          <cell r="A244">
            <v>198203</v>
          </cell>
          <cell r="E244">
            <v>6.0021435999999997E-2</v>
          </cell>
          <cell r="F244">
            <v>4.0618676159344398</v>
          </cell>
        </row>
        <row r="245">
          <cell r="A245">
            <v>198204</v>
          </cell>
          <cell r="E245">
            <v>5.7969769999999997E-2</v>
          </cell>
          <cell r="F245">
            <v>3.98934363233412</v>
          </cell>
        </row>
        <row r="246">
          <cell r="A246">
            <v>198205</v>
          </cell>
          <cell r="E246">
            <v>6.0600644000000002E-2</v>
          </cell>
          <cell r="F246">
            <v>3.8459716888762401</v>
          </cell>
        </row>
        <row r="247">
          <cell r="A247">
            <v>198206</v>
          </cell>
          <cell r="E247">
            <v>6.2129367999999997E-2</v>
          </cell>
          <cell r="F247">
            <v>4.0211994691168496</v>
          </cell>
        </row>
        <row r="248">
          <cell r="A248">
            <v>198207</v>
          </cell>
          <cell r="E248">
            <v>6.3715846000000007E-2</v>
          </cell>
          <cell r="F248">
            <v>4.0268429956479999</v>
          </cell>
        </row>
        <row r="249">
          <cell r="A249">
            <v>198208</v>
          </cell>
          <cell r="E249">
            <v>5.7205841E-2</v>
          </cell>
          <cell r="F249">
            <v>4.3463500816170404</v>
          </cell>
        </row>
        <row r="250">
          <cell r="A250">
            <v>198209</v>
          </cell>
          <cell r="E250">
            <v>5.6884237999999997E-2</v>
          </cell>
          <cell r="F250">
            <v>3.6765035387727898</v>
          </cell>
        </row>
        <row r="251">
          <cell r="A251">
            <v>198210</v>
          </cell>
          <cell r="E251">
            <v>5.1280158999999999E-2</v>
          </cell>
          <cell r="F251">
            <v>3.6604251867239701</v>
          </cell>
        </row>
        <row r="252">
          <cell r="A252">
            <v>198211</v>
          </cell>
          <cell r="E252">
            <v>4.9540422000000001E-2</v>
          </cell>
          <cell r="F252">
            <v>3.2172495321816301</v>
          </cell>
        </row>
        <row r="253">
          <cell r="A253">
            <v>198212</v>
          </cell>
          <cell r="E253">
            <v>4.8848123E-2</v>
          </cell>
          <cell r="F253">
            <v>3.1796026702609099</v>
          </cell>
        </row>
        <row r="254">
          <cell r="A254">
            <v>198301</v>
          </cell>
          <cell r="E254">
            <v>4.7373228000000003E-2</v>
          </cell>
          <cell r="F254">
            <v>3.2039651043199302</v>
          </cell>
        </row>
        <row r="255">
          <cell r="A255">
            <v>198302</v>
          </cell>
          <cell r="E255">
            <v>4.6580238000000003E-2</v>
          </cell>
          <cell r="F255">
            <v>3.0777937477515001</v>
          </cell>
        </row>
        <row r="256">
          <cell r="A256">
            <v>198303</v>
          </cell>
          <cell r="E256">
            <v>4.5175209000000001E-2</v>
          </cell>
          <cell r="F256">
            <v>2.96479607195876</v>
          </cell>
        </row>
        <row r="257">
          <cell r="A257">
            <v>198304</v>
          </cell>
          <cell r="E257">
            <v>4.2087337000000002E-2</v>
          </cell>
          <cell r="F257">
            <v>2.93030292101857</v>
          </cell>
        </row>
        <row r="258">
          <cell r="A258">
            <v>198305</v>
          </cell>
          <cell r="E258">
            <v>4.2675042000000003E-2</v>
          </cell>
          <cell r="F258">
            <v>2.5573304236710199</v>
          </cell>
        </row>
        <row r="259">
          <cell r="A259">
            <v>198306</v>
          </cell>
          <cell r="E259">
            <v>4.1282494000000003E-2</v>
          </cell>
          <cell r="F259">
            <v>2.6237601687628</v>
          </cell>
        </row>
        <row r="260">
          <cell r="A260">
            <v>198307</v>
          </cell>
          <cell r="E260">
            <v>4.2814960999999999E-2</v>
          </cell>
          <cell r="F260">
            <v>2.5126790299863702</v>
          </cell>
        </row>
        <row r="261">
          <cell r="A261">
            <v>198308</v>
          </cell>
          <cell r="E261">
            <v>4.2457421000000002E-2</v>
          </cell>
          <cell r="F261">
            <v>2.6300469131647799</v>
          </cell>
        </row>
        <row r="262">
          <cell r="A262">
            <v>198309</v>
          </cell>
          <cell r="E262">
            <v>4.2150899999999998E-2</v>
          </cell>
          <cell r="F262">
            <v>2.76437240735829</v>
          </cell>
        </row>
        <row r="263">
          <cell r="A263">
            <v>198310</v>
          </cell>
          <cell r="E263">
            <v>4.2983796999999997E-2</v>
          </cell>
          <cell r="F263">
            <v>2.7073588992216702</v>
          </cell>
        </row>
        <row r="264">
          <cell r="A264">
            <v>198311</v>
          </cell>
          <cell r="E264">
            <v>4.2427884999999999E-2</v>
          </cell>
          <cell r="F264">
            <v>2.87154628984687</v>
          </cell>
        </row>
        <row r="265">
          <cell r="A265">
            <v>198312</v>
          </cell>
          <cell r="E265">
            <v>4.2987933999999998E-2</v>
          </cell>
          <cell r="F265">
            <v>2.7021708445395598</v>
          </cell>
        </row>
        <row r="266">
          <cell r="A266">
            <v>198401</v>
          </cell>
          <cell r="E266">
            <v>4.3571384999999997E-2</v>
          </cell>
          <cell r="F266">
            <v>2.81179550926417</v>
          </cell>
        </row>
        <row r="267">
          <cell r="A267">
            <v>198402</v>
          </cell>
          <cell r="E267">
            <v>4.5524004E-2</v>
          </cell>
          <cell r="F267">
            <v>2.9768550477066098</v>
          </cell>
        </row>
        <row r="268">
          <cell r="A268">
            <v>198403</v>
          </cell>
          <cell r="E268">
            <v>4.5106169000000002E-2</v>
          </cell>
          <cell r="F268">
            <v>3.0498476943221502</v>
          </cell>
        </row>
        <row r="269">
          <cell r="A269">
            <v>198404</v>
          </cell>
          <cell r="E269">
            <v>4.5131708999999999E-2</v>
          </cell>
          <cell r="F269">
            <v>2.8153113292306799</v>
          </cell>
        </row>
        <row r="270">
          <cell r="A270">
            <v>198405</v>
          </cell>
          <cell r="E270">
            <v>4.8267485999999998E-2</v>
          </cell>
          <cell r="F270">
            <v>2.8404195701050701</v>
          </cell>
        </row>
        <row r="271">
          <cell r="A271">
            <v>198406</v>
          </cell>
          <cell r="E271">
            <v>4.7721634999999998E-2</v>
          </cell>
          <cell r="F271">
            <v>3.0866989814144099</v>
          </cell>
        </row>
        <row r="272">
          <cell r="A272">
            <v>198407</v>
          </cell>
          <cell r="E272">
            <v>4.8674698000000002E-2</v>
          </cell>
          <cell r="F272">
            <v>2.8759293839523599</v>
          </cell>
        </row>
        <row r="273">
          <cell r="A273">
            <v>198408</v>
          </cell>
          <cell r="E273">
            <v>4.4136489000000001E-2</v>
          </cell>
          <cell r="F273">
            <v>3.07430994581452</v>
          </cell>
        </row>
        <row r="274">
          <cell r="A274">
            <v>198409</v>
          </cell>
          <cell r="E274">
            <v>4.4431065999999998E-2</v>
          </cell>
          <cell r="F274">
            <v>2.8275265245623298</v>
          </cell>
        </row>
        <row r="275">
          <cell r="A275">
            <v>198410</v>
          </cell>
          <cell r="E275">
            <v>4.4734782000000001E-2</v>
          </cell>
          <cell r="F275">
            <v>2.75102189684771</v>
          </cell>
        </row>
        <row r="276">
          <cell r="A276">
            <v>198411</v>
          </cell>
          <cell r="E276">
            <v>4.5726861000000001E-2</v>
          </cell>
          <cell r="F276">
            <v>2.8094443624935002</v>
          </cell>
        </row>
        <row r="277">
          <cell r="A277">
            <v>198412</v>
          </cell>
          <cell r="E277">
            <v>4.5025113999999998E-2</v>
          </cell>
          <cell r="F277">
            <v>2.7078283867737598</v>
          </cell>
        </row>
        <row r="278">
          <cell r="A278">
            <v>198501</v>
          </cell>
          <cell r="E278">
            <v>4.2160718999999999E-2</v>
          </cell>
          <cell r="F278">
            <v>2.6651348124529801</v>
          </cell>
        </row>
        <row r="279">
          <cell r="A279">
            <v>198502</v>
          </cell>
          <cell r="E279">
            <v>4.2036922999999997E-2</v>
          </cell>
          <cell r="F279">
            <v>2.4485463966213499</v>
          </cell>
        </row>
        <row r="280">
          <cell r="A280">
            <v>198503</v>
          </cell>
          <cell r="E280">
            <v>4.2400089000000002E-2</v>
          </cell>
          <cell r="F280">
            <v>2.5240892106141399</v>
          </cell>
        </row>
        <row r="281">
          <cell r="A281">
            <v>198504</v>
          </cell>
          <cell r="E281">
            <v>4.2744091999999997E-2</v>
          </cell>
          <cell r="F281">
            <v>2.6251003866249301</v>
          </cell>
        </row>
        <row r="282">
          <cell r="A282">
            <v>198505</v>
          </cell>
          <cell r="E282">
            <v>4.0692851000000002E-2</v>
          </cell>
          <cell r="F282">
            <v>2.7264840081033102</v>
          </cell>
        </row>
        <row r="283">
          <cell r="A283">
            <v>198506</v>
          </cell>
          <cell r="E283">
            <v>4.0344019000000002E-2</v>
          </cell>
          <cell r="F283">
            <v>2.6450827971461601</v>
          </cell>
        </row>
        <row r="284">
          <cell r="A284">
            <v>198507</v>
          </cell>
          <cell r="E284">
            <v>4.0715116000000003E-2</v>
          </cell>
          <cell r="F284">
            <v>2.69412781219321</v>
          </cell>
        </row>
        <row r="285">
          <cell r="A285">
            <v>198508</v>
          </cell>
          <cell r="E285">
            <v>4.1386153000000002E-2</v>
          </cell>
          <cell r="F285">
            <v>2.85279629751868</v>
          </cell>
        </row>
        <row r="286">
          <cell r="A286">
            <v>198509</v>
          </cell>
          <cell r="E286">
            <v>4.3057996000000001E-2</v>
          </cell>
          <cell r="F286">
            <v>2.9104740477779298</v>
          </cell>
        </row>
        <row r="287">
          <cell r="A287">
            <v>198510</v>
          </cell>
          <cell r="E287">
            <v>4.1407648999999998E-2</v>
          </cell>
          <cell r="F287">
            <v>3.2247449164937998</v>
          </cell>
        </row>
        <row r="288">
          <cell r="A288">
            <v>198511</v>
          </cell>
          <cell r="E288">
            <v>3.8977098000000002E-2</v>
          </cell>
          <cell r="F288">
            <v>2.99387130493036</v>
          </cell>
        </row>
        <row r="289">
          <cell r="A289">
            <v>198512</v>
          </cell>
          <cell r="E289">
            <v>3.7391140000000003E-2</v>
          </cell>
          <cell r="F289">
            <v>2.8924301811147801</v>
          </cell>
        </row>
        <row r="290">
          <cell r="A290">
            <v>198601</v>
          </cell>
          <cell r="E290">
            <v>3.7491736999999997E-2</v>
          </cell>
          <cell r="F290">
            <v>2.7803454700733998</v>
          </cell>
        </row>
        <row r="291">
          <cell r="A291">
            <v>198602</v>
          </cell>
          <cell r="E291">
            <v>3.5166579000000003E-2</v>
          </cell>
          <cell r="F291">
            <v>2.8356256923410501</v>
          </cell>
        </row>
        <row r="292">
          <cell r="A292">
            <v>198603</v>
          </cell>
          <cell r="E292">
            <v>3.3570532E-2</v>
          </cell>
          <cell r="F292">
            <v>2.6240000503894798</v>
          </cell>
        </row>
        <row r="293">
          <cell r="A293">
            <v>198604</v>
          </cell>
          <cell r="E293">
            <v>3.4165549000000003E-2</v>
          </cell>
          <cell r="F293">
            <v>2.4742025511507801</v>
          </cell>
        </row>
        <row r="294">
          <cell r="A294">
            <v>198605</v>
          </cell>
          <cell r="E294">
            <v>3.2639296999999998E-2</v>
          </cell>
          <cell r="F294">
            <v>2.5901143588748901</v>
          </cell>
        </row>
        <row r="295">
          <cell r="A295">
            <v>198606</v>
          </cell>
          <cell r="E295">
            <v>3.2291501E-2</v>
          </cell>
          <cell r="F295">
            <v>2.51053138431321</v>
          </cell>
        </row>
        <row r="296">
          <cell r="A296">
            <v>198607</v>
          </cell>
          <cell r="E296">
            <v>3.4488099000000001E-2</v>
          </cell>
          <cell r="F296">
            <v>2.4313672595463198</v>
          </cell>
        </row>
        <row r="297">
          <cell r="A297">
            <v>198608</v>
          </cell>
          <cell r="E297">
            <v>3.2367334999999997E-2</v>
          </cell>
          <cell r="F297">
            <v>2.4463227243747898</v>
          </cell>
        </row>
        <row r="298">
          <cell r="A298">
            <v>198609</v>
          </cell>
          <cell r="E298">
            <v>3.5578419999999999E-2</v>
          </cell>
          <cell r="F298">
            <v>2.3376242886862602</v>
          </cell>
        </row>
        <row r="299">
          <cell r="A299">
            <v>198610</v>
          </cell>
          <cell r="E299">
            <v>3.3800598000000001E-2</v>
          </cell>
          <cell r="F299">
            <v>2.83218135530596</v>
          </cell>
        </row>
        <row r="300">
          <cell r="A300">
            <v>198611</v>
          </cell>
          <cell r="E300">
            <v>3.3156769000000003E-2</v>
          </cell>
          <cell r="F300">
            <v>2.6921929952947901</v>
          </cell>
        </row>
        <row r="301">
          <cell r="A301">
            <v>198612</v>
          </cell>
          <cell r="E301">
            <v>3.4190857999999998E-2</v>
          </cell>
          <cell r="F301">
            <v>2.8776024505528</v>
          </cell>
        </row>
        <row r="302">
          <cell r="A302">
            <v>198701</v>
          </cell>
          <cell r="E302">
            <v>3.0283128999999999E-2</v>
          </cell>
          <cell r="F302">
            <v>2.9390250773153102</v>
          </cell>
        </row>
        <row r="303">
          <cell r="A303">
            <v>198702</v>
          </cell>
          <cell r="E303">
            <v>2.9275157999999999E-2</v>
          </cell>
          <cell r="F303">
            <v>2.67907524273298</v>
          </cell>
        </row>
        <row r="304">
          <cell r="A304">
            <v>198703</v>
          </cell>
          <cell r="E304">
            <v>2.8591017999999999E-2</v>
          </cell>
          <cell r="F304">
            <v>2.5063882536636601</v>
          </cell>
        </row>
        <row r="305">
          <cell r="A305">
            <v>198704</v>
          </cell>
          <cell r="E305">
            <v>2.9130254000000001E-2</v>
          </cell>
          <cell r="F305">
            <v>2.2759713975077198</v>
          </cell>
        </row>
        <row r="306">
          <cell r="A306">
            <v>198705</v>
          </cell>
          <cell r="E306">
            <v>2.9162357999999999E-2</v>
          </cell>
          <cell r="F306">
            <v>2.4805322068303801</v>
          </cell>
        </row>
        <row r="307">
          <cell r="A307">
            <v>198706</v>
          </cell>
          <cell r="E307">
            <v>2.8026315999999999E-2</v>
          </cell>
          <cell r="F307">
            <v>2.7139762019944502</v>
          </cell>
        </row>
        <row r="308">
          <cell r="A308">
            <v>198707</v>
          </cell>
          <cell r="E308">
            <v>2.6883417999999999E-2</v>
          </cell>
          <cell r="F308">
            <v>2.7157545855426202</v>
          </cell>
        </row>
        <row r="309">
          <cell r="A309">
            <v>198708</v>
          </cell>
          <cell r="E309">
            <v>2.6116828000000002E-2</v>
          </cell>
          <cell r="F309">
            <v>2.8386512715758001</v>
          </cell>
        </row>
        <row r="310">
          <cell r="A310">
            <v>198709</v>
          </cell>
          <cell r="E310">
            <v>2.6908616E-2</v>
          </cell>
          <cell r="F310">
            <v>2.5533086970082399</v>
          </cell>
        </row>
        <row r="311">
          <cell r="A311">
            <v>198710</v>
          </cell>
          <cell r="E311">
            <v>3.4592319000000003E-2</v>
          </cell>
          <cell r="F311">
            <v>2.8412479772787802</v>
          </cell>
        </row>
        <row r="312">
          <cell r="A312">
            <v>198711</v>
          </cell>
          <cell r="E312">
            <v>3.8037343000000001E-2</v>
          </cell>
          <cell r="F312">
            <v>3.7975876365650998</v>
          </cell>
        </row>
        <row r="313">
          <cell r="A313">
            <v>198712</v>
          </cell>
          <cell r="E313">
            <v>3.5656467999999997E-2</v>
          </cell>
          <cell r="F313">
            <v>4.3567361632289296</v>
          </cell>
        </row>
        <row r="314">
          <cell r="A314">
            <v>198801</v>
          </cell>
          <cell r="E314">
            <v>3.4452366999999998E-2</v>
          </cell>
          <cell r="F314">
            <v>4.0869005729170196</v>
          </cell>
        </row>
        <row r="315">
          <cell r="A315">
            <v>198802</v>
          </cell>
          <cell r="E315">
            <v>3.3243707999999997E-2</v>
          </cell>
          <cell r="F315">
            <v>3.8960809533396601</v>
          </cell>
        </row>
        <row r="316">
          <cell r="A316">
            <v>198803</v>
          </cell>
          <cell r="E316">
            <v>3.4570666999999999E-2</v>
          </cell>
          <cell r="F316">
            <v>3.9989261097590201</v>
          </cell>
        </row>
        <row r="317">
          <cell r="A317">
            <v>198804</v>
          </cell>
          <cell r="E317">
            <v>3.4605033E-2</v>
          </cell>
          <cell r="F317">
            <v>4.35435551024917</v>
          </cell>
        </row>
        <row r="318">
          <cell r="A318">
            <v>198805</v>
          </cell>
          <cell r="E318">
            <v>3.4851489999999999E-2</v>
          </cell>
          <cell r="F318">
            <v>4.36177591978623</v>
          </cell>
        </row>
        <row r="319">
          <cell r="A319">
            <v>198806</v>
          </cell>
          <cell r="E319">
            <v>3.3747714999999998E-2</v>
          </cell>
          <cell r="F319">
            <v>4.2071607490799696</v>
          </cell>
        </row>
        <row r="320">
          <cell r="A320">
            <v>198807</v>
          </cell>
          <cell r="E320">
            <v>3.4213171000000001E-2</v>
          </cell>
          <cell r="F320">
            <v>4.1235731572681802</v>
          </cell>
        </row>
        <row r="321">
          <cell r="A321">
            <v>198808</v>
          </cell>
          <cell r="E321">
            <v>3.5879983999999997E-2</v>
          </cell>
          <cell r="F321">
            <v>4.0554377898735199</v>
          </cell>
        </row>
        <row r="322">
          <cell r="A322">
            <v>198809</v>
          </cell>
          <cell r="E322">
            <v>3.4790923000000001E-2</v>
          </cell>
          <cell r="F322">
            <v>3.3834927793568199</v>
          </cell>
        </row>
        <row r="323">
          <cell r="A323">
            <v>198810</v>
          </cell>
          <cell r="E323">
            <v>3.4233072000000003E-2</v>
          </cell>
          <cell r="F323">
            <v>3.4969607891380901</v>
          </cell>
        </row>
        <row r="324">
          <cell r="A324">
            <v>198811</v>
          </cell>
          <cell r="E324">
            <v>3.5221044999999999E-2</v>
          </cell>
          <cell r="F324">
            <v>3.74841231125087</v>
          </cell>
        </row>
        <row r="325">
          <cell r="A325">
            <v>198812</v>
          </cell>
          <cell r="E325">
            <v>3.5035286999999998E-2</v>
          </cell>
          <cell r="F325">
            <v>4.1412144285735097</v>
          </cell>
        </row>
        <row r="326">
          <cell r="A326">
            <v>198901</v>
          </cell>
          <cell r="E326">
            <v>3.2989321000000002E-2</v>
          </cell>
          <cell r="F326">
            <v>4.3637385940092202</v>
          </cell>
        </row>
        <row r="327">
          <cell r="A327">
            <v>198902</v>
          </cell>
          <cell r="E327">
            <v>3.4261118E-2</v>
          </cell>
          <cell r="F327">
            <v>4.2229184527694104</v>
          </cell>
        </row>
        <row r="328">
          <cell r="A328">
            <v>198903</v>
          </cell>
          <cell r="E328">
            <v>3.3845422999999999E-2</v>
          </cell>
          <cell r="F328">
            <v>4.1119394006518002</v>
          </cell>
        </row>
        <row r="329">
          <cell r="A329">
            <v>198904</v>
          </cell>
          <cell r="E329">
            <v>3.2575463999999998E-2</v>
          </cell>
          <cell r="F329">
            <v>4.19393842859653</v>
          </cell>
        </row>
        <row r="330">
          <cell r="A330">
            <v>198905</v>
          </cell>
          <cell r="E330">
            <v>3.1802487999999997E-2</v>
          </cell>
          <cell r="F330">
            <v>4.1790986045148202</v>
          </cell>
        </row>
        <row r="331">
          <cell r="A331">
            <v>198906</v>
          </cell>
          <cell r="E331">
            <v>3.2391973999999997E-2</v>
          </cell>
          <cell r="F331">
            <v>3.8677757961389498</v>
          </cell>
        </row>
        <row r="332">
          <cell r="A332">
            <v>198907</v>
          </cell>
          <cell r="E332">
            <v>3.0118276999999999E-2</v>
          </cell>
          <cell r="F332">
            <v>4.1524152624791997</v>
          </cell>
        </row>
        <row r="333">
          <cell r="A333">
            <v>198908</v>
          </cell>
          <cell r="E333">
            <v>3.0009009999999999E-2</v>
          </cell>
          <cell r="F333">
            <v>3.6276233835668199</v>
          </cell>
        </row>
        <row r="334">
          <cell r="A334">
            <v>198909</v>
          </cell>
          <cell r="E334">
            <v>3.0559930999999999E-2</v>
          </cell>
          <cell r="F334">
            <v>3.4840574594534202</v>
          </cell>
        </row>
        <row r="335">
          <cell r="A335">
            <v>198910</v>
          </cell>
          <cell r="E335">
            <v>3.1721315E-2</v>
          </cell>
          <cell r="F335">
            <v>3.3803616667681</v>
          </cell>
        </row>
        <row r="336">
          <cell r="A336">
            <v>198911</v>
          </cell>
          <cell r="E336">
            <v>3.157124E-2</v>
          </cell>
          <cell r="F336">
            <v>3.80977347432365</v>
          </cell>
        </row>
        <row r="337">
          <cell r="A337">
            <v>198912</v>
          </cell>
          <cell r="E337">
            <v>3.1267685000000003E-2</v>
          </cell>
          <cell r="F337">
            <v>3.9048152034171499</v>
          </cell>
        </row>
        <row r="338">
          <cell r="A338">
            <v>199001</v>
          </cell>
          <cell r="E338">
            <v>3.3851950999999998E-2</v>
          </cell>
          <cell r="F338">
            <v>4.2127818846575504</v>
          </cell>
        </row>
        <row r="339">
          <cell r="A339">
            <v>199002</v>
          </cell>
          <cell r="E339">
            <v>3.3836511999999999E-2</v>
          </cell>
          <cell r="F339">
            <v>4.3786329044994297</v>
          </cell>
        </row>
        <row r="340">
          <cell r="A340">
            <v>199003</v>
          </cell>
          <cell r="E340">
            <v>3.3299993999999999E-2</v>
          </cell>
          <cell r="F340">
            <v>4.4421100827586697</v>
          </cell>
        </row>
        <row r="341">
          <cell r="A341">
            <v>199004</v>
          </cell>
          <cell r="E341">
            <v>3.4562676000000001E-2</v>
          </cell>
          <cell r="F341">
            <v>4.6120598462487497</v>
          </cell>
        </row>
        <row r="342">
          <cell r="A342">
            <v>199005</v>
          </cell>
          <cell r="E342">
            <v>3.1964860999999997E-2</v>
          </cell>
          <cell r="F342">
            <v>4.4235112415304298</v>
          </cell>
        </row>
        <row r="343">
          <cell r="A343">
            <v>199006</v>
          </cell>
          <cell r="E343">
            <v>3.2568013E-2</v>
          </cell>
          <cell r="F343">
            <v>3.7762691116979301</v>
          </cell>
        </row>
        <row r="344">
          <cell r="A344">
            <v>199007</v>
          </cell>
          <cell r="E344">
            <v>3.2898123000000001E-2</v>
          </cell>
          <cell r="F344">
            <v>4.0401778932363897</v>
          </cell>
        </row>
        <row r="345">
          <cell r="A345">
            <v>199008</v>
          </cell>
          <cell r="E345">
            <v>3.6499668999999998E-2</v>
          </cell>
          <cell r="F345">
            <v>3.9988482304147501</v>
          </cell>
        </row>
        <row r="346">
          <cell r="A346">
            <v>199009</v>
          </cell>
          <cell r="E346">
            <v>3.8653815000000001E-2</v>
          </cell>
          <cell r="F346">
            <v>4.9382031619144797</v>
          </cell>
        </row>
        <row r="347">
          <cell r="A347">
            <v>199010</v>
          </cell>
          <cell r="E347">
            <v>3.9199561000000001E-2</v>
          </cell>
          <cell r="F347">
            <v>4.9746569916552703</v>
          </cell>
        </row>
        <row r="348">
          <cell r="A348">
            <v>199011</v>
          </cell>
          <cell r="E348">
            <v>3.7251981000000003E-2</v>
          </cell>
          <cell r="F348">
            <v>4.91658013146907</v>
          </cell>
        </row>
        <row r="349">
          <cell r="A349">
            <v>199012</v>
          </cell>
          <cell r="E349">
            <v>3.6611956000000001E-2</v>
          </cell>
          <cell r="F349">
            <v>3.9686656379031802</v>
          </cell>
        </row>
        <row r="350">
          <cell r="A350">
            <v>199101</v>
          </cell>
          <cell r="E350">
            <v>3.5171885999999999E-2</v>
          </cell>
          <cell r="F350">
            <v>3.9026160364678302</v>
          </cell>
        </row>
        <row r="351">
          <cell r="A351">
            <v>199102</v>
          </cell>
          <cell r="E351">
            <v>3.2972820999999999E-2</v>
          </cell>
          <cell r="F351">
            <v>3.83085452429065</v>
          </cell>
        </row>
        <row r="352">
          <cell r="A352">
            <v>199103</v>
          </cell>
          <cell r="E352">
            <v>3.2274399000000002E-2</v>
          </cell>
          <cell r="F352">
            <v>3.0528567769961401</v>
          </cell>
        </row>
        <row r="353">
          <cell r="A353">
            <v>199104</v>
          </cell>
          <cell r="E353">
            <v>3.2298742999999998E-2</v>
          </cell>
          <cell r="F353">
            <v>2.6624710189636298</v>
          </cell>
        </row>
        <row r="354">
          <cell r="A354">
            <v>199105</v>
          </cell>
          <cell r="E354">
            <v>3.1133228999999998E-2</v>
          </cell>
          <cell r="F354">
            <v>2.9576607030855899</v>
          </cell>
        </row>
        <row r="355">
          <cell r="A355">
            <v>199106</v>
          </cell>
          <cell r="E355">
            <v>3.2735209000000001E-2</v>
          </cell>
          <cell r="F355">
            <v>2.8409570400515598</v>
          </cell>
        </row>
        <row r="356">
          <cell r="A356">
            <v>199107</v>
          </cell>
          <cell r="E356">
            <v>3.1441512999999997E-2</v>
          </cell>
          <cell r="F356">
            <v>2.9560087486245301</v>
          </cell>
        </row>
        <row r="357">
          <cell r="A357">
            <v>199108</v>
          </cell>
          <cell r="E357">
            <v>3.0945216000000001E-2</v>
          </cell>
          <cell r="F357">
            <v>2.7082152091327298</v>
          </cell>
        </row>
        <row r="358">
          <cell r="A358">
            <v>199109</v>
          </cell>
          <cell r="E358">
            <v>3.1660909000000001E-2</v>
          </cell>
          <cell r="F358">
            <v>2.38602838467704</v>
          </cell>
        </row>
        <row r="359">
          <cell r="A359">
            <v>199110</v>
          </cell>
          <cell r="E359">
            <v>3.1221865000000001E-2</v>
          </cell>
          <cell r="F359">
            <v>2.1175297244578899</v>
          </cell>
        </row>
        <row r="360">
          <cell r="A360">
            <v>199111</v>
          </cell>
          <cell r="E360">
            <v>3.2585327999999997E-2</v>
          </cell>
          <cell r="F360">
            <v>2.1475708171812702</v>
          </cell>
        </row>
        <row r="361">
          <cell r="A361">
            <v>199112</v>
          </cell>
          <cell r="E361">
            <v>2.9250281999999999E-2</v>
          </cell>
          <cell r="F361">
            <v>2.5241668681766698</v>
          </cell>
        </row>
        <row r="362">
          <cell r="A362">
            <v>199201</v>
          </cell>
          <cell r="E362">
            <v>2.9942024000000001E-2</v>
          </cell>
          <cell r="F362">
            <v>2.2247029988819098</v>
          </cell>
        </row>
        <row r="363">
          <cell r="A363">
            <v>199202</v>
          </cell>
          <cell r="E363">
            <v>2.975527E-2</v>
          </cell>
          <cell r="F363">
            <v>2.1907587567884201</v>
          </cell>
        </row>
        <row r="364">
          <cell r="A364">
            <v>199203</v>
          </cell>
          <cell r="E364">
            <v>3.0518467000000001E-2</v>
          </cell>
          <cell r="F364">
            <v>2.0796472009882501</v>
          </cell>
        </row>
        <row r="365">
          <cell r="A365">
            <v>199204</v>
          </cell>
          <cell r="E365">
            <v>2.9690324000000001E-2</v>
          </cell>
          <cell r="F365">
            <v>2.2902321462498101</v>
          </cell>
        </row>
        <row r="366">
          <cell r="A366">
            <v>199205</v>
          </cell>
          <cell r="E366">
            <v>2.9661731E-2</v>
          </cell>
          <cell r="F366">
            <v>2.0809422316214898</v>
          </cell>
        </row>
        <row r="367">
          <cell r="A367">
            <v>199206</v>
          </cell>
          <cell r="E367">
            <v>3.0185720999999999E-2</v>
          </cell>
          <cell r="F367">
            <v>2.0251924318446899</v>
          </cell>
        </row>
        <row r="368">
          <cell r="A368">
            <v>199207</v>
          </cell>
          <cell r="E368">
            <v>2.9097224000000001E-2</v>
          </cell>
          <cell r="F368">
            <v>1.86896183677289</v>
          </cell>
        </row>
        <row r="369">
          <cell r="A369">
            <v>199208</v>
          </cell>
          <cell r="E369">
            <v>2.9869011000000001E-2</v>
          </cell>
          <cell r="F369">
            <v>1.5351500780938001</v>
          </cell>
        </row>
        <row r="370">
          <cell r="A370">
            <v>199209</v>
          </cell>
          <cell r="E370">
            <v>2.9655337E-2</v>
          </cell>
          <cell r="F370">
            <v>1.6066357157678799</v>
          </cell>
        </row>
        <row r="371">
          <cell r="A371">
            <v>199210</v>
          </cell>
          <cell r="E371">
            <v>2.9585045000000001E-2</v>
          </cell>
          <cell r="F371">
            <v>1.307046041585</v>
          </cell>
        </row>
        <row r="372">
          <cell r="A372">
            <v>199211</v>
          </cell>
          <cell r="E372">
            <v>2.8708319E-2</v>
          </cell>
          <cell r="F372">
            <v>1.4603933982256601</v>
          </cell>
        </row>
        <row r="373">
          <cell r="A373">
            <v>199212</v>
          </cell>
          <cell r="E373">
            <v>2.8413394000000002E-2</v>
          </cell>
          <cell r="F373">
            <v>1.5009441518185</v>
          </cell>
        </row>
        <row r="374">
          <cell r="A374">
            <v>199301</v>
          </cell>
          <cell r="E374">
            <v>2.8290563000000001E-2</v>
          </cell>
          <cell r="F374">
            <v>1.31769060724953</v>
          </cell>
        </row>
        <row r="375">
          <cell r="A375">
            <v>199302</v>
          </cell>
          <cell r="E375">
            <v>2.8072232999999999E-2</v>
          </cell>
          <cell r="F375">
            <v>1.2345231803583101</v>
          </cell>
        </row>
        <row r="376">
          <cell r="A376">
            <v>199303</v>
          </cell>
          <cell r="E376">
            <v>2.7630792000000001E-2</v>
          </cell>
          <cell r="F376">
            <v>1.1868711663476801</v>
          </cell>
        </row>
        <row r="377">
          <cell r="A377">
            <v>199304</v>
          </cell>
          <cell r="E377">
            <v>2.8381684000000001E-2</v>
          </cell>
          <cell r="F377">
            <v>1.15786926692074</v>
          </cell>
        </row>
        <row r="378">
          <cell r="A378">
            <v>199305</v>
          </cell>
          <cell r="E378">
            <v>2.7780862999999999E-2</v>
          </cell>
          <cell r="F378">
            <v>1.40498404149454</v>
          </cell>
        </row>
        <row r="379">
          <cell r="A379">
            <v>199306</v>
          </cell>
          <cell r="E379">
            <v>2.7789491999999999E-2</v>
          </cell>
          <cell r="F379">
            <v>1.4758972469857501</v>
          </cell>
        </row>
        <row r="380">
          <cell r="A380">
            <v>199307</v>
          </cell>
          <cell r="E380">
            <v>2.7938320999999999E-2</v>
          </cell>
          <cell r="F380">
            <v>1.4995334975536301</v>
          </cell>
        </row>
        <row r="381">
          <cell r="A381">
            <v>199308</v>
          </cell>
          <cell r="E381">
            <v>2.700837E-2</v>
          </cell>
          <cell r="F381">
            <v>1.5625847929874199</v>
          </cell>
        </row>
        <row r="382">
          <cell r="A382">
            <v>199309</v>
          </cell>
          <cell r="E382">
            <v>2.7280848999999999E-2</v>
          </cell>
          <cell r="F382">
            <v>1.5241349297859199</v>
          </cell>
        </row>
        <row r="383">
          <cell r="A383">
            <v>199310</v>
          </cell>
          <cell r="E383">
            <v>2.6804609E-2</v>
          </cell>
          <cell r="F383">
            <v>1.4913670507293799</v>
          </cell>
        </row>
        <row r="384">
          <cell r="A384">
            <v>199311</v>
          </cell>
          <cell r="E384">
            <v>2.7198509999999999E-2</v>
          </cell>
          <cell r="F384">
            <v>1.60217074126659</v>
          </cell>
        </row>
        <row r="385">
          <cell r="A385">
            <v>199312</v>
          </cell>
          <cell r="E385">
            <v>2.6969664000000001E-2</v>
          </cell>
          <cell r="F385">
            <v>1.6831248127212</v>
          </cell>
        </row>
        <row r="386">
          <cell r="A386">
            <v>199401</v>
          </cell>
          <cell r="E386">
            <v>2.6210695999999999E-2</v>
          </cell>
          <cell r="F386">
            <v>1.7487017736917101</v>
          </cell>
        </row>
        <row r="387">
          <cell r="A387">
            <v>199402</v>
          </cell>
          <cell r="E387">
            <v>2.7115354000000001E-2</v>
          </cell>
          <cell r="F387">
            <v>1.72471194052334</v>
          </cell>
        </row>
        <row r="388">
          <cell r="A388">
            <v>199403</v>
          </cell>
          <cell r="E388">
            <v>2.8512461999999999E-2</v>
          </cell>
          <cell r="F388">
            <v>1.8310217458832401</v>
          </cell>
        </row>
        <row r="389">
          <cell r="A389">
            <v>199404</v>
          </cell>
          <cell r="E389">
            <v>2.8283545E-2</v>
          </cell>
          <cell r="F389">
            <v>1.9282649265984699</v>
          </cell>
        </row>
        <row r="390">
          <cell r="A390">
            <v>199405</v>
          </cell>
          <cell r="E390">
            <v>2.8031514E-2</v>
          </cell>
          <cell r="F390">
            <v>1.84994580523328</v>
          </cell>
        </row>
        <row r="391">
          <cell r="A391">
            <v>199406</v>
          </cell>
          <cell r="E391">
            <v>2.8901343999999999E-2</v>
          </cell>
          <cell r="F391">
            <v>1.8595501423705501</v>
          </cell>
        </row>
        <row r="392">
          <cell r="A392">
            <v>199407</v>
          </cell>
          <cell r="E392">
            <v>2.8085105999999999E-2</v>
          </cell>
          <cell r="F392">
            <v>1.99653105996354</v>
          </cell>
        </row>
        <row r="393">
          <cell r="A393">
            <v>199408</v>
          </cell>
          <cell r="E393">
            <v>2.7129337999999999E-2</v>
          </cell>
          <cell r="F393">
            <v>1.79133698350048</v>
          </cell>
        </row>
        <row r="394">
          <cell r="A394">
            <v>199409</v>
          </cell>
          <cell r="E394">
            <v>2.7944068999999998E-2</v>
          </cell>
          <cell r="F394">
            <v>1.6792877215645901</v>
          </cell>
        </row>
        <row r="395">
          <cell r="A395">
            <v>199410</v>
          </cell>
          <cell r="E395">
            <v>2.7550192000000001E-2</v>
          </cell>
          <cell r="F395">
            <v>1.77901646094569</v>
          </cell>
        </row>
        <row r="396">
          <cell r="A396">
            <v>199411</v>
          </cell>
          <cell r="E396">
            <v>2.8866994E-2</v>
          </cell>
          <cell r="F396">
            <v>1.7740988148292001</v>
          </cell>
        </row>
        <row r="397">
          <cell r="A397">
            <v>199412</v>
          </cell>
          <cell r="E397">
            <v>2.8697716000000002E-2</v>
          </cell>
          <cell r="F397">
            <v>2.0148490078321299</v>
          </cell>
        </row>
        <row r="398">
          <cell r="A398">
            <v>199501</v>
          </cell>
          <cell r="E398">
            <v>2.8017515999999999E-2</v>
          </cell>
          <cell r="F398">
            <v>2.0830030475945698</v>
          </cell>
        </row>
        <row r="399">
          <cell r="A399">
            <v>199502</v>
          </cell>
          <cell r="E399">
            <v>2.7041999000000001E-2</v>
          </cell>
          <cell r="F399">
            <v>1.93762959142742</v>
          </cell>
        </row>
        <row r="400">
          <cell r="A400">
            <v>199503</v>
          </cell>
          <cell r="E400">
            <v>2.6322622E-2</v>
          </cell>
          <cell r="F400">
            <v>1.8817177718462801</v>
          </cell>
        </row>
        <row r="401">
          <cell r="A401">
            <v>199504</v>
          </cell>
          <cell r="E401">
            <v>2.5729699000000002E-2</v>
          </cell>
          <cell r="F401">
            <v>1.75818349479909</v>
          </cell>
        </row>
        <row r="402">
          <cell r="A402">
            <v>199505</v>
          </cell>
          <cell r="E402">
            <v>2.4946882E-2</v>
          </cell>
          <cell r="F402">
            <v>1.6250483578000099</v>
          </cell>
        </row>
        <row r="403">
          <cell r="A403">
            <v>199506</v>
          </cell>
          <cell r="E403">
            <v>2.4543368999999999E-2</v>
          </cell>
          <cell r="F403">
            <v>1.6364682317463599</v>
          </cell>
        </row>
        <row r="404">
          <cell r="A404">
            <v>199507</v>
          </cell>
          <cell r="E404">
            <v>2.3912038E-2</v>
          </cell>
          <cell r="F404">
            <v>1.57540457176115</v>
          </cell>
        </row>
        <row r="405">
          <cell r="A405">
            <v>199508</v>
          </cell>
          <cell r="E405">
            <v>2.4044280000000001E-2</v>
          </cell>
          <cell r="F405">
            <v>1.5751573408336501</v>
          </cell>
        </row>
        <row r="406">
          <cell r="A406">
            <v>199509</v>
          </cell>
          <cell r="E406">
            <v>2.3237111000000001E-2</v>
          </cell>
          <cell r="F406">
            <v>1.5257037154008899</v>
          </cell>
        </row>
        <row r="407">
          <cell r="A407">
            <v>199510</v>
          </cell>
          <cell r="E407">
            <v>2.3473774999999999E-2</v>
          </cell>
          <cell r="F407">
            <v>1.4526924305078199</v>
          </cell>
        </row>
        <row r="408">
          <cell r="A408">
            <v>199511</v>
          </cell>
          <cell r="E408">
            <v>2.2663824999999999E-2</v>
          </cell>
          <cell r="F408">
            <v>1.43534139764925</v>
          </cell>
        </row>
        <row r="409">
          <cell r="A409">
            <v>199512</v>
          </cell>
          <cell r="E409">
            <v>2.2388907999999999E-2</v>
          </cell>
          <cell r="F409">
            <v>1.4248412191598201</v>
          </cell>
        </row>
        <row r="410">
          <cell r="A410">
            <v>199601</v>
          </cell>
          <cell r="E410">
            <v>2.1844176999999999E-2</v>
          </cell>
          <cell r="F410">
            <v>1.39020745470176</v>
          </cell>
        </row>
        <row r="411">
          <cell r="A411">
            <v>199602</v>
          </cell>
          <cell r="E411">
            <v>2.1855108000000002E-2</v>
          </cell>
          <cell r="F411">
            <v>1.40650062071882</v>
          </cell>
        </row>
        <row r="412">
          <cell r="A412">
            <v>199603</v>
          </cell>
          <cell r="E412">
            <v>2.1843531999999999E-2</v>
          </cell>
          <cell r="F412">
            <v>1.3667550343758399</v>
          </cell>
        </row>
        <row r="413">
          <cell r="A413">
            <v>199604</v>
          </cell>
          <cell r="E413">
            <v>2.1640653999999999E-2</v>
          </cell>
          <cell r="F413">
            <v>1.38337287530154</v>
          </cell>
        </row>
        <row r="414">
          <cell r="A414">
            <v>199605</v>
          </cell>
          <cell r="E414">
            <v>2.124183E-2</v>
          </cell>
          <cell r="F414">
            <v>1.3501284038649299</v>
          </cell>
        </row>
        <row r="415">
          <cell r="A415">
            <v>199606</v>
          </cell>
          <cell r="E415">
            <v>2.1278498999999999E-2</v>
          </cell>
          <cell r="F415">
            <v>1.2147639346016399</v>
          </cell>
        </row>
        <row r="416">
          <cell r="A416">
            <v>199607</v>
          </cell>
          <cell r="E416">
            <v>2.2501758E-2</v>
          </cell>
          <cell r="F416">
            <v>1.23239101004326</v>
          </cell>
        </row>
        <row r="417">
          <cell r="A417">
            <v>199608</v>
          </cell>
          <cell r="E417">
            <v>2.2285618E-2</v>
          </cell>
          <cell r="F417">
            <v>1.3538398859071801</v>
          </cell>
        </row>
        <row r="418">
          <cell r="A418">
            <v>199609</v>
          </cell>
          <cell r="E418">
            <v>2.1329530999999999E-2</v>
          </cell>
          <cell r="F418">
            <v>1.33741297190259</v>
          </cell>
        </row>
        <row r="419">
          <cell r="A419">
            <v>199610</v>
          </cell>
          <cell r="E419">
            <v>2.0899797000000001E-2</v>
          </cell>
          <cell r="F419">
            <v>1.2662666070267401</v>
          </cell>
        </row>
        <row r="420">
          <cell r="A420">
            <v>199611</v>
          </cell>
          <cell r="E420">
            <v>1.9576762000000001E-2</v>
          </cell>
          <cell r="F420">
            <v>1.3190745571904701</v>
          </cell>
        </row>
        <row r="421">
          <cell r="A421">
            <v>199612</v>
          </cell>
          <cell r="E421">
            <v>2.0115020000000001E-2</v>
          </cell>
          <cell r="F421">
            <v>1.2205802036927</v>
          </cell>
        </row>
        <row r="422">
          <cell r="A422">
            <v>199701</v>
          </cell>
          <cell r="E422">
            <v>1.9020724999999999E-2</v>
          </cell>
          <cell r="F422">
            <v>1.2770165778448701</v>
          </cell>
        </row>
        <row r="423">
          <cell r="A423">
            <v>199702</v>
          </cell>
          <cell r="E423">
            <v>1.8976084000000001E-2</v>
          </cell>
          <cell r="F423">
            <v>1.19927321972422</v>
          </cell>
        </row>
        <row r="424">
          <cell r="A424">
            <v>199703</v>
          </cell>
          <cell r="E424">
            <v>1.9891167000000001E-2</v>
          </cell>
          <cell r="F424">
            <v>1.16669139424682</v>
          </cell>
        </row>
        <row r="425">
          <cell r="A425">
            <v>199704</v>
          </cell>
          <cell r="E425">
            <v>1.8835118000000001E-2</v>
          </cell>
          <cell r="F425">
            <v>1.2963749148039501</v>
          </cell>
        </row>
        <row r="426">
          <cell r="A426">
            <v>199705</v>
          </cell>
          <cell r="E426">
            <v>1.7832161999999999E-2</v>
          </cell>
          <cell r="F426">
            <v>1.28450507222719</v>
          </cell>
        </row>
        <row r="427">
          <cell r="A427">
            <v>199706</v>
          </cell>
          <cell r="E427">
            <v>1.7127234000000002E-2</v>
          </cell>
          <cell r="F427">
            <v>1.2082341764091</v>
          </cell>
        </row>
        <row r="428">
          <cell r="A428">
            <v>199707</v>
          </cell>
          <cell r="E428">
            <v>1.5945536999999999E-2</v>
          </cell>
          <cell r="F428">
            <v>1.0807750773017299</v>
          </cell>
        </row>
        <row r="429">
          <cell r="A429">
            <v>199708</v>
          </cell>
          <cell r="E429">
            <v>1.6980370000000002E-2</v>
          </cell>
          <cell r="F429">
            <v>0.86663443506642701</v>
          </cell>
        </row>
        <row r="430">
          <cell r="A430">
            <v>199709</v>
          </cell>
          <cell r="E430">
            <v>1.6183177E-2</v>
          </cell>
          <cell r="F430">
            <v>0.96514371129889498</v>
          </cell>
        </row>
        <row r="431">
          <cell r="A431">
            <v>199710</v>
          </cell>
          <cell r="E431">
            <v>1.6819371E-2</v>
          </cell>
          <cell r="F431">
            <v>0.92334795224395205</v>
          </cell>
        </row>
        <row r="432">
          <cell r="A432">
            <v>199711</v>
          </cell>
          <cell r="E432">
            <v>1.6157280999999999E-2</v>
          </cell>
          <cell r="F432">
            <v>1.03283267318518</v>
          </cell>
        </row>
        <row r="433">
          <cell r="A433">
            <v>199712</v>
          </cell>
          <cell r="E433">
            <v>1.5961995999999999E-2</v>
          </cell>
          <cell r="F433">
            <v>0.87826108751007903</v>
          </cell>
        </row>
        <row r="434">
          <cell r="A434">
            <v>199801</v>
          </cell>
          <cell r="E434">
            <v>1.5852614000000001E-2</v>
          </cell>
          <cell r="F434">
            <v>0.83397988308941096</v>
          </cell>
        </row>
        <row r="435">
          <cell r="A435">
            <v>199802</v>
          </cell>
          <cell r="E435">
            <v>1.4856958E-2</v>
          </cell>
          <cell r="F435">
            <v>0.71126478452914299</v>
          </cell>
        </row>
        <row r="436">
          <cell r="A436">
            <v>199803</v>
          </cell>
          <cell r="E436">
            <v>1.4195598E-2</v>
          </cell>
          <cell r="F436">
            <v>0.54590518237486496</v>
          </cell>
        </row>
        <row r="437">
          <cell r="A437">
            <v>199804</v>
          </cell>
          <cell r="E437">
            <v>1.4160858E-2</v>
          </cell>
          <cell r="F437">
            <v>0.45901693104024299</v>
          </cell>
        </row>
        <row r="438">
          <cell r="A438">
            <v>199805</v>
          </cell>
          <cell r="E438">
            <v>1.4527297999999999E-2</v>
          </cell>
          <cell r="F438">
            <v>0.51122769903515697</v>
          </cell>
        </row>
        <row r="439">
          <cell r="A439">
            <v>199806</v>
          </cell>
          <cell r="E439">
            <v>1.4067240999999999E-2</v>
          </cell>
          <cell r="F439">
            <v>0.58435913294510999</v>
          </cell>
        </row>
        <row r="440">
          <cell r="A440">
            <v>199807</v>
          </cell>
          <cell r="E440">
            <v>1.4292045999999999E-2</v>
          </cell>
          <cell r="F440">
            <v>0.40296614793952001</v>
          </cell>
        </row>
        <row r="441">
          <cell r="A441">
            <v>199808</v>
          </cell>
          <cell r="E441">
            <v>1.6801074999999999E-2</v>
          </cell>
          <cell r="F441">
            <v>0.423593789894113</v>
          </cell>
        </row>
        <row r="442">
          <cell r="A442">
            <v>199809</v>
          </cell>
          <cell r="E442">
            <v>1.5879883000000001E-2</v>
          </cell>
          <cell r="F442">
            <v>0.715738526148614</v>
          </cell>
        </row>
        <row r="443">
          <cell r="A443">
            <v>199810</v>
          </cell>
          <cell r="E443">
            <v>1.4714761E-2</v>
          </cell>
          <cell r="F443">
            <v>0.46306903116190301</v>
          </cell>
        </row>
        <row r="444">
          <cell r="A444">
            <v>199811</v>
          </cell>
          <cell r="E444">
            <v>1.3907628E-2</v>
          </cell>
          <cell r="F444">
            <v>0.12810860150547901</v>
          </cell>
        </row>
        <row r="445">
          <cell r="A445">
            <v>199812</v>
          </cell>
          <cell r="E445">
            <v>1.3178982000000001E-2</v>
          </cell>
          <cell r="F445">
            <v>-2.2857158154685E-2</v>
          </cell>
        </row>
        <row r="446">
          <cell r="A446">
            <v>199901</v>
          </cell>
          <cell r="E446">
            <v>1.2724933000000001E-2</v>
          </cell>
          <cell r="F446">
            <v>-6.6880864188639103E-2</v>
          </cell>
        </row>
        <row r="447">
          <cell r="A447">
            <v>199902</v>
          </cell>
          <cell r="E447">
            <v>1.3216725E-2</v>
          </cell>
          <cell r="F447">
            <v>-0.174434413111721</v>
          </cell>
        </row>
        <row r="448">
          <cell r="A448">
            <v>199903</v>
          </cell>
          <cell r="E448">
            <v>1.2787923E-2</v>
          </cell>
          <cell r="F448">
            <v>-0.22897473857769601</v>
          </cell>
        </row>
        <row r="449">
          <cell r="A449">
            <v>199904</v>
          </cell>
          <cell r="E449">
            <v>1.2320436000000001E-2</v>
          </cell>
          <cell r="F449">
            <v>-0.19119539144023401</v>
          </cell>
        </row>
        <row r="450">
          <cell r="A450">
            <v>199905</v>
          </cell>
          <cell r="E450">
            <v>1.2635960999999999E-2</v>
          </cell>
          <cell r="F450">
            <v>-0.148708043330599</v>
          </cell>
        </row>
        <row r="451">
          <cell r="A451">
            <v>199906</v>
          </cell>
          <cell r="E451">
            <v>1.1983594E-2</v>
          </cell>
          <cell r="F451">
            <v>-8.4956816906541902E-2</v>
          </cell>
        </row>
        <row r="452">
          <cell r="A452">
            <v>199907</v>
          </cell>
          <cell r="E452">
            <v>1.2428000999999999E-2</v>
          </cell>
          <cell r="F452">
            <v>-0.12611070352850701</v>
          </cell>
        </row>
        <row r="453">
          <cell r="A453">
            <v>199908</v>
          </cell>
          <cell r="E453">
            <v>1.2554180999999999E-2</v>
          </cell>
          <cell r="F453">
            <v>-2.8540977103767601E-2</v>
          </cell>
        </row>
        <row r="454">
          <cell r="A454">
            <v>199909</v>
          </cell>
          <cell r="E454">
            <v>1.2972535E-2</v>
          </cell>
          <cell r="F454">
            <v>1.3943797859778499E-2</v>
          </cell>
        </row>
        <row r="455">
          <cell r="A455">
            <v>199910</v>
          </cell>
          <cell r="E455">
            <v>1.2221219E-2</v>
          </cell>
          <cell r="F455">
            <v>8.1588541906378001E-2</v>
          </cell>
        </row>
        <row r="456">
          <cell r="A456">
            <v>199911</v>
          </cell>
          <cell r="E456">
            <v>1.2004618E-2</v>
          </cell>
          <cell r="F456">
            <v>-1.0913069216107E-2</v>
          </cell>
        </row>
        <row r="457">
          <cell r="A457">
            <v>199912</v>
          </cell>
          <cell r="E457">
            <v>1.1359536999999999E-2</v>
          </cell>
          <cell r="F457">
            <v>6.5363579827211202E-3</v>
          </cell>
        </row>
        <row r="458">
          <cell r="A458">
            <v>200001</v>
          </cell>
          <cell r="E458">
            <v>1.1985523999999999E-2</v>
          </cell>
          <cell r="F458">
            <v>-4.3716011960942103E-2</v>
          </cell>
        </row>
        <row r="459">
          <cell r="A459">
            <v>200002</v>
          </cell>
          <cell r="E459">
            <v>1.2248551999999999E-2</v>
          </cell>
          <cell r="F459">
            <v>-3.4020229914345702E-2</v>
          </cell>
        </row>
        <row r="460">
          <cell r="A460">
            <v>200003</v>
          </cell>
          <cell r="E460">
            <v>1.1183920999999999E-2</v>
          </cell>
          <cell r="F460">
            <v>-2.9137750516556499E-2</v>
          </cell>
        </row>
        <row r="461">
          <cell r="A461">
            <v>200004</v>
          </cell>
          <cell r="E461">
            <v>1.1525512E-2</v>
          </cell>
          <cell r="F461">
            <v>-2.3165757877546201E-2</v>
          </cell>
        </row>
        <row r="462">
          <cell r="A462">
            <v>200005</v>
          </cell>
          <cell r="E462">
            <v>1.1769675E-2</v>
          </cell>
          <cell r="F462">
            <v>5.9396779065611999E-2</v>
          </cell>
        </row>
        <row r="463">
          <cell r="A463">
            <v>200006</v>
          </cell>
          <cell r="E463">
            <v>1.1480819E-2</v>
          </cell>
          <cell r="F463">
            <v>1.5733048371401801E-2</v>
          </cell>
        </row>
        <row r="464">
          <cell r="A464">
            <v>200007</v>
          </cell>
          <cell r="E464">
            <v>1.158768E-2</v>
          </cell>
          <cell r="F464">
            <v>-8.6671873394146795E-2</v>
          </cell>
        </row>
        <row r="465">
          <cell r="A465">
            <v>200008</v>
          </cell>
          <cell r="E465">
            <v>1.0845501E-2</v>
          </cell>
          <cell r="F465">
            <v>-3.0487918829240602E-3</v>
          </cell>
        </row>
        <row r="466">
          <cell r="A466">
            <v>200009</v>
          </cell>
          <cell r="E466">
            <v>1.1374789999999999E-2</v>
          </cell>
          <cell r="F466">
            <v>-0.116994019705475</v>
          </cell>
        </row>
        <row r="467">
          <cell r="A467">
            <v>200010</v>
          </cell>
          <cell r="E467">
            <v>1.1415046E-2</v>
          </cell>
          <cell r="F467">
            <v>1.7602620884338699E-2</v>
          </cell>
        </row>
        <row r="468">
          <cell r="A468">
            <v>200011</v>
          </cell>
          <cell r="E468">
            <v>1.2390839000000001E-2</v>
          </cell>
          <cell r="F468">
            <v>8.0968673657198398E-2</v>
          </cell>
        </row>
        <row r="469">
          <cell r="A469">
            <v>200012</v>
          </cell>
          <cell r="E469">
            <v>1.2323143999999999E-2</v>
          </cell>
          <cell r="F469">
            <v>0.21122907068326899</v>
          </cell>
        </row>
        <row r="470">
          <cell r="A470">
            <v>200101</v>
          </cell>
          <cell r="E470">
            <v>1.1837395000000001E-2</v>
          </cell>
          <cell r="F470">
            <v>0.27245158443400203</v>
          </cell>
        </row>
        <row r="471">
          <cell r="A471">
            <v>200102</v>
          </cell>
          <cell r="E471">
            <v>1.2960305E-2</v>
          </cell>
          <cell r="F471">
            <v>0.25195390770973403</v>
          </cell>
        </row>
        <row r="472">
          <cell r="A472">
            <v>200103</v>
          </cell>
          <cell r="E472">
            <v>1.3763325999999999E-2</v>
          </cell>
          <cell r="F472">
            <v>0.434487207438919</v>
          </cell>
        </row>
        <row r="473">
          <cell r="A473">
            <v>200104</v>
          </cell>
          <cell r="E473">
            <v>1.2706823000000001E-2</v>
          </cell>
          <cell r="F473">
            <v>0.54689335400723205</v>
          </cell>
        </row>
        <row r="474">
          <cell r="A474">
            <v>200105</v>
          </cell>
          <cell r="E474">
            <v>1.2568149000000001E-2</v>
          </cell>
          <cell r="F474">
            <v>0.46935591366513701</v>
          </cell>
        </row>
        <row r="475">
          <cell r="A475">
            <v>200106</v>
          </cell>
          <cell r="E475">
            <v>1.2814229999999999E-2</v>
          </cell>
          <cell r="F475">
            <v>0.43576315673158</v>
          </cell>
        </row>
        <row r="476">
          <cell r="A476">
            <v>200107</v>
          </cell>
          <cell r="E476">
            <v>1.2967533999999999E-2</v>
          </cell>
          <cell r="F476">
            <v>0.43444915750333302</v>
          </cell>
        </row>
        <row r="477">
          <cell r="A477">
            <v>200108</v>
          </cell>
          <cell r="E477">
            <v>1.3870511E-2</v>
          </cell>
          <cell r="F477">
            <v>0.42670485625573301</v>
          </cell>
        </row>
        <row r="478">
          <cell r="A478">
            <v>200109</v>
          </cell>
          <cell r="E478">
            <v>1.5120948E-2</v>
          </cell>
          <cell r="F478">
            <v>0.42928919110457398</v>
          </cell>
        </row>
        <row r="479">
          <cell r="A479">
            <v>200110</v>
          </cell>
          <cell r="E479">
            <v>1.4852139E-2</v>
          </cell>
          <cell r="F479">
            <v>0.45095698286250202</v>
          </cell>
        </row>
        <row r="480">
          <cell r="A480">
            <v>200111</v>
          </cell>
          <cell r="E480">
            <v>1.3813682000000001E-2</v>
          </cell>
          <cell r="F480">
            <v>0.57347156254128995</v>
          </cell>
        </row>
        <row r="481">
          <cell r="A481">
            <v>200112</v>
          </cell>
          <cell r="E481">
            <v>1.3709845999999999E-2</v>
          </cell>
          <cell r="F481">
            <v>0.45675038730495998</v>
          </cell>
        </row>
        <row r="482">
          <cell r="A482">
            <v>200201</v>
          </cell>
          <cell r="E482">
            <v>1.3923789000000001E-2</v>
          </cell>
          <cell r="F482">
            <v>0.442148526111457</v>
          </cell>
        </row>
        <row r="483">
          <cell r="A483">
            <v>200202</v>
          </cell>
          <cell r="E483">
            <v>1.4216054000000001E-2</v>
          </cell>
          <cell r="F483">
            <v>0.53493113138813098</v>
          </cell>
        </row>
        <row r="484">
          <cell r="A484">
            <v>200203</v>
          </cell>
          <cell r="E484">
            <v>1.3709374999999999E-2</v>
          </cell>
          <cell r="F484">
            <v>0.63815932889972204</v>
          </cell>
        </row>
        <row r="485">
          <cell r="A485">
            <v>200204</v>
          </cell>
          <cell r="E485">
            <v>1.4702422999999999E-2</v>
          </cell>
          <cell r="F485">
            <v>0.61838275752467398</v>
          </cell>
        </row>
        <row r="486">
          <cell r="A486">
            <v>200205</v>
          </cell>
          <cell r="E486">
            <v>1.4933998E-2</v>
          </cell>
          <cell r="F486">
            <v>0.68996998850522695</v>
          </cell>
        </row>
        <row r="487">
          <cell r="A487">
            <v>200206</v>
          </cell>
          <cell r="E487">
            <v>1.6205130000000002E-2</v>
          </cell>
          <cell r="F487">
            <v>0.60543726530539199</v>
          </cell>
        </row>
        <row r="488">
          <cell r="A488">
            <v>200207</v>
          </cell>
          <cell r="E488">
            <v>1.7507660000000001E-2</v>
          </cell>
          <cell r="F488">
            <v>0.79497285291193598</v>
          </cell>
        </row>
        <row r="489">
          <cell r="A489">
            <v>200208</v>
          </cell>
          <cell r="E489">
            <v>1.7335647999999999E-2</v>
          </cell>
          <cell r="F489">
            <v>0.96711225231047204</v>
          </cell>
        </row>
        <row r="490">
          <cell r="A490">
            <v>200209</v>
          </cell>
          <cell r="E490">
            <v>1.9380834E-2</v>
          </cell>
          <cell r="F490">
            <v>1.0046406259634499</v>
          </cell>
        </row>
        <row r="491">
          <cell r="A491">
            <v>200210</v>
          </cell>
          <cell r="E491">
            <v>1.7942784E-2</v>
          </cell>
          <cell r="F491">
            <v>1.29376075188201</v>
          </cell>
        </row>
        <row r="492">
          <cell r="A492">
            <v>200211</v>
          </cell>
          <cell r="E492">
            <v>1.7072337E-2</v>
          </cell>
          <cell r="F492">
            <v>1.08707162319325</v>
          </cell>
        </row>
        <row r="493">
          <cell r="A493">
            <v>200212</v>
          </cell>
          <cell r="E493">
            <v>1.8273055999999999E-2</v>
          </cell>
          <cell r="F493">
            <v>0.98299348512111195</v>
          </cell>
        </row>
        <row r="494">
          <cell r="A494">
            <v>200301</v>
          </cell>
          <cell r="E494">
            <v>1.8847336999999999E-2</v>
          </cell>
          <cell r="F494">
            <v>1.12675263126026</v>
          </cell>
        </row>
        <row r="495">
          <cell r="A495">
            <v>200302</v>
          </cell>
          <cell r="E495">
            <v>1.9233588999999999E-2</v>
          </cell>
          <cell r="F495">
            <v>1.30207398013068</v>
          </cell>
        </row>
        <row r="496">
          <cell r="A496">
            <v>200303</v>
          </cell>
          <cell r="E496">
            <v>1.9133910000000001E-2</v>
          </cell>
          <cell r="F496">
            <v>1.3742701705267999</v>
          </cell>
        </row>
        <row r="497">
          <cell r="A497">
            <v>200304</v>
          </cell>
          <cell r="E497">
            <v>1.7676206E-2</v>
          </cell>
          <cell r="F497">
            <v>1.4409064713894899</v>
          </cell>
        </row>
        <row r="498">
          <cell r="A498">
            <v>200305</v>
          </cell>
          <cell r="E498">
            <v>1.6797947000000001E-2</v>
          </cell>
          <cell r="F498">
            <v>1.2885751591055801</v>
          </cell>
        </row>
        <row r="499">
          <cell r="A499">
            <v>200306</v>
          </cell>
          <cell r="E499">
            <v>1.6587824000000001E-2</v>
          </cell>
          <cell r="F499">
            <v>1.21655856751511</v>
          </cell>
        </row>
        <row r="500">
          <cell r="A500">
            <v>200307</v>
          </cell>
          <cell r="E500">
            <v>1.6464877999999999E-2</v>
          </cell>
          <cell r="F500">
            <v>1.1571708675186501</v>
          </cell>
        </row>
        <row r="501">
          <cell r="A501">
            <v>200308</v>
          </cell>
          <cell r="E501">
            <v>1.6314984000000001E-2</v>
          </cell>
          <cell r="F501">
            <v>1.22520115361594</v>
          </cell>
        </row>
        <row r="502">
          <cell r="A502">
            <v>200309</v>
          </cell>
          <cell r="E502">
            <v>1.6653112000000001E-2</v>
          </cell>
          <cell r="F502">
            <v>1.1139519601142001</v>
          </cell>
        </row>
        <row r="503">
          <cell r="A503">
            <v>200310</v>
          </cell>
          <cell r="E503">
            <v>1.6038996E-2</v>
          </cell>
          <cell r="F503">
            <v>1.21939290672856</v>
          </cell>
        </row>
        <row r="504">
          <cell r="A504">
            <v>200311</v>
          </cell>
          <cell r="E504">
            <v>1.6177156000000002E-2</v>
          </cell>
          <cell r="F504">
            <v>1.17820398514349</v>
          </cell>
        </row>
        <row r="505">
          <cell r="A505">
            <v>200312</v>
          </cell>
          <cell r="E505">
            <v>1.5635118E-2</v>
          </cell>
          <cell r="F505">
            <v>1.2147149965292501</v>
          </cell>
        </row>
        <row r="506">
          <cell r="A506">
            <v>200401</v>
          </cell>
          <cell r="E506">
            <v>1.5557599E-2</v>
          </cell>
          <cell r="F506">
            <v>1.1816120417090401</v>
          </cell>
        </row>
        <row r="507">
          <cell r="A507">
            <v>200402</v>
          </cell>
          <cell r="E507">
            <v>1.5555691E-2</v>
          </cell>
          <cell r="F507">
            <v>1.06337558396038</v>
          </cell>
        </row>
        <row r="508">
          <cell r="A508">
            <v>200403</v>
          </cell>
          <cell r="E508">
            <v>1.6003231999999999E-2</v>
          </cell>
          <cell r="F508">
            <v>1.1282500971954801</v>
          </cell>
        </row>
        <row r="509">
          <cell r="A509">
            <v>200404</v>
          </cell>
          <cell r="E509">
            <v>1.6450525000000001E-2</v>
          </cell>
          <cell r="F509">
            <v>1.1640190063920399</v>
          </cell>
        </row>
        <row r="510">
          <cell r="A510">
            <v>200405</v>
          </cell>
          <cell r="E510">
            <v>1.6426039E-2</v>
          </cell>
          <cell r="F510">
            <v>1.1983790028294099</v>
          </cell>
        </row>
        <row r="511">
          <cell r="A511">
            <v>200406</v>
          </cell>
          <cell r="E511">
            <v>1.6304652999999999E-2</v>
          </cell>
          <cell r="F511">
            <v>1.21640384301857</v>
          </cell>
        </row>
        <row r="512">
          <cell r="A512">
            <v>200407</v>
          </cell>
          <cell r="E512">
            <v>1.7053637E-2</v>
          </cell>
          <cell r="F512">
            <v>1.23097114314435</v>
          </cell>
        </row>
        <row r="513">
          <cell r="A513">
            <v>200408</v>
          </cell>
          <cell r="E513">
            <v>1.7184367999999998E-2</v>
          </cell>
          <cell r="F513">
            <v>1.27557198232425</v>
          </cell>
        </row>
        <row r="514">
          <cell r="A514">
            <v>200409</v>
          </cell>
          <cell r="E514">
            <v>1.7193023000000002E-2</v>
          </cell>
          <cell r="F514">
            <v>1.3673307487539299</v>
          </cell>
        </row>
        <row r="515">
          <cell r="A515">
            <v>200410</v>
          </cell>
          <cell r="E515">
            <v>1.7037103000000001E-2</v>
          </cell>
          <cell r="F515">
            <v>1.2816776452693699</v>
          </cell>
        </row>
        <row r="516">
          <cell r="A516">
            <v>200411</v>
          </cell>
          <cell r="E516">
            <v>1.6482652E-2</v>
          </cell>
          <cell r="F516">
            <v>1.3036989579773099</v>
          </cell>
        </row>
        <row r="517">
          <cell r="A517">
            <v>200412</v>
          </cell>
          <cell r="E517">
            <v>1.6040663E-2</v>
          </cell>
          <cell r="F517">
            <v>1.2566083498000999</v>
          </cell>
        </row>
        <row r="518">
          <cell r="A518">
            <v>200501</v>
          </cell>
          <cell r="E518">
            <v>1.6678658999999998E-2</v>
          </cell>
          <cell r="F518">
            <v>1.1770966162662699</v>
          </cell>
        </row>
        <row r="519">
          <cell r="A519">
            <v>200502</v>
          </cell>
        </row>
        <row r="520">
          <cell r="A520">
            <v>200503</v>
          </cell>
        </row>
        <row r="521">
          <cell r="A521">
            <v>200504</v>
          </cell>
        </row>
        <row r="522">
          <cell r="A522">
            <v>200505</v>
          </cell>
        </row>
        <row r="523">
          <cell r="A523">
            <v>200506</v>
          </cell>
        </row>
        <row r="524">
          <cell r="A524">
            <v>200507</v>
          </cell>
        </row>
        <row r="525">
          <cell r="A525">
            <v>200508</v>
          </cell>
        </row>
        <row r="526">
          <cell r="A526">
            <v>200509</v>
          </cell>
        </row>
        <row r="527">
          <cell r="A527">
            <v>200510</v>
          </cell>
        </row>
        <row r="528">
          <cell r="A528">
            <v>200511</v>
          </cell>
        </row>
        <row r="529">
          <cell r="A529">
            <v>200512</v>
          </cell>
        </row>
        <row r="530">
          <cell r="A530">
            <v>200601</v>
          </cell>
        </row>
        <row r="531">
          <cell r="A531">
            <v>200602</v>
          </cell>
        </row>
        <row r="532">
          <cell r="A532">
            <v>200603</v>
          </cell>
        </row>
        <row r="533">
          <cell r="A533">
            <v>200604</v>
          </cell>
        </row>
        <row r="534">
          <cell r="A534">
            <v>200605</v>
          </cell>
        </row>
        <row r="535">
          <cell r="A535">
            <v>200606</v>
          </cell>
        </row>
        <row r="536">
          <cell r="A536">
            <v>200607</v>
          </cell>
        </row>
        <row r="537">
          <cell r="A537">
            <v>200608</v>
          </cell>
        </row>
        <row r="538">
          <cell r="A538">
            <v>200609</v>
          </cell>
        </row>
        <row r="539">
          <cell r="A539">
            <v>200610</v>
          </cell>
        </row>
        <row r="540">
          <cell r="A540">
            <v>200611</v>
          </cell>
        </row>
        <row r="541">
          <cell r="A541">
            <v>200612</v>
          </cell>
        </row>
        <row r="542">
          <cell r="A542">
            <v>200701</v>
          </cell>
        </row>
        <row r="543">
          <cell r="A543">
            <v>200702</v>
          </cell>
        </row>
        <row r="544">
          <cell r="A544">
            <v>200703</v>
          </cell>
        </row>
        <row r="545">
          <cell r="A545">
            <v>200704</v>
          </cell>
        </row>
        <row r="546">
          <cell r="A546">
            <v>200705</v>
          </cell>
        </row>
        <row r="547">
          <cell r="A547">
            <v>200706</v>
          </cell>
        </row>
        <row r="548">
          <cell r="A548">
            <v>200707</v>
          </cell>
        </row>
        <row r="549">
          <cell r="A549">
            <v>200708</v>
          </cell>
        </row>
        <row r="550">
          <cell r="A550">
            <v>200709</v>
          </cell>
        </row>
        <row r="551">
          <cell r="A551">
            <v>200710</v>
          </cell>
        </row>
        <row r="552">
          <cell r="A552">
            <v>200711</v>
          </cell>
        </row>
        <row r="553">
          <cell r="A553">
            <v>200712</v>
          </cell>
        </row>
        <row r="554">
          <cell r="A554">
            <v>200801</v>
          </cell>
        </row>
        <row r="555">
          <cell r="A555">
            <v>200802</v>
          </cell>
        </row>
        <row r="556">
          <cell r="A556">
            <v>200803</v>
          </cell>
        </row>
        <row r="557">
          <cell r="A557">
            <v>200804</v>
          </cell>
        </row>
        <row r="558">
          <cell r="A558">
            <v>200805</v>
          </cell>
        </row>
        <row r="559">
          <cell r="A559">
            <v>200806</v>
          </cell>
        </row>
        <row r="560">
          <cell r="A560">
            <v>200807</v>
          </cell>
        </row>
        <row r="561">
          <cell r="A561">
            <v>200808</v>
          </cell>
        </row>
        <row r="562">
          <cell r="A562">
            <v>200809</v>
          </cell>
        </row>
        <row r="563">
          <cell r="A563">
            <v>200810</v>
          </cell>
        </row>
        <row r="564">
          <cell r="A564">
            <v>200811</v>
          </cell>
        </row>
        <row r="565">
          <cell r="A565">
            <v>200812</v>
          </cell>
        </row>
        <row r="566">
          <cell r="A566">
            <v>200901</v>
          </cell>
        </row>
        <row r="567">
          <cell r="A567">
            <v>200902</v>
          </cell>
        </row>
        <row r="568">
          <cell r="A568">
            <v>200903</v>
          </cell>
        </row>
        <row r="569">
          <cell r="A569">
            <v>200904</v>
          </cell>
        </row>
        <row r="570">
          <cell r="A570">
            <v>200905</v>
          </cell>
        </row>
        <row r="571">
          <cell r="A571">
            <v>200906</v>
          </cell>
        </row>
        <row r="572">
          <cell r="A572">
            <v>200907</v>
          </cell>
        </row>
        <row r="573">
          <cell r="A573">
            <v>200908</v>
          </cell>
        </row>
        <row r="574">
          <cell r="A574">
            <v>200909</v>
          </cell>
        </row>
        <row r="575">
          <cell r="A575">
            <v>200910</v>
          </cell>
        </row>
        <row r="576">
          <cell r="A576">
            <v>200911</v>
          </cell>
        </row>
        <row r="577">
          <cell r="A577">
            <v>200912</v>
          </cell>
        </row>
        <row r="578">
          <cell r="A578">
            <v>201001</v>
          </cell>
        </row>
        <row r="579">
          <cell r="A579">
            <v>201002</v>
          </cell>
        </row>
        <row r="580">
          <cell r="A580">
            <v>201003</v>
          </cell>
        </row>
        <row r="581">
          <cell r="A581">
            <v>201004</v>
          </cell>
        </row>
        <row r="582">
          <cell r="A582">
            <v>201005</v>
          </cell>
        </row>
        <row r="583">
          <cell r="A583">
            <v>201006</v>
          </cell>
        </row>
        <row r="584">
          <cell r="A584">
            <v>201007</v>
          </cell>
        </row>
        <row r="585">
          <cell r="A585">
            <v>201008</v>
          </cell>
        </row>
        <row r="586">
          <cell r="A586">
            <v>201009</v>
          </cell>
        </row>
        <row r="587">
          <cell r="A587">
            <v>201010</v>
          </cell>
        </row>
        <row r="588">
          <cell r="A588">
            <v>201011</v>
          </cell>
        </row>
        <row r="589">
          <cell r="A589">
            <v>201012</v>
          </cell>
        </row>
        <row r="590">
          <cell r="A590">
            <v>201101</v>
          </cell>
        </row>
        <row r="591">
          <cell r="A591">
            <v>201102</v>
          </cell>
        </row>
        <row r="592">
          <cell r="A592">
            <v>201103</v>
          </cell>
        </row>
        <row r="593">
          <cell r="A593">
            <v>201104</v>
          </cell>
        </row>
        <row r="594">
          <cell r="A594">
            <v>201105</v>
          </cell>
        </row>
        <row r="595">
          <cell r="A595">
            <v>201106</v>
          </cell>
        </row>
        <row r="596">
          <cell r="A596">
            <v>201107</v>
          </cell>
        </row>
        <row r="597">
          <cell r="A597">
            <v>201108</v>
          </cell>
        </row>
        <row r="598">
          <cell r="A598">
            <v>201109</v>
          </cell>
        </row>
        <row r="599">
          <cell r="A599">
            <v>201110</v>
          </cell>
        </row>
        <row r="600">
          <cell r="A600">
            <v>201111</v>
          </cell>
        </row>
        <row r="601">
          <cell r="A601">
            <v>201112</v>
          </cell>
        </row>
        <row r="602">
          <cell r="A602">
            <v>201201</v>
          </cell>
        </row>
        <row r="603">
          <cell r="A603">
            <v>201202</v>
          </cell>
        </row>
        <row r="604">
          <cell r="A604">
            <v>201203</v>
          </cell>
        </row>
        <row r="605">
          <cell r="A605">
            <v>201204</v>
          </cell>
        </row>
        <row r="606">
          <cell r="A606">
            <v>201205</v>
          </cell>
        </row>
        <row r="607">
          <cell r="A607">
            <v>201206</v>
          </cell>
        </row>
        <row r="608">
          <cell r="A608">
            <v>201207</v>
          </cell>
        </row>
        <row r="609">
          <cell r="A609">
            <v>201208</v>
          </cell>
        </row>
        <row r="610">
          <cell r="A610">
            <v>201209</v>
          </cell>
        </row>
        <row r="611">
          <cell r="A611">
            <v>201210</v>
          </cell>
        </row>
        <row r="612">
          <cell r="A612">
            <v>201211</v>
          </cell>
        </row>
        <row r="613">
          <cell r="A613">
            <v>201212</v>
          </cell>
        </row>
        <row r="614">
          <cell r="A614">
            <v>201301</v>
          </cell>
        </row>
        <row r="615">
          <cell r="A615">
            <v>201302</v>
          </cell>
        </row>
        <row r="616">
          <cell r="A616">
            <v>201303</v>
          </cell>
        </row>
        <row r="617">
          <cell r="A617">
            <v>201304</v>
          </cell>
        </row>
        <row r="618">
          <cell r="A618">
            <v>201305</v>
          </cell>
        </row>
        <row r="619">
          <cell r="A619">
            <v>201306</v>
          </cell>
        </row>
        <row r="620">
          <cell r="A620">
            <v>201307</v>
          </cell>
        </row>
        <row r="621">
          <cell r="A621">
            <v>201308</v>
          </cell>
        </row>
        <row r="622">
          <cell r="A622">
            <v>201309</v>
          </cell>
        </row>
        <row r="623">
          <cell r="A623">
            <v>201310</v>
          </cell>
        </row>
        <row r="624">
          <cell r="A624">
            <v>201311</v>
          </cell>
        </row>
        <row r="625">
          <cell r="A625">
            <v>201312</v>
          </cell>
        </row>
        <row r="626">
          <cell r="A626">
            <v>201401</v>
          </cell>
        </row>
        <row r="627">
          <cell r="A627">
            <v>201402</v>
          </cell>
        </row>
        <row r="628">
          <cell r="A628">
            <v>201403</v>
          </cell>
        </row>
        <row r="629">
          <cell r="A629">
            <v>201404</v>
          </cell>
        </row>
        <row r="630">
          <cell r="A630">
            <v>201405</v>
          </cell>
        </row>
        <row r="631">
          <cell r="A631">
            <v>201406</v>
          </cell>
        </row>
        <row r="632">
          <cell r="A632">
            <v>201407</v>
          </cell>
        </row>
        <row r="633">
          <cell r="A633">
            <v>201408</v>
          </cell>
        </row>
        <row r="634">
          <cell r="A634">
            <v>201409</v>
          </cell>
        </row>
        <row r="635">
          <cell r="A635">
            <v>201410</v>
          </cell>
        </row>
        <row r="636">
          <cell r="A636">
            <v>201411</v>
          </cell>
        </row>
        <row r="637">
          <cell r="A637">
            <v>201412</v>
          </cell>
        </row>
        <row r="638">
          <cell r="A638">
            <v>201501</v>
          </cell>
        </row>
        <row r="639">
          <cell r="A639">
            <v>201502</v>
          </cell>
        </row>
        <row r="640">
          <cell r="A640">
            <v>201503</v>
          </cell>
        </row>
        <row r="641">
          <cell r="A641">
            <v>201504</v>
          </cell>
        </row>
        <row r="642">
          <cell r="A642">
            <v>201505</v>
          </cell>
        </row>
        <row r="643">
          <cell r="A643">
            <v>201506</v>
          </cell>
        </row>
      </sheetData>
      <sheetData sheetId="4"/>
      <sheetData sheetId="5"/>
      <sheetData sheetId="6"/>
      <sheetData sheetId="7">
        <row r="29">
          <cell r="E29">
            <v>0.18</v>
          </cell>
          <cell r="F29">
            <v>0.38157568056677832</v>
          </cell>
        </row>
        <row r="30">
          <cell r="E30">
            <v>0.17</v>
          </cell>
          <cell r="F30">
            <v>0.34362770551863248</v>
          </cell>
        </row>
        <row r="31">
          <cell r="E31">
            <v>0.16000000000000003</v>
          </cell>
          <cell r="F31">
            <v>0.30620254734407426</v>
          </cell>
        </row>
        <row r="32">
          <cell r="E32">
            <v>0.15</v>
          </cell>
          <cell r="F32">
            <v>0.26951808844676828</v>
          </cell>
        </row>
        <row r="33">
          <cell r="E33">
            <v>0.14000000000000001</v>
          </cell>
          <cell r="F33">
            <v>0.23392306427541515</v>
          </cell>
        </row>
        <row r="34">
          <cell r="E34">
            <v>0.13</v>
          </cell>
          <cell r="F34">
            <v>0.2</v>
          </cell>
        </row>
        <row r="35">
          <cell r="E35">
            <v>0.125</v>
          </cell>
          <cell r="F35">
            <v>0.18395651660107071</v>
          </cell>
        </row>
        <row r="36">
          <cell r="E36">
            <v>0.11992765720894683</v>
          </cell>
          <cell r="F36">
            <v>0.16854767778568153</v>
          </cell>
        </row>
        <row r="37">
          <cell r="E37">
            <v>0.11499999999999999</v>
          </cell>
          <cell r="F37">
            <v>0.15466091943344965</v>
          </cell>
        </row>
        <row r="38">
          <cell r="E38">
            <v>0.11</v>
          </cell>
          <cell r="F38">
            <v>0.14198591479439079</v>
          </cell>
        </row>
        <row r="39">
          <cell r="E39">
            <v>0.10500000000000001</v>
          </cell>
          <cell r="F39">
            <v>0.13114877048604001</v>
          </cell>
        </row>
        <row r="40">
          <cell r="E40">
            <v>0.1</v>
          </cell>
          <cell r="F40">
            <v>0.12263767773404714</v>
          </cell>
        </row>
        <row r="41">
          <cell r="E41">
            <v>9.8750000750341627E-2</v>
          </cell>
          <cell r="F41">
            <v>0.1209338671923899</v>
          </cell>
        </row>
        <row r="42">
          <cell r="E42">
            <v>9.5000000000000001E-2</v>
          </cell>
          <cell r="F42">
            <v>0.11696153213770757</v>
          </cell>
        </row>
        <row r="43">
          <cell r="E43">
            <v>0.09</v>
          </cell>
          <cell r="F43">
            <v>0.11454256850621082</v>
          </cell>
        </row>
        <row r="44">
          <cell r="E44">
            <v>8.9000004147784209E-2</v>
          </cell>
          <cell r="F44">
            <v>0.11447270417003468</v>
          </cell>
        </row>
        <row r="45">
          <cell r="E45">
            <v>8.5000000000000006E-2</v>
          </cell>
          <cell r="F45">
            <v>0.11558546621439912</v>
          </cell>
        </row>
        <row r="46">
          <cell r="E46">
            <v>0.08</v>
          </cell>
          <cell r="F46">
            <v>0.12</v>
          </cell>
        </row>
        <row r="47">
          <cell r="E47">
            <v>7.0000000000000007E-2</v>
          </cell>
          <cell r="F47">
            <v>0.13740451229854134</v>
          </cell>
        </row>
        <row r="48">
          <cell r="E48">
            <v>0.06</v>
          </cell>
          <cell r="F48">
            <v>0.16297239029970689</v>
          </cell>
        </row>
        <row r="49">
          <cell r="E49">
            <v>4.9999999999999989E-2</v>
          </cell>
          <cell r="F49">
            <v>0.19349418595916523</v>
          </cell>
        </row>
        <row r="50">
          <cell r="E50">
            <v>4.0000000000000008E-2</v>
          </cell>
          <cell r="F50">
            <v>0.22698017534577775</v>
          </cell>
        </row>
        <row r="51">
          <cell r="E51">
            <v>0.03</v>
          </cell>
          <cell r="F51">
            <v>0.26229754097208002</v>
          </cell>
        </row>
      </sheetData>
      <sheetData sheetId="8"/>
      <sheetData sheetId="9"/>
      <sheetData sheetId="10"/>
      <sheetData sheetId="11"/>
      <sheetData sheetId="12"/>
      <sheetData sheetId="13"/>
      <sheetData sheetId="14"/>
      <sheetData sheetId="15"/>
      <sheetData sheetId="16">
        <row r="5">
          <cell r="B5" t="str">
            <v>December, end, 0</v>
          </cell>
          <cell r="D5">
            <v>83.961928303230167</v>
          </cell>
          <cell r="E5">
            <v>83.961928303230167</v>
          </cell>
          <cell r="G5">
            <v>102.02309481279069</v>
          </cell>
          <cell r="H5">
            <v>102.02309481279069</v>
          </cell>
          <cell r="J5">
            <v>97.524543775408162</v>
          </cell>
          <cell r="K5">
            <v>97.524543775408162</v>
          </cell>
        </row>
        <row r="6">
          <cell r="B6" t="str">
            <v>March, end, 1</v>
          </cell>
          <cell r="D6">
            <v>85.193972723175762</v>
          </cell>
          <cell r="E6">
            <v>85.193972723175762</v>
          </cell>
          <cell r="G6">
            <v>103.52016601172413</v>
          </cell>
          <cell r="H6">
            <v>101.77016601172413</v>
          </cell>
          <cell r="J6">
            <v>98.955603928437185</v>
          </cell>
          <cell r="K6">
            <v>97.705603928437185</v>
          </cell>
        </row>
        <row r="7">
          <cell r="B7" t="str">
            <v>June, end, 1</v>
          </cell>
          <cell r="D7">
            <v>86.444095973412601</v>
          </cell>
          <cell r="E7">
            <v>86.444095973412601</v>
          </cell>
          <cell r="G7">
            <v>105.03920500313424</v>
          </cell>
          <cell r="H7">
            <v>101.53920500313424</v>
          </cell>
          <cell r="J7">
            <v>100.40766323800986</v>
          </cell>
          <cell r="K7">
            <v>97.90766323800986</v>
          </cell>
        </row>
        <row r="8">
          <cell r="B8" t="str">
            <v>September, end, 1</v>
          </cell>
          <cell r="D8">
            <v>87.712563339915278</v>
          </cell>
          <cell r="E8">
            <v>87.712563339915278</v>
          </cell>
          <cell r="G8">
            <v>103.02917567743819</v>
          </cell>
          <cell r="H8">
            <v>101.27917567743819</v>
          </cell>
          <cell r="J8">
            <v>99.344345227097307</v>
          </cell>
          <cell r="K8">
            <v>98.094345227097307</v>
          </cell>
        </row>
        <row r="9">
          <cell r="B9" t="str">
            <v>December, end, 1</v>
          </cell>
          <cell r="D9">
            <v>88.999644001423988</v>
          </cell>
          <cell r="E9">
            <v>88.999644001423988</v>
          </cell>
          <cell r="G9">
            <v>104.5410099522127</v>
          </cell>
          <cell r="H9">
            <v>101.0410099522127</v>
          </cell>
          <cell r="J9">
            <v>100.80210886668591</v>
          </cell>
          <cell r="K9">
            <v>98.302108866685913</v>
          </cell>
        </row>
        <row r="10">
          <cell r="B10" t="str">
            <v>March, end, 2</v>
          </cell>
          <cell r="D10">
            <v>90.305611086566316</v>
          </cell>
          <cell r="E10">
            <v>90.305611086566316</v>
          </cell>
          <cell r="G10">
            <v>102.52367018897743</v>
          </cell>
          <cell r="H10">
            <v>100.77367018897743</v>
          </cell>
          <cell r="J10">
            <v>99.744578890250466</v>
          </cell>
          <cell r="K10">
            <v>98.494578890250466</v>
          </cell>
        </row>
        <row r="11">
          <cell r="B11" t="str">
            <v>June, end, 2</v>
          </cell>
          <cell r="D11">
            <v>91.63074173181738</v>
          </cell>
          <cell r="E11">
            <v>91.63074173181738</v>
          </cell>
          <cell r="G11">
            <v>104.02808675397685</v>
          </cell>
          <cell r="H11">
            <v>100.52808675397685</v>
          </cell>
          <cell r="J11">
            <v>101.20821549704372</v>
          </cell>
          <cell r="K11">
            <v>98.708215497043724</v>
          </cell>
        </row>
        <row r="12">
          <cell r="B12" t="str">
            <v>September, end, 2</v>
          </cell>
          <cell r="D12">
            <v>92.975317140310224</v>
          </cell>
          <cell r="E12">
            <v>92.975317140310224</v>
          </cell>
          <cell r="G12">
            <v>102.00322043463433</v>
          </cell>
          <cell r="H12">
            <v>100.25322043463433</v>
          </cell>
          <cell r="J12">
            <v>100.15664466683022</v>
          </cell>
          <cell r="K12">
            <v>98.906644666830218</v>
          </cell>
        </row>
        <row r="13">
          <cell r="B13" t="str">
            <v>December, end, 2</v>
          </cell>
          <cell r="D13">
            <v>94.33962264150945</v>
          </cell>
          <cell r="E13">
            <v>94.33962264150945</v>
          </cell>
          <cell r="G13">
            <v>103.5</v>
          </cell>
          <cell r="H13">
            <v>100</v>
          </cell>
          <cell r="J13">
            <v>101.62632786344034</v>
          </cell>
          <cell r="K13">
            <v>99.126327863440338</v>
          </cell>
        </row>
        <row r="14">
          <cell r="B14" t="str">
            <v>March, end, 3</v>
          </cell>
          <cell r="D14">
            <v>95.723947751760306</v>
          </cell>
          <cell r="E14">
            <v>95.723947751760306</v>
          </cell>
          <cell r="G14"/>
          <cell r="H14"/>
          <cell r="J14">
            <v>100.58089234977254</v>
          </cell>
          <cell r="K14">
            <v>99.33089234977254</v>
          </cell>
        </row>
        <row r="15">
          <cell r="B15" t="str">
            <v>June, end, 3</v>
          </cell>
          <cell r="D15">
            <v>97.128586235726416</v>
          </cell>
          <cell r="E15">
            <v>97.128586235726416</v>
          </cell>
          <cell r="G15"/>
          <cell r="H15"/>
          <cell r="J15">
            <v>102.05680089161959</v>
          </cell>
          <cell r="K15">
            <v>99.556800891619588</v>
          </cell>
        </row>
        <row r="16">
          <cell r="B16" t="str">
            <v>September, end, 3</v>
          </cell>
          <cell r="D16">
            <v>98.553836168728822</v>
          </cell>
          <cell r="E16">
            <v>98.553836168728822</v>
          </cell>
          <cell r="G16"/>
          <cell r="H16"/>
          <cell r="J16">
            <v>101.01768207294704</v>
          </cell>
          <cell r="K16">
            <v>99.767682072947039</v>
          </cell>
        </row>
        <row r="17">
          <cell r="B17" t="str">
            <v>December, end, 3</v>
          </cell>
          <cell r="D17">
            <v>100</v>
          </cell>
          <cell r="E17">
            <v>100</v>
          </cell>
          <cell r="G17"/>
          <cell r="H17"/>
          <cell r="J17">
            <v>102.5</v>
          </cell>
          <cell r="K17">
            <v>100</v>
          </cell>
        </row>
      </sheetData>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xample Class 1"/>
      <sheetName val="Tesla"/>
      <sheetName val="Capital allocation"/>
      <sheetName val="Two asset portfolio"/>
      <sheetName val="Three asset portfolio"/>
      <sheetName val="Marginal risk"/>
      <sheetName val="Berkshire Hathaway"/>
      <sheetName val="CAPM test"/>
      <sheetName val="Asset Pricing"/>
      <sheetName val="Bonds"/>
      <sheetName val="Duration GP check"/>
      <sheetName val="Exercise options"/>
      <sheetName val="SP500 options"/>
      <sheetName val="Apple"/>
    </sheetNames>
    <sheetDataSet>
      <sheetData sheetId="0"/>
      <sheetData sheetId="1"/>
      <sheetData sheetId="2"/>
      <sheetData sheetId="3">
        <row r="4">
          <cell r="D4">
            <v>0.08</v>
          </cell>
          <cell r="E4">
            <v>0.13</v>
          </cell>
        </row>
        <row r="5">
          <cell r="D5">
            <v>0.12</v>
          </cell>
          <cell r="E5">
            <v>0.2</v>
          </cell>
        </row>
        <row r="11">
          <cell r="E11">
            <v>0.13</v>
          </cell>
          <cell r="F11">
            <v>0.2</v>
          </cell>
          <cell r="G11">
            <v>0.2</v>
          </cell>
          <cell r="H11">
            <v>0.2</v>
          </cell>
          <cell r="I11">
            <v>0.2</v>
          </cell>
        </row>
        <row r="12">
          <cell r="E12">
            <v>0.125</v>
          </cell>
          <cell r="F12">
            <v>0.192</v>
          </cell>
          <cell r="G12">
            <v>0.16800000000000001</v>
          </cell>
          <cell r="H12">
            <v>0.1803995565404749</v>
          </cell>
          <cell r="I12">
            <v>0.18395651660107071</v>
          </cell>
        </row>
        <row r="13">
          <cell r="E13">
            <v>0.11992765720894683</v>
          </cell>
          <cell r="F13">
            <v>0.18388425153431492</v>
          </cell>
          <cell r="G13">
            <v>0.13553700613725966</v>
          </cell>
          <cell r="H13">
            <v>0.16152971552470888</v>
          </cell>
          <cell r="I13">
            <v>0.16854767778568153</v>
          </cell>
        </row>
        <row r="14">
          <cell r="E14">
            <v>0.11499999999999999</v>
          </cell>
          <cell r="F14">
            <v>0.17599999999999999</v>
          </cell>
          <cell r="G14">
            <v>0.10400000000000001</v>
          </cell>
          <cell r="H14">
            <v>0.14455448799674123</v>
          </cell>
          <cell r="I14">
            <v>0.15466091943344965</v>
          </cell>
        </row>
        <row r="15">
          <cell r="E15">
            <v>0.11</v>
          </cell>
          <cell r="F15">
            <v>0.16800000000000001</v>
          </cell>
          <cell r="G15">
            <v>7.2000000000000022E-2</v>
          </cell>
          <cell r="H15">
            <v>0.1292439553712281</v>
          </cell>
          <cell r="I15">
            <v>0.14198591479439079</v>
          </cell>
        </row>
        <row r="16">
          <cell r="E16">
            <v>0.10500000000000001</v>
          </cell>
          <cell r="F16">
            <v>0.16</v>
          </cell>
          <cell r="G16">
            <v>4.0000000000000008E-2</v>
          </cell>
          <cell r="H16">
            <v>0.11661903789690602</v>
          </cell>
          <cell r="I16">
            <v>0.13114877048604001</v>
          </cell>
        </row>
        <row r="17">
          <cell r="E17">
            <v>0.1</v>
          </cell>
          <cell r="F17">
            <v>0.152</v>
          </cell>
          <cell r="G17">
            <v>8.0000000000000973E-3</v>
          </cell>
          <cell r="H17">
            <v>0.1076289923765897</v>
          </cell>
          <cell r="I17">
            <v>0.12263767773404714</v>
          </cell>
        </row>
        <row r="18">
          <cell r="E18">
            <v>9.8750000750341627E-2</v>
          </cell>
          <cell r="F18">
            <v>0.1500000012005466</v>
          </cell>
          <cell r="G18">
            <v>4.748831981413797E-9</v>
          </cell>
          <cell r="H18">
            <v>0.10606601802689683</v>
          </cell>
          <cell r="I18">
            <v>0.1209338671923899</v>
          </cell>
        </row>
        <row r="19">
          <cell r="E19">
            <v>9.5000000000000001E-2</v>
          </cell>
          <cell r="F19">
            <v>0.14400000000000002</v>
          </cell>
          <cell r="G19">
            <v>2.4000000000000004E-2</v>
          </cell>
          <cell r="H19">
            <v>0.10322790320451153</v>
          </cell>
          <cell r="I19">
            <v>0.11696153213770757</v>
          </cell>
        </row>
        <row r="20">
          <cell r="E20">
            <v>0.09</v>
          </cell>
          <cell r="F20">
            <v>0.13599999999999998</v>
          </cell>
          <cell r="G20">
            <v>5.6000000000000022E-2</v>
          </cell>
          <cell r="H20">
            <v>0.10400000000000001</v>
          </cell>
          <cell r="I20">
            <v>0.11454256850621082</v>
          </cell>
        </row>
        <row r="21">
          <cell r="E21">
            <v>8.9000004147784209E-2</v>
          </cell>
          <cell r="F21">
            <v>0.13440000663645474</v>
          </cell>
          <cell r="G21">
            <v>6.2399973454181079E-2</v>
          </cell>
          <cell r="H21">
            <v>0.10477862012586724</v>
          </cell>
          <cell r="I21">
            <v>0.11447270417003468</v>
          </cell>
        </row>
        <row r="22">
          <cell r="E22">
            <v>8.5000000000000006E-2</v>
          </cell>
          <cell r="F22">
            <v>0.128</v>
          </cell>
          <cell r="G22">
            <v>8.8000000000000009E-2</v>
          </cell>
          <cell r="H22">
            <v>0.10983624174196785</v>
          </cell>
          <cell r="I22">
            <v>0.11558546621439912</v>
          </cell>
        </row>
        <row r="23">
          <cell r="E23">
            <v>0.08</v>
          </cell>
          <cell r="F23">
            <v>0.12</v>
          </cell>
          <cell r="G23">
            <v>0.12</v>
          </cell>
          <cell r="H23">
            <v>0.12</v>
          </cell>
          <cell r="I23">
            <v>0.12</v>
          </cell>
        </row>
        <row r="29">
          <cell r="E29">
            <v>0.18</v>
          </cell>
          <cell r="F29">
            <v>0.38157568056677832</v>
          </cell>
        </row>
        <row r="30">
          <cell r="E30">
            <v>0.17</v>
          </cell>
          <cell r="F30">
            <v>0.34362770551863248</v>
          </cell>
        </row>
        <row r="31">
          <cell r="E31">
            <v>0.16000000000000003</v>
          </cell>
          <cell r="F31">
            <v>0.30620254734407426</v>
          </cell>
        </row>
        <row r="32">
          <cell r="E32">
            <v>0.15</v>
          </cell>
          <cell r="F32">
            <v>0.26951808844676828</v>
          </cell>
        </row>
        <row r="33">
          <cell r="E33">
            <v>0.14000000000000001</v>
          </cell>
          <cell r="F33">
            <v>0.23392306427541515</v>
          </cell>
        </row>
        <row r="34">
          <cell r="E34">
            <v>0.13</v>
          </cell>
          <cell r="F34">
            <v>0.2</v>
          </cell>
        </row>
        <row r="35">
          <cell r="E35">
            <v>0.125</v>
          </cell>
          <cell r="F35">
            <v>0.18395651660107071</v>
          </cell>
        </row>
        <row r="36">
          <cell r="E36">
            <v>0.11992765720894683</v>
          </cell>
          <cell r="F36">
            <v>0.16854767778568153</v>
          </cell>
        </row>
        <row r="37">
          <cell r="E37">
            <v>0.11499999999999999</v>
          </cell>
          <cell r="F37">
            <v>0.15466091943344965</v>
          </cell>
        </row>
        <row r="38">
          <cell r="E38">
            <v>0.11</v>
          </cell>
          <cell r="F38">
            <v>0.14198591479439079</v>
          </cell>
        </row>
        <row r="39">
          <cell r="E39">
            <v>0.10500000000000001</v>
          </cell>
          <cell r="F39">
            <v>0.13114877048604001</v>
          </cell>
        </row>
        <row r="40">
          <cell r="E40">
            <v>0.1</v>
          </cell>
          <cell r="F40">
            <v>0.12263767773404714</v>
          </cell>
        </row>
        <row r="41">
          <cell r="E41">
            <v>9.8750000750341627E-2</v>
          </cell>
          <cell r="F41">
            <v>0.1209338671923899</v>
          </cell>
        </row>
        <row r="42">
          <cell r="E42">
            <v>9.5000000000000001E-2</v>
          </cell>
          <cell r="F42">
            <v>0.11696153213770757</v>
          </cell>
        </row>
        <row r="43">
          <cell r="E43">
            <v>0.09</v>
          </cell>
          <cell r="F43">
            <v>0.11454256850621082</v>
          </cell>
        </row>
        <row r="44">
          <cell r="E44">
            <v>8.9000004147784209E-2</v>
          </cell>
          <cell r="F44">
            <v>0.11447270417003468</v>
          </cell>
        </row>
        <row r="45">
          <cell r="E45">
            <v>8.5000000000000006E-2</v>
          </cell>
          <cell r="F45">
            <v>0.11558546621439912</v>
          </cell>
        </row>
        <row r="46">
          <cell r="E46">
            <v>0.08</v>
          </cell>
          <cell r="F46">
            <v>0.12</v>
          </cell>
        </row>
        <row r="47">
          <cell r="E47">
            <v>7.0000000000000007E-2</v>
          </cell>
          <cell r="F47">
            <v>0.13740451229854134</v>
          </cell>
        </row>
        <row r="48">
          <cell r="E48">
            <v>0.06</v>
          </cell>
          <cell r="F48">
            <v>0.16297239029970689</v>
          </cell>
        </row>
        <row r="49">
          <cell r="E49">
            <v>4.9999999999999989E-2</v>
          </cell>
          <cell r="F49">
            <v>0.19349418595916523</v>
          </cell>
        </row>
        <row r="50">
          <cell r="E50">
            <v>4.0000000000000008E-2</v>
          </cell>
          <cell r="F50">
            <v>0.22698017534577775</v>
          </cell>
        </row>
        <row r="51">
          <cell r="E51">
            <v>0.03</v>
          </cell>
          <cell r="F51">
            <v>0.26229754097208002</v>
          </cell>
        </row>
        <row r="55">
          <cell r="F55">
            <v>0.11000000067193205</v>
          </cell>
          <cell r="G55">
            <v>0.14198591638447222</v>
          </cell>
        </row>
        <row r="56">
          <cell r="F56">
            <v>0.05</v>
          </cell>
          <cell r="G56">
            <v>0</v>
          </cell>
        </row>
        <row r="57">
          <cell r="F57">
            <v>0.17000000134386412</v>
          </cell>
          <cell r="G57">
            <v>0.28397183276894444</v>
          </cell>
        </row>
      </sheetData>
      <sheetData sheetId="4">
        <row r="4">
          <cell r="D4">
            <v>0.08</v>
          </cell>
          <cell r="E4">
            <v>0.13</v>
          </cell>
          <cell r="F4">
            <v>0.1</v>
          </cell>
        </row>
        <row r="5">
          <cell r="D5">
            <v>0.12</v>
          </cell>
          <cell r="E5">
            <v>0.2</v>
          </cell>
          <cell r="F5">
            <v>0.15</v>
          </cell>
        </row>
        <row r="19">
          <cell r="C19">
            <v>0.03</v>
          </cell>
          <cell r="D19">
            <v>0.24814992986561107</v>
          </cell>
        </row>
        <row r="20">
          <cell r="C20">
            <v>0.04</v>
          </cell>
          <cell r="D20">
            <v>0.21135413955655635</v>
          </cell>
        </row>
        <row r="21">
          <cell r="C21">
            <v>0.05</v>
          </cell>
          <cell r="D21">
            <v>0.1759343933664784</v>
          </cell>
        </row>
        <row r="22">
          <cell r="C22">
            <v>0.06</v>
          </cell>
          <cell r="D22">
            <v>0.14291746946025549</v>
          </cell>
        </row>
        <row r="23">
          <cell r="C23">
            <v>7.0000000000000007E-2</v>
          </cell>
          <cell r="D23">
            <v>0.11440301233258335</v>
          </cell>
        </row>
        <row r="24">
          <cell r="C24">
            <v>0.08</v>
          </cell>
          <cell r="D24">
            <v>9.4556063955566719E-2</v>
          </cell>
        </row>
        <row r="25">
          <cell r="C25">
            <v>0.09</v>
          </cell>
          <cell r="D25">
            <v>8.9352129672006536E-2</v>
          </cell>
        </row>
        <row r="26">
          <cell r="C26">
            <v>0.1</v>
          </cell>
          <cell r="D26">
            <v>0.101078735494815</v>
          </cell>
        </row>
        <row r="27">
          <cell r="C27">
            <v>0.11</v>
          </cell>
          <cell r="D27">
            <v>0.12506067450518701</v>
          </cell>
        </row>
        <row r="28">
          <cell r="C28">
            <v>0.12</v>
          </cell>
          <cell r="D28">
            <v>0.15573563398370882</v>
          </cell>
        </row>
        <row r="29">
          <cell r="C29">
            <v>0.13</v>
          </cell>
          <cell r="D29">
            <v>0.18988722158975563</v>
          </cell>
        </row>
        <row r="30">
          <cell r="C30">
            <v>0.14000000000000001</v>
          </cell>
          <cell r="D30">
            <v>0.22594441794388301</v>
          </cell>
        </row>
        <row r="31">
          <cell r="C31">
            <v>0.15</v>
          </cell>
          <cell r="D31">
            <v>0.26312498346427882</v>
          </cell>
        </row>
        <row r="32">
          <cell r="C32">
            <v>0.16</v>
          </cell>
          <cell r="D32">
            <v>0.30101293608798241</v>
          </cell>
        </row>
        <row r="33">
          <cell r="C33">
            <v>0.17</v>
          </cell>
          <cell r="D33">
            <v>0.3393714370828701</v>
          </cell>
        </row>
        <row r="34">
          <cell r="C34">
            <v>0.18</v>
          </cell>
          <cell r="D34">
            <v>0.37805728503658131</v>
          </cell>
        </row>
        <row r="35">
          <cell r="C35">
            <v>0.10106650589891523</v>
          </cell>
          <cell r="D35">
            <v>0.1031665249837637</v>
          </cell>
        </row>
        <row r="36">
          <cell r="C36">
            <v>0.05</v>
          </cell>
          <cell r="D36">
            <v>0</v>
          </cell>
        </row>
        <row r="37">
          <cell r="C37">
            <v>0.15213301179783045</v>
          </cell>
          <cell r="D37">
            <v>0.20633304996752741</v>
          </cell>
        </row>
      </sheetData>
      <sheetData sheetId="5"/>
      <sheetData sheetId="6"/>
      <sheetData sheetId="7"/>
      <sheetData sheetId="8"/>
      <sheetData sheetId="9">
        <row r="40">
          <cell r="O40" t="str">
            <v>Actual</v>
          </cell>
          <cell r="P40" t="str">
            <v>Duration</v>
          </cell>
          <cell r="Q40" t="str">
            <v>Duration+Convexity</v>
          </cell>
        </row>
        <row r="41">
          <cell r="N41">
            <v>-0.04</v>
          </cell>
          <cell r="O41">
            <v>0.50264533446798931</v>
          </cell>
          <cell r="P41">
            <v>0.380800574275103</v>
          </cell>
          <cell r="Q41">
            <v>0.47943445876752183</v>
          </cell>
        </row>
        <row r="42">
          <cell r="N42">
            <v>-3.0000000000000002E-2</v>
          </cell>
          <cell r="O42">
            <v>0.35044201923344476</v>
          </cell>
          <cell r="P42">
            <v>0.28560043070632724</v>
          </cell>
          <cell r="Q42">
            <v>0.3410819907333128</v>
          </cell>
        </row>
        <row r="43">
          <cell r="N43">
            <v>-2.0000000000000004E-2</v>
          </cell>
          <cell r="O43">
            <v>0.2177133191113827</v>
          </cell>
          <cell r="P43">
            <v>0.19040028713755153</v>
          </cell>
          <cell r="Q43">
            <v>0.21505875826065624</v>
          </cell>
        </row>
        <row r="44">
          <cell r="N44">
            <v>-1.0000000000000002E-2</v>
          </cell>
          <cell r="O44">
            <v>0.10168278121867735</v>
          </cell>
          <cell r="P44">
            <v>9.5200143568775764E-2</v>
          </cell>
          <cell r="Q44">
            <v>0.10136476134955194</v>
          </cell>
        </row>
        <row r="45">
          <cell r="N45">
            <v>0</v>
          </cell>
          <cell r="O45">
            <v>0</v>
          </cell>
          <cell r="P45">
            <v>0</v>
          </cell>
          <cell r="Q45">
            <v>0</v>
          </cell>
        </row>
        <row r="46">
          <cell r="N46">
            <v>9.999999999999995E-3</v>
          </cell>
          <cell r="O46">
            <v>-8.9328715724342422E-2</v>
          </cell>
          <cell r="P46">
            <v>-9.5200143568775694E-2</v>
          </cell>
          <cell r="Q46">
            <v>-8.9035525787999531E-2</v>
          </cell>
        </row>
        <row r="47">
          <cell r="N47">
            <v>2.0000000000000004E-2</v>
          </cell>
          <cell r="O47">
            <v>-0.16799780735046677</v>
          </cell>
          <cell r="P47">
            <v>-0.19040028713755153</v>
          </cell>
          <cell r="Q47">
            <v>-0.16574181601444682</v>
          </cell>
        </row>
        <row r="48">
          <cell r="N48">
            <v>0.03</v>
          </cell>
          <cell r="O48">
            <v>-0.23745018843401822</v>
          </cell>
          <cell r="P48">
            <v>-0.28560043070632724</v>
          </cell>
          <cell r="Q48">
            <v>-0.23011887067934167</v>
          </cell>
        </row>
        <row r="49">
          <cell r="N49">
            <v>3.9999999999999994E-2</v>
          </cell>
          <cell r="O49">
            <v>-0.29891695286679265</v>
          </cell>
          <cell r="P49">
            <v>-0.38080057427510294</v>
          </cell>
          <cell r="Q49">
            <v>-0.28216668978268417</v>
          </cell>
        </row>
      </sheetData>
      <sheetData sheetId="10"/>
      <sheetData sheetId="11">
        <row r="15">
          <cell r="M15" t="str">
            <v>A</v>
          </cell>
          <cell r="N15" t="str">
            <v>B</v>
          </cell>
          <cell r="O15" t="str">
            <v>C</v>
          </cell>
        </row>
        <row r="16">
          <cell r="L16">
            <v>85</v>
          </cell>
          <cell r="M16">
            <v>-0.15000000000000002</v>
          </cell>
          <cell r="N16">
            <v>-1</v>
          </cell>
          <cell r="O16">
            <v>-7.2999999999999954E-2</v>
          </cell>
        </row>
        <row r="17">
          <cell r="L17">
            <v>90</v>
          </cell>
          <cell r="M17">
            <v>-9.9999999999999978E-2</v>
          </cell>
          <cell r="N17">
            <v>-1</v>
          </cell>
          <cell r="O17">
            <v>-7.2999999999999954E-2</v>
          </cell>
        </row>
        <row r="18">
          <cell r="L18">
            <v>95</v>
          </cell>
          <cell r="M18">
            <v>-5.0000000000000044E-2</v>
          </cell>
          <cell r="N18">
            <v>-1</v>
          </cell>
          <cell r="O18">
            <v>-7.2999999999999954E-2</v>
          </cell>
        </row>
        <row r="19">
          <cell r="L19">
            <v>100</v>
          </cell>
          <cell r="M19">
            <v>0</v>
          </cell>
          <cell r="N19">
            <v>-1</v>
          </cell>
          <cell r="O19">
            <v>-7.2999999999999954E-2</v>
          </cell>
        </row>
        <row r="20">
          <cell r="L20">
            <v>105</v>
          </cell>
          <cell r="M20">
            <v>5.0000000000000044E-2</v>
          </cell>
          <cell r="N20">
            <v>-0.5</v>
          </cell>
          <cell r="O20">
            <v>-2.300000000000002E-2</v>
          </cell>
        </row>
        <row r="21">
          <cell r="L21">
            <v>110</v>
          </cell>
          <cell r="M21">
            <v>0.10000000000000009</v>
          </cell>
          <cell r="N21">
            <v>0</v>
          </cell>
          <cell r="O21">
            <v>2.6999999999999913E-2</v>
          </cell>
        </row>
        <row r="22">
          <cell r="L22">
            <v>115</v>
          </cell>
          <cell r="M22">
            <v>0.14999999999999991</v>
          </cell>
          <cell r="N22">
            <v>0.5</v>
          </cell>
          <cell r="O22">
            <v>7.6999999999999957E-2</v>
          </cell>
        </row>
        <row r="23">
          <cell r="L23">
            <v>120</v>
          </cell>
          <cell r="M23">
            <v>0.19999999999999996</v>
          </cell>
          <cell r="N23">
            <v>1</v>
          </cell>
          <cell r="O23">
            <v>0.127</v>
          </cell>
        </row>
      </sheetData>
      <sheetData sheetId="12">
        <row r="5">
          <cell r="AI5" t="str">
            <v>Long 5850 Straddle</v>
          </cell>
        </row>
        <row r="6">
          <cell r="C6" t="str">
            <v>Payoff</v>
          </cell>
          <cell r="D6" t="str">
            <v>Profit</v>
          </cell>
          <cell r="E6" t="str">
            <v>Return S&amp;P500</v>
          </cell>
          <cell r="F6" t="str">
            <v>Return Call</v>
          </cell>
          <cell r="I6" t="str">
            <v>S&amp;P500</v>
          </cell>
          <cell r="J6" t="str">
            <v>5250 put</v>
          </cell>
          <cell r="K6" t="str">
            <v>Protective put</v>
          </cell>
          <cell r="L6" t="str">
            <v>Protective collar (5250 put &amp; 6300 call)</v>
          </cell>
          <cell r="O6" t="str">
            <v>Short S&amp;P500</v>
          </cell>
          <cell r="P6" t="str">
            <v>Covered (6300) call</v>
          </cell>
          <cell r="AH6">
            <v>3500</v>
          </cell>
          <cell r="AI6">
            <v>2350</v>
          </cell>
        </row>
        <row r="7">
          <cell r="B7">
            <v>3500</v>
          </cell>
          <cell r="C7">
            <v>0</v>
          </cell>
          <cell r="D7">
            <v>-462.1</v>
          </cell>
          <cell r="E7">
            <v>-0.40170940170940173</v>
          </cell>
          <cell r="F7">
            <v>-1</v>
          </cell>
          <cell r="H7">
            <v>3500</v>
          </cell>
          <cell r="I7">
            <v>3500</v>
          </cell>
          <cell r="J7">
            <v>1750</v>
          </cell>
          <cell r="K7">
            <v>5250</v>
          </cell>
          <cell r="L7">
            <v>5250</v>
          </cell>
          <cell r="N7">
            <v>3500</v>
          </cell>
          <cell r="O7">
            <v>-3500</v>
          </cell>
          <cell r="P7">
            <v>-3500</v>
          </cell>
          <cell r="AH7">
            <v>3750</v>
          </cell>
          <cell r="AI7">
            <v>2100</v>
          </cell>
        </row>
        <row r="8">
          <cell r="B8">
            <v>3750</v>
          </cell>
          <cell r="C8">
            <v>0</v>
          </cell>
          <cell r="D8">
            <v>-462.1</v>
          </cell>
          <cell r="E8">
            <v>-0.35897435897435892</v>
          </cell>
          <cell r="F8">
            <v>-1</v>
          </cell>
          <cell r="H8">
            <v>3750</v>
          </cell>
          <cell r="I8">
            <v>3750</v>
          </cell>
          <cell r="J8">
            <v>1500</v>
          </cell>
          <cell r="K8">
            <v>5250</v>
          </cell>
          <cell r="L8">
            <v>5250</v>
          </cell>
          <cell r="N8">
            <v>3750</v>
          </cell>
          <cell r="O8">
            <v>-3750</v>
          </cell>
          <cell r="P8">
            <v>-3750</v>
          </cell>
          <cell r="AH8">
            <v>4000</v>
          </cell>
          <cell r="AI8">
            <v>1850</v>
          </cell>
        </row>
        <row r="9">
          <cell r="B9">
            <v>4000</v>
          </cell>
          <cell r="C9">
            <v>0</v>
          </cell>
          <cell r="D9">
            <v>-462.1</v>
          </cell>
          <cell r="E9">
            <v>-0.31623931623931623</v>
          </cell>
          <cell r="F9">
            <v>-1</v>
          </cell>
          <cell r="H9">
            <v>4000</v>
          </cell>
          <cell r="I9">
            <v>4000</v>
          </cell>
          <cell r="J9">
            <v>1250</v>
          </cell>
          <cell r="K9">
            <v>5250</v>
          </cell>
          <cell r="L9">
            <v>5250</v>
          </cell>
          <cell r="N9">
            <v>4000</v>
          </cell>
          <cell r="O9">
            <v>-4000</v>
          </cell>
          <cell r="P9">
            <v>-4000</v>
          </cell>
          <cell r="AH9">
            <v>4250</v>
          </cell>
          <cell r="AI9">
            <v>1600</v>
          </cell>
        </row>
        <row r="10">
          <cell r="B10">
            <v>4250</v>
          </cell>
          <cell r="C10">
            <v>0</v>
          </cell>
          <cell r="D10">
            <v>-462.1</v>
          </cell>
          <cell r="E10">
            <v>-0.27350427350427353</v>
          </cell>
          <cell r="F10">
            <v>-1</v>
          </cell>
          <cell r="H10">
            <v>4250</v>
          </cell>
          <cell r="I10">
            <v>4250</v>
          </cell>
          <cell r="J10">
            <v>1000</v>
          </cell>
          <cell r="K10">
            <v>5250</v>
          </cell>
          <cell r="L10">
            <v>5250</v>
          </cell>
          <cell r="N10">
            <v>4250</v>
          </cell>
          <cell r="O10">
            <v>-4250</v>
          </cell>
          <cell r="P10">
            <v>-4250</v>
          </cell>
          <cell r="AH10">
            <v>4500</v>
          </cell>
          <cell r="AI10">
            <v>1350</v>
          </cell>
        </row>
        <row r="11">
          <cell r="B11">
            <v>4500</v>
          </cell>
          <cell r="C11">
            <v>0</v>
          </cell>
          <cell r="D11">
            <v>-462.1</v>
          </cell>
          <cell r="E11">
            <v>-0.23076923076923073</v>
          </cell>
          <cell r="F11">
            <v>-1</v>
          </cell>
          <cell r="H11">
            <v>4500</v>
          </cell>
          <cell r="I11">
            <v>4500</v>
          </cell>
          <cell r="J11">
            <v>750</v>
          </cell>
          <cell r="K11">
            <v>5250</v>
          </cell>
          <cell r="L11">
            <v>5250</v>
          </cell>
          <cell r="N11">
            <v>4500</v>
          </cell>
          <cell r="O11">
            <v>-4500</v>
          </cell>
          <cell r="P11">
            <v>-4500</v>
          </cell>
          <cell r="AH11">
            <v>4750</v>
          </cell>
          <cell r="AI11">
            <v>1100</v>
          </cell>
        </row>
        <row r="12">
          <cell r="B12">
            <v>4750</v>
          </cell>
          <cell r="C12">
            <v>0</v>
          </cell>
          <cell r="D12">
            <v>-462.1</v>
          </cell>
          <cell r="E12">
            <v>-0.18803418803418803</v>
          </cell>
          <cell r="F12">
            <v>-1</v>
          </cell>
          <cell r="H12">
            <v>4750</v>
          </cell>
          <cell r="I12">
            <v>4750</v>
          </cell>
          <cell r="J12">
            <v>500</v>
          </cell>
          <cell r="K12">
            <v>5250</v>
          </cell>
          <cell r="L12">
            <v>5250</v>
          </cell>
          <cell r="N12">
            <v>4750</v>
          </cell>
          <cell r="O12">
            <v>-4750</v>
          </cell>
          <cell r="P12">
            <v>-4750</v>
          </cell>
          <cell r="AH12">
            <v>5000</v>
          </cell>
          <cell r="AI12">
            <v>850</v>
          </cell>
        </row>
        <row r="13">
          <cell r="B13">
            <v>5000</v>
          </cell>
          <cell r="C13">
            <v>0</v>
          </cell>
          <cell r="D13">
            <v>-462.1</v>
          </cell>
          <cell r="E13">
            <v>-0.14529914529914534</v>
          </cell>
          <cell r="F13">
            <v>-1</v>
          </cell>
          <cell r="H13">
            <v>5000</v>
          </cell>
          <cell r="I13">
            <v>5000</v>
          </cell>
          <cell r="J13">
            <v>250</v>
          </cell>
          <cell r="K13">
            <v>5250</v>
          </cell>
          <cell r="L13">
            <v>5250</v>
          </cell>
          <cell r="N13">
            <v>5000</v>
          </cell>
          <cell r="O13">
            <v>-5000</v>
          </cell>
          <cell r="P13">
            <v>-5000</v>
          </cell>
          <cell r="AH13">
            <v>5250</v>
          </cell>
          <cell r="AI13">
            <v>600</v>
          </cell>
        </row>
        <row r="14">
          <cell r="B14">
            <v>5250</v>
          </cell>
          <cell r="C14">
            <v>0</v>
          </cell>
          <cell r="D14">
            <v>-462.1</v>
          </cell>
          <cell r="E14">
            <v>-0.10256410256410253</v>
          </cell>
          <cell r="F14">
            <v>-1</v>
          </cell>
          <cell r="H14">
            <v>5250</v>
          </cell>
          <cell r="I14">
            <v>5250</v>
          </cell>
          <cell r="J14">
            <v>0</v>
          </cell>
          <cell r="K14">
            <v>5250</v>
          </cell>
          <cell r="L14">
            <v>5250</v>
          </cell>
          <cell r="N14">
            <v>5250</v>
          </cell>
          <cell r="O14">
            <v>-5250</v>
          </cell>
          <cell r="P14">
            <v>-5250</v>
          </cell>
          <cell r="AH14">
            <v>5500</v>
          </cell>
          <cell r="AI14">
            <v>350</v>
          </cell>
        </row>
        <row r="15">
          <cell r="B15">
            <v>5500</v>
          </cell>
          <cell r="C15">
            <v>0</v>
          </cell>
          <cell r="D15">
            <v>-462.1</v>
          </cell>
          <cell r="E15">
            <v>-5.9829059829059839E-2</v>
          </cell>
          <cell r="F15">
            <v>-1</v>
          </cell>
          <cell r="H15">
            <v>5500</v>
          </cell>
          <cell r="I15">
            <v>5500</v>
          </cell>
          <cell r="J15">
            <v>0</v>
          </cell>
          <cell r="K15">
            <v>5500</v>
          </cell>
          <cell r="L15">
            <v>5500</v>
          </cell>
          <cell r="N15">
            <v>5500</v>
          </cell>
          <cell r="O15">
            <v>-5500</v>
          </cell>
          <cell r="P15">
            <v>-5500</v>
          </cell>
          <cell r="AH15">
            <v>5750</v>
          </cell>
          <cell r="AI15">
            <v>100</v>
          </cell>
        </row>
        <row r="16">
          <cell r="B16">
            <v>5750</v>
          </cell>
          <cell r="C16">
            <v>0</v>
          </cell>
          <cell r="D16">
            <v>-462.1</v>
          </cell>
          <cell r="E16">
            <v>-1.7094017094017144E-2</v>
          </cell>
          <cell r="F16">
            <v>-1</v>
          </cell>
          <cell r="H16">
            <v>5750</v>
          </cell>
          <cell r="I16">
            <v>5750</v>
          </cell>
          <cell r="J16">
            <v>0</v>
          </cell>
          <cell r="K16">
            <v>5750</v>
          </cell>
          <cell r="L16">
            <v>5750</v>
          </cell>
          <cell r="N16">
            <v>5750</v>
          </cell>
          <cell r="O16">
            <v>-5750</v>
          </cell>
          <cell r="P16">
            <v>-5750</v>
          </cell>
          <cell r="AH16">
            <v>6000</v>
          </cell>
          <cell r="AI16">
            <v>150</v>
          </cell>
        </row>
        <row r="17">
          <cell r="B17">
            <v>6000</v>
          </cell>
          <cell r="C17">
            <v>150</v>
          </cell>
          <cell r="D17">
            <v>-312.10000000000002</v>
          </cell>
          <cell r="E17">
            <v>2.564102564102555E-2</v>
          </cell>
          <cell r="F17">
            <v>-0.6753949361610041</v>
          </cell>
          <cell r="H17">
            <v>6000</v>
          </cell>
          <cell r="I17">
            <v>6000</v>
          </cell>
          <cell r="J17">
            <v>0</v>
          </cell>
          <cell r="K17">
            <v>6000</v>
          </cell>
          <cell r="L17">
            <v>6000</v>
          </cell>
          <cell r="N17">
            <v>6000</v>
          </cell>
          <cell r="O17">
            <v>-6000</v>
          </cell>
          <cell r="P17">
            <v>-6000</v>
          </cell>
          <cell r="AH17">
            <v>6250</v>
          </cell>
          <cell r="AI17">
            <v>400</v>
          </cell>
        </row>
        <row r="18">
          <cell r="B18">
            <v>6250</v>
          </cell>
          <cell r="C18">
            <v>400</v>
          </cell>
          <cell r="D18">
            <v>-62.100000000000023</v>
          </cell>
          <cell r="E18">
            <v>6.8376068376068355E-2</v>
          </cell>
          <cell r="F18">
            <v>-0.13438649642934433</v>
          </cell>
          <cell r="H18">
            <v>6250</v>
          </cell>
          <cell r="I18">
            <v>6250</v>
          </cell>
          <cell r="J18">
            <v>0</v>
          </cell>
          <cell r="K18">
            <v>6250</v>
          </cell>
          <cell r="L18">
            <v>6250</v>
          </cell>
          <cell r="N18">
            <v>6250</v>
          </cell>
          <cell r="O18">
            <v>-6250</v>
          </cell>
          <cell r="P18">
            <v>-6250</v>
          </cell>
          <cell r="AH18">
            <v>6500</v>
          </cell>
          <cell r="AI18">
            <v>650</v>
          </cell>
        </row>
        <row r="19">
          <cell r="B19">
            <v>6500</v>
          </cell>
          <cell r="C19">
            <v>650</v>
          </cell>
          <cell r="D19">
            <v>187.89999999999998</v>
          </cell>
          <cell r="E19">
            <v>0.11111111111111116</v>
          </cell>
          <cell r="F19">
            <v>0.40662194330231544</v>
          </cell>
          <cell r="H19">
            <v>6500</v>
          </cell>
          <cell r="I19">
            <v>6500</v>
          </cell>
          <cell r="J19">
            <v>0</v>
          </cell>
          <cell r="K19">
            <v>6500</v>
          </cell>
          <cell r="L19">
            <v>6300</v>
          </cell>
          <cell r="N19">
            <v>6500</v>
          </cell>
          <cell r="O19">
            <v>-6500</v>
          </cell>
          <cell r="P19">
            <v>-6300</v>
          </cell>
          <cell r="AH19">
            <v>6750</v>
          </cell>
          <cell r="AI19">
            <v>900</v>
          </cell>
        </row>
        <row r="20">
          <cell r="B20">
            <v>6750</v>
          </cell>
          <cell r="C20">
            <v>900</v>
          </cell>
          <cell r="D20">
            <v>437.9</v>
          </cell>
          <cell r="E20">
            <v>0.15384615384615374</v>
          </cell>
          <cell r="F20">
            <v>0.94763038303397529</v>
          </cell>
          <cell r="H20">
            <v>6750</v>
          </cell>
          <cell r="I20">
            <v>6750</v>
          </cell>
          <cell r="J20">
            <v>0</v>
          </cell>
          <cell r="K20">
            <v>6750</v>
          </cell>
          <cell r="L20">
            <v>6300</v>
          </cell>
          <cell r="N20">
            <v>6750</v>
          </cell>
          <cell r="O20">
            <v>-6750</v>
          </cell>
          <cell r="P20">
            <v>-6300</v>
          </cell>
          <cell r="AH20">
            <v>7000</v>
          </cell>
          <cell r="AI20">
            <v>1150</v>
          </cell>
        </row>
        <row r="21">
          <cell r="B21">
            <v>7000</v>
          </cell>
          <cell r="C21">
            <v>1150</v>
          </cell>
          <cell r="D21">
            <v>687.9</v>
          </cell>
          <cell r="E21">
            <v>0.19658119658119655</v>
          </cell>
          <cell r="F21">
            <v>1.4886388227656351</v>
          </cell>
          <cell r="H21">
            <v>7000</v>
          </cell>
          <cell r="I21">
            <v>7000</v>
          </cell>
          <cell r="J21">
            <v>0</v>
          </cell>
          <cell r="K21">
            <v>7000</v>
          </cell>
          <cell r="L21">
            <v>6300</v>
          </cell>
          <cell r="N21">
            <v>7000</v>
          </cell>
          <cell r="O21">
            <v>-7000</v>
          </cell>
          <cell r="P21">
            <v>-6300</v>
          </cell>
          <cell r="AH21">
            <v>7250</v>
          </cell>
          <cell r="AI21">
            <v>1400</v>
          </cell>
        </row>
        <row r="22">
          <cell r="B22">
            <v>7250</v>
          </cell>
          <cell r="C22">
            <v>1400</v>
          </cell>
          <cell r="D22">
            <v>937.9</v>
          </cell>
          <cell r="E22">
            <v>0.23931623931623935</v>
          </cell>
          <cell r="F22">
            <v>2.0296472624972948</v>
          </cell>
          <cell r="H22">
            <v>7250</v>
          </cell>
          <cell r="I22">
            <v>7250</v>
          </cell>
          <cell r="J22">
            <v>0</v>
          </cell>
          <cell r="K22">
            <v>7250</v>
          </cell>
          <cell r="L22">
            <v>6300</v>
          </cell>
          <cell r="N22">
            <v>7250</v>
          </cell>
          <cell r="O22">
            <v>-7250</v>
          </cell>
          <cell r="P22">
            <v>-6300</v>
          </cell>
          <cell r="AH22">
            <v>7500</v>
          </cell>
          <cell r="AI22">
            <v>1650</v>
          </cell>
        </row>
        <row r="23">
          <cell r="B23">
            <v>7500</v>
          </cell>
          <cell r="C23">
            <v>1650</v>
          </cell>
          <cell r="D23">
            <v>1187.9000000000001</v>
          </cell>
          <cell r="E23">
            <v>0.28205128205128216</v>
          </cell>
          <cell r="F23">
            <v>2.5706557022289549</v>
          </cell>
          <cell r="H23">
            <v>7500</v>
          </cell>
          <cell r="I23">
            <v>7500</v>
          </cell>
          <cell r="J23">
            <v>0</v>
          </cell>
          <cell r="K23">
            <v>7500</v>
          </cell>
          <cell r="L23">
            <v>6300</v>
          </cell>
          <cell r="N23">
            <v>7500</v>
          </cell>
          <cell r="O23">
            <v>-7500</v>
          </cell>
          <cell r="P23">
            <v>-6300</v>
          </cell>
          <cell r="AH23">
            <v>7750</v>
          </cell>
          <cell r="AI23">
            <v>1900</v>
          </cell>
        </row>
        <row r="24">
          <cell r="B24">
            <v>7750</v>
          </cell>
          <cell r="C24">
            <v>1900</v>
          </cell>
          <cell r="D24">
            <v>1437.9</v>
          </cell>
          <cell r="E24">
            <v>0.32478632478632474</v>
          </cell>
          <cell r="F24">
            <v>3.1116641419606146</v>
          </cell>
          <cell r="H24">
            <v>7750</v>
          </cell>
          <cell r="I24">
            <v>7750</v>
          </cell>
          <cell r="J24">
            <v>0</v>
          </cell>
          <cell r="K24">
            <v>7750</v>
          </cell>
          <cell r="L24">
            <v>6300</v>
          </cell>
          <cell r="N24">
            <v>7750</v>
          </cell>
          <cell r="O24">
            <v>-7750</v>
          </cell>
          <cell r="P24">
            <v>-6300</v>
          </cell>
          <cell r="AH24">
            <v>8000</v>
          </cell>
          <cell r="AI24">
            <v>2150</v>
          </cell>
        </row>
        <row r="25">
          <cell r="B25">
            <v>8000</v>
          </cell>
          <cell r="C25">
            <v>2150</v>
          </cell>
          <cell r="D25">
            <v>1687.9</v>
          </cell>
          <cell r="E25">
            <v>0.36752136752136755</v>
          </cell>
          <cell r="F25">
            <v>3.6526725816922743</v>
          </cell>
          <cell r="H25">
            <v>8000</v>
          </cell>
          <cell r="I25">
            <v>8000</v>
          </cell>
          <cell r="J25">
            <v>0</v>
          </cell>
          <cell r="K25">
            <v>8000</v>
          </cell>
          <cell r="L25">
            <v>6300</v>
          </cell>
          <cell r="N25">
            <v>8000</v>
          </cell>
          <cell r="O25">
            <v>-8000</v>
          </cell>
          <cell r="P25">
            <v>-6300</v>
          </cell>
          <cell r="AH25">
            <v>8250</v>
          </cell>
          <cell r="AI25">
            <v>2400</v>
          </cell>
        </row>
        <row r="26">
          <cell r="B26">
            <v>8250</v>
          </cell>
          <cell r="C26">
            <v>2400</v>
          </cell>
          <cell r="D26">
            <v>1937.9</v>
          </cell>
          <cell r="E26">
            <v>0.41025641025641035</v>
          </cell>
          <cell r="F26">
            <v>4.1936810214239344</v>
          </cell>
          <cell r="H26">
            <v>8250</v>
          </cell>
          <cell r="I26">
            <v>8250</v>
          </cell>
          <cell r="J26">
            <v>0</v>
          </cell>
          <cell r="K26">
            <v>8250</v>
          </cell>
          <cell r="L26">
            <v>6300</v>
          </cell>
          <cell r="N26">
            <v>8250</v>
          </cell>
          <cell r="O26">
            <v>-8250</v>
          </cell>
          <cell r="P26">
            <v>-6300</v>
          </cell>
        </row>
      </sheetData>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3" Type="http://schemas.openxmlformats.org/officeDocument/2006/relationships/hyperlink" Target="https://finance.yahoo.com/quote/SPXW241129C05900000/" TargetMode="External"/><Relationship Id="rId18" Type="http://schemas.openxmlformats.org/officeDocument/2006/relationships/hyperlink" Target="https://finance.yahoo.com/quote/%5ESPX/options/?straddle=false&amp;strike=5920&amp;type=all" TargetMode="External"/><Relationship Id="rId26" Type="http://schemas.openxmlformats.org/officeDocument/2006/relationships/hyperlink" Target="https://finance.yahoo.com/quote/%5ESPX/options/?straddle=false&amp;strike=5850&amp;type=all" TargetMode="External"/><Relationship Id="rId39" Type="http://schemas.openxmlformats.org/officeDocument/2006/relationships/hyperlink" Target="https://finance.yahoo.com/quote/SPXW241129P05920000/" TargetMode="External"/><Relationship Id="rId21" Type="http://schemas.openxmlformats.org/officeDocument/2006/relationships/hyperlink" Target="https://finance.yahoo.com/quote/SPXW241129C05940000/" TargetMode="External"/><Relationship Id="rId34" Type="http://schemas.openxmlformats.org/officeDocument/2006/relationships/hyperlink" Target="https://finance.yahoo.com/quote/%5ESPX/options/?straddle=false&amp;strike=5890&amp;type=all" TargetMode="External"/><Relationship Id="rId42" Type="http://schemas.openxmlformats.org/officeDocument/2006/relationships/hyperlink" Target="https://finance.yahoo.com/quote/%5ESPX/options/?straddle=false&amp;strike=5930&amp;type=all" TargetMode="External"/><Relationship Id="rId7" Type="http://schemas.openxmlformats.org/officeDocument/2006/relationships/hyperlink" Target="https://finance.yahoo.com/quote/SPXW241129C05870000/" TargetMode="External"/><Relationship Id="rId2" Type="http://schemas.openxmlformats.org/officeDocument/2006/relationships/hyperlink" Target="https://finance.yahoo.com/quote/%5ESPX/options/?straddle=false&amp;strike=5840&amp;type=all" TargetMode="External"/><Relationship Id="rId16" Type="http://schemas.openxmlformats.org/officeDocument/2006/relationships/hyperlink" Target="https://finance.yahoo.com/quote/%5ESPX/options/?straddle=false&amp;strike=5910&amp;type=all" TargetMode="External"/><Relationship Id="rId29" Type="http://schemas.openxmlformats.org/officeDocument/2006/relationships/hyperlink" Target="https://finance.yahoo.com/quote/SPXW241129P05870000/" TargetMode="External"/><Relationship Id="rId1" Type="http://schemas.openxmlformats.org/officeDocument/2006/relationships/hyperlink" Target="https://finance.yahoo.com/quote/SPXW241129C05840000/" TargetMode="External"/><Relationship Id="rId6" Type="http://schemas.openxmlformats.org/officeDocument/2006/relationships/hyperlink" Target="https://finance.yahoo.com/quote/%5ESPX/options/?straddle=false&amp;strike=5860&amp;type=all" TargetMode="External"/><Relationship Id="rId11" Type="http://schemas.openxmlformats.org/officeDocument/2006/relationships/hyperlink" Target="https://finance.yahoo.com/quote/SPXW241129C05890000/" TargetMode="External"/><Relationship Id="rId24" Type="http://schemas.openxmlformats.org/officeDocument/2006/relationships/hyperlink" Target="https://finance.yahoo.com/quote/%5ESPX/options/?straddle=false&amp;strike=5840&amp;type=all" TargetMode="External"/><Relationship Id="rId32" Type="http://schemas.openxmlformats.org/officeDocument/2006/relationships/hyperlink" Target="https://finance.yahoo.com/quote/%5ESPX/options/?straddle=false&amp;strike=5880&amp;type=all" TargetMode="External"/><Relationship Id="rId37" Type="http://schemas.openxmlformats.org/officeDocument/2006/relationships/hyperlink" Target="https://finance.yahoo.com/quote/SPXW241129P05910000/" TargetMode="External"/><Relationship Id="rId40" Type="http://schemas.openxmlformats.org/officeDocument/2006/relationships/hyperlink" Target="https://finance.yahoo.com/quote/%5ESPX/options/?straddle=false&amp;strike=5920&amp;type=all" TargetMode="External"/><Relationship Id="rId45" Type="http://schemas.openxmlformats.org/officeDocument/2006/relationships/drawing" Target="../drawings/drawing11.xml"/><Relationship Id="rId5" Type="http://schemas.openxmlformats.org/officeDocument/2006/relationships/hyperlink" Target="https://finance.yahoo.com/quote/SPXW241129C05860000/" TargetMode="External"/><Relationship Id="rId15" Type="http://schemas.openxmlformats.org/officeDocument/2006/relationships/hyperlink" Target="https://finance.yahoo.com/quote/SPXW241129C05910000/" TargetMode="External"/><Relationship Id="rId23" Type="http://schemas.openxmlformats.org/officeDocument/2006/relationships/hyperlink" Target="https://finance.yahoo.com/quote/SPXW241129P05840000/" TargetMode="External"/><Relationship Id="rId28" Type="http://schemas.openxmlformats.org/officeDocument/2006/relationships/hyperlink" Target="https://finance.yahoo.com/quote/%5ESPX/options/?straddle=false&amp;strike=5860&amp;type=all" TargetMode="External"/><Relationship Id="rId36" Type="http://schemas.openxmlformats.org/officeDocument/2006/relationships/hyperlink" Target="https://finance.yahoo.com/quote/%5ESPX/options/?straddle=false&amp;strike=5900&amp;type=all" TargetMode="External"/><Relationship Id="rId10" Type="http://schemas.openxmlformats.org/officeDocument/2006/relationships/hyperlink" Target="https://finance.yahoo.com/quote/%5ESPX/options/?straddle=false&amp;strike=5880&amp;type=all" TargetMode="External"/><Relationship Id="rId19" Type="http://schemas.openxmlformats.org/officeDocument/2006/relationships/hyperlink" Target="https://finance.yahoo.com/quote/SPXW241129C05930000/" TargetMode="External"/><Relationship Id="rId31" Type="http://schemas.openxmlformats.org/officeDocument/2006/relationships/hyperlink" Target="https://finance.yahoo.com/quote/SPXW241129P05880000/" TargetMode="External"/><Relationship Id="rId44" Type="http://schemas.openxmlformats.org/officeDocument/2006/relationships/hyperlink" Target="https://finance.yahoo.com/quote/%5ESPX/options/?straddle=false&amp;strike=5940&amp;type=all" TargetMode="External"/><Relationship Id="rId4" Type="http://schemas.openxmlformats.org/officeDocument/2006/relationships/hyperlink" Target="https://finance.yahoo.com/quote/%5ESPX/options/?straddle=false&amp;strike=5850&amp;type=all" TargetMode="External"/><Relationship Id="rId9" Type="http://schemas.openxmlformats.org/officeDocument/2006/relationships/hyperlink" Target="https://finance.yahoo.com/quote/SPXW241129C05880000/" TargetMode="External"/><Relationship Id="rId14" Type="http://schemas.openxmlformats.org/officeDocument/2006/relationships/hyperlink" Target="https://finance.yahoo.com/quote/%5ESPX/options/?straddle=false&amp;strike=5900&amp;type=all" TargetMode="External"/><Relationship Id="rId22" Type="http://schemas.openxmlformats.org/officeDocument/2006/relationships/hyperlink" Target="https://finance.yahoo.com/quote/%5ESPX/options/?straddle=false&amp;strike=5940&amp;type=all" TargetMode="External"/><Relationship Id="rId27" Type="http://schemas.openxmlformats.org/officeDocument/2006/relationships/hyperlink" Target="https://finance.yahoo.com/quote/SPXW241129P05860000/" TargetMode="External"/><Relationship Id="rId30" Type="http://schemas.openxmlformats.org/officeDocument/2006/relationships/hyperlink" Target="https://finance.yahoo.com/quote/%5ESPX/options/?straddle=false&amp;strike=5870&amp;type=all" TargetMode="External"/><Relationship Id="rId35" Type="http://schemas.openxmlformats.org/officeDocument/2006/relationships/hyperlink" Target="https://finance.yahoo.com/quote/SPXW241129P05900000/" TargetMode="External"/><Relationship Id="rId43" Type="http://schemas.openxmlformats.org/officeDocument/2006/relationships/hyperlink" Target="https://finance.yahoo.com/quote/SPXW241129P05940000/" TargetMode="External"/><Relationship Id="rId8" Type="http://schemas.openxmlformats.org/officeDocument/2006/relationships/hyperlink" Target="https://finance.yahoo.com/quote/%5ESPX/options/?straddle=false&amp;strike=5870&amp;type=all" TargetMode="External"/><Relationship Id="rId3" Type="http://schemas.openxmlformats.org/officeDocument/2006/relationships/hyperlink" Target="https://finance.yahoo.com/quote/SPXW241129C05850000/" TargetMode="External"/><Relationship Id="rId12" Type="http://schemas.openxmlformats.org/officeDocument/2006/relationships/hyperlink" Target="https://finance.yahoo.com/quote/%5ESPX/options/?straddle=false&amp;strike=5890&amp;type=all" TargetMode="External"/><Relationship Id="rId17" Type="http://schemas.openxmlformats.org/officeDocument/2006/relationships/hyperlink" Target="https://finance.yahoo.com/quote/SPXW241129C05920000/" TargetMode="External"/><Relationship Id="rId25" Type="http://schemas.openxmlformats.org/officeDocument/2006/relationships/hyperlink" Target="https://finance.yahoo.com/quote/SPXW241129P05850000/" TargetMode="External"/><Relationship Id="rId33" Type="http://schemas.openxmlformats.org/officeDocument/2006/relationships/hyperlink" Target="https://finance.yahoo.com/quote/SPXW241129P05890000/" TargetMode="External"/><Relationship Id="rId38" Type="http://schemas.openxmlformats.org/officeDocument/2006/relationships/hyperlink" Target="https://finance.yahoo.com/quote/%5ESPX/options/?straddle=false&amp;strike=5910&amp;type=all" TargetMode="External"/><Relationship Id="rId20" Type="http://schemas.openxmlformats.org/officeDocument/2006/relationships/hyperlink" Target="https://finance.yahoo.com/quote/%5ESPX/options/?straddle=false&amp;strike=5930&amp;type=all" TargetMode="External"/><Relationship Id="rId41" Type="http://schemas.openxmlformats.org/officeDocument/2006/relationships/hyperlink" Target="https://finance.yahoo.com/quote/SPXW241129P05930000/"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nasdaq.com/market-activity/stocks/aapl/option-chain/call-put-options/aapl--241129c00225000" TargetMode="External"/><Relationship Id="rId13" Type="http://schemas.openxmlformats.org/officeDocument/2006/relationships/hyperlink" Target="https://www.nasdaq.com/market-activity/stocks/aapl/option-chain/call-put-options/aapl--241129c00237500" TargetMode="External"/><Relationship Id="rId18" Type="http://schemas.openxmlformats.org/officeDocument/2006/relationships/hyperlink" Target="https://www.nasdaq.com/market-activity/stocks/aapl/option-chain/call-put-options/aapl--241129c00250000" TargetMode="External"/><Relationship Id="rId3" Type="http://schemas.openxmlformats.org/officeDocument/2006/relationships/hyperlink" Target="https://www.nasdaq.com/market-activity/stocks/aapl/option-chain/call-put-options/aapl--241129c00212500" TargetMode="External"/><Relationship Id="rId7" Type="http://schemas.openxmlformats.org/officeDocument/2006/relationships/hyperlink" Target="https://www.nasdaq.com/market-activity/stocks/aapl/option-chain/call-put-options/aapl--241129c00222500" TargetMode="External"/><Relationship Id="rId12" Type="http://schemas.openxmlformats.org/officeDocument/2006/relationships/hyperlink" Target="https://www.nasdaq.com/market-activity/stocks/aapl/option-chain/call-put-options/aapl--241129c00235000" TargetMode="External"/><Relationship Id="rId17" Type="http://schemas.openxmlformats.org/officeDocument/2006/relationships/hyperlink" Target="https://www.nasdaq.com/market-activity/stocks/aapl/option-chain/call-put-options/aapl--241129c00247500" TargetMode="External"/><Relationship Id="rId2" Type="http://schemas.openxmlformats.org/officeDocument/2006/relationships/hyperlink" Target="https://www.nasdaq.com/market-activity/stocks/aapl/option-chain/call-put-options/aapl--241129c00210000" TargetMode="External"/><Relationship Id="rId16" Type="http://schemas.openxmlformats.org/officeDocument/2006/relationships/hyperlink" Target="https://www.nasdaq.com/market-activity/stocks/aapl/option-chain/call-put-options/aapl--241129c00245000" TargetMode="External"/><Relationship Id="rId1" Type="http://schemas.openxmlformats.org/officeDocument/2006/relationships/hyperlink" Target="https://www.nasdaq.com/market-activity/stocks/aapl/option-chain/call-put-options/aapl--241129c00207500" TargetMode="External"/><Relationship Id="rId6" Type="http://schemas.openxmlformats.org/officeDocument/2006/relationships/hyperlink" Target="https://www.nasdaq.com/market-activity/stocks/aapl/option-chain/call-put-options/aapl--241129c00220000" TargetMode="External"/><Relationship Id="rId11" Type="http://schemas.openxmlformats.org/officeDocument/2006/relationships/hyperlink" Target="https://www.nasdaq.com/market-activity/stocks/aapl/option-chain/call-put-options/aapl--241129c00232500" TargetMode="External"/><Relationship Id="rId5" Type="http://schemas.openxmlformats.org/officeDocument/2006/relationships/hyperlink" Target="https://www.nasdaq.com/market-activity/stocks/aapl/option-chain/call-put-options/aapl--241129c00217500" TargetMode="External"/><Relationship Id="rId15" Type="http://schemas.openxmlformats.org/officeDocument/2006/relationships/hyperlink" Target="https://www.nasdaq.com/market-activity/stocks/aapl/option-chain/call-put-options/aapl--241129c00242500" TargetMode="External"/><Relationship Id="rId10" Type="http://schemas.openxmlformats.org/officeDocument/2006/relationships/hyperlink" Target="https://www.nasdaq.com/market-activity/stocks/aapl/option-chain/call-put-options/aapl--241129c00230000" TargetMode="External"/><Relationship Id="rId19" Type="http://schemas.openxmlformats.org/officeDocument/2006/relationships/drawing" Target="../drawings/drawing12.xml"/><Relationship Id="rId4" Type="http://schemas.openxmlformats.org/officeDocument/2006/relationships/hyperlink" Target="https://www.nasdaq.com/market-activity/stocks/aapl/option-chain/call-put-options/aapl--241129c00215000" TargetMode="External"/><Relationship Id="rId9" Type="http://schemas.openxmlformats.org/officeDocument/2006/relationships/hyperlink" Target="https://www.nasdaq.com/market-activity/stocks/aapl/option-chain/call-put-options/aapl--241129c00227500" TargetMode="External"/><Relationship Id="rId14" Type="http://schemas.openxmlformats.org/officeDocument/2006/relationships/hyperlink" Target="https://www.nasdaq.com/market-activity/stocks/aapl/option-chain/call-put-options/aapl--241129c00240000"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D583"/>
  <sheetViews>
    <sheetView tabSelected="1" topLeftCell="AS1" workbookViewId="0">
      <selection activeCell="AW6" sqref="AW6:AY17"/>
    </sheetView>
  </sheetViews>
  <sheetFormatPr defaultRowHeight="14.5"/>
  <cols>
    <col min="23" max="23" width="9.1796875" style="3"/>
    <col min="25" max="25" width="10.7265625" bestFit="1" customWidth="1"/>
    <col min="41" max="41" width="9.1796875" style="3"/>
    <col min="48" max="48" width="9.1796875" style="3"/>
    <col min="49" max="49" width="26.54296875" customWidth="1"/>
    <col min="50" max="50" width="12" bestFit="1" customWidth="1"/>
    <col min="51" max="51" width="12.7265625" bestFit="1" customWidth="1"/>
    <col min="54" max="54" width="11.81640625" bestFit="1" customWidth="1"/>
  </cols>
  <sheetData>
    <row r="1" spans="2:54">
      <c r="Y1" t="e">
        <f ca="1">_xll.Thomson.Reuters.AFOSpreadsheetFormulas.DSGRID("S&amp;PCOMP,FTSE100,DAXINDX","RI","31/12/1969","","M","RowHeader=true;ColHeader=true;DispSeriesDescription=false;YearlyTSFormat=false;QuarterlyTSFormat=false","")</f>
        <v>#NAME?</v>
      </c>
      <c r="Z1" t="s">
        <v>8</v>
      </c>
      <c r="AA1" t="s">
        <v>9</v>
      </c>
      <c r="AB1" t="s">
        <v>10</v>
      </c>
    </row>
    <row r="2" spans="2:54">
      <c r="Y2" s="2">
        <v>25568</v>
      </c>
      <c r="Z2" t="s">
        <v>11</v>
      </c>
      <c r="AA2" t="s">
        <v>11</v>
      </c>
      <c r="AB2">
        <v>622.38</v>
      </c>
      <c r="AW2" s="152"/>
      <c r="AX2" s="152" t="s">
        <v>15</v>
      </c>
      <c r="AY2" s="152" t="s">
        <v>17</v>
      </c>
    </row>
    <row r="3" spans="2:54" ht="19">
      <c r="B3" t="s">
        <v>0</v>
      </c>
      <c r="C3">
        <v>5</v>
      </c>
      <c r="Y3" s="2">
        <v>25598</v>
      </c>
      <c r="Z3" t="s">
        <v>11</v>
      </c>
      <c r="AA3" t="s">
        <v>11</v>
      </c>
      <c r="AB3">
        <v>582.17999999999995</v>
      </c>
      <c r="AC3" t="e">
        <f>Z3/Z2-1</f>
        <v>#VALUE!</v>
      </c>
      <c r="AD3" t="e">
        <f t="shared" ref="AD3:AE18" si="0">AA3/AA2-1</f>
        <v>#VALUE!</v>
      </c>
      <c r="AE3">
        <f t="shared" si="0"/>
        <v>-6.4590764484720009E-2</v>
      </c>
      <c r="AQ3" t="s">
        <v>32</v>
      </c>
      <c r="AW3" s="82" t="s">
        <v>612</v>
      </c>
      <c r="AX3" s="82">
        <v>200</v>
      </c>
      <c r="AY3" s="82">
        <v>100</v>
      </c>
      <c r="BB3" s="148">
        <f>1/5*(30/25)+4/5*(85/100)-1</f>
        <v>-7.999999999999996E-2</v>
      </c>
    </row>
    <row r="4" spans="2:54">
      <c r="B4" t="s">
        <v>1</v>
      </c>
      <c r="C4" s="1">
        <v>0.06</v>
      </c>
      <c r="Y4" s="2">
        <v>25626</v>
      </c>
      <c r="Z4" t="s">
        <v>11</v>
      </c>
      <c r="AA4" t="s">
        <v>11</v>
      </c>
      <c r="AB4">
        <v>564.54999999999995</v>
      </c>
      <c r="AC4" t="e">
        <f t="shared" ref="AC4:AE67" si="1">Z4/Z3-1</f>
        <v>#VALUE!</v>
      </c>
      <c r="AD4" t="e">
        <f t="shared" si="0"/>
        <v>#VALUE!</v>
      </c>
      <c r="AE4">
        <f t="shared" si="0"/>
        <v>-3.0282730427015681E-2</v>
      </c>
      <c r="AQ4" t="s">
        <v>0</v>
      </c>
      <c r="AR4">
        <v>1</v>
      </c>
      <c r="AW4" s="82" t="s">
        <v>252</v>
      </c>
      <c r="AX4" s="82">
        <v>25</v>
      </c>
      <c r="AY4" s="82">
        <v>100</v>
      </c>
    </row>
    <row r="5" spans="2:54">
      <c r="B5" t="s">
        <v>2</v>
      </c>
      <c r="C5" s="1">
        <v>0.01</v>
      </c>
      <c r="H5" t="s">
        <v>31</v>
      </c>
      <c r="Y5" s="2">
        <v>25658</v>
      </c>
      <c r="Z5" t="s">
        <v>11</v>
      </c>
      <c r="AA5" t="s">
        <v>11</v>
      </c>
      <c r="AB5">
        <v>572.66</v>
      </c>
      <c r="AC5" t="e">
        <f t="shared" si="1"/>
        <v>#VALUE!</v>
      </c>
      <c r="AD5" t="e">
        <f t="shared" si="0"/>
        <v>#VALUE!</v>
      </c>
      <c r="AE5">
        <f t="shared" si="0"/>
        <v>1.4365423788858411E-2</v>
      </c>
      <c r="AQ5" t="s">
        <v>33</v>
      </c>
      <c r="AR5" s="1">
        <v>0.02</v>
      </c>
      <c r="AW5" s="82" t="s">
        <v>613</v>
      </c>
      <c r="AX5" s="82">
        <v>30</v>
      </c>
      <c r="AY5" s="82">
        <v>85</v>
      </c>
    </row>
    <row r="6" spans="2:54">
      <c r="B6">
        <v>1</v>
      </c>
      <c r="C6">
        <f>$C$3*(1+$C$4)^(B6-1)</f>
        <v>5</v>
      </c>
      <c r="D6">
        <f>C6/(1+10%)^B6</f>
        <v>4.545454545454545</v>
      </c>
      <c r="E6" t="s">
        <v>3</v>
      </c>
      <c r="F6" t="s">
        <v>4</v>
      </c>
      <c r="G6">
        <f>5/(10%-C4)*(1-(1+C4)^10/(1+10%)^10)</f>
        <v>38.693836025946048</v>
      </c>
      <c r="H6">
        <f>SUM(D6:D15)</f>
        <v>38.693836025946048</v>
      </c>
      <c r="J6" t="s">
        <v>15</v>
      </c>
      <c r="K6" t="s">
        <v>16</v>
      </c>
      <c r="Y6" s="2">
        <v>25688</v>
      </c>
      <c r="Z6" t="s">
        <v>11</v>
      </c>
      <c r="AA6" t="s">
        <v>11</v>
      </c>
      <c r="AB6">
        <v>532.9</v>
      </c>
      <c r="AC6" t="e">
        <f t="shared" si="1"/>
        <v>#VALUE!</v>
      </c>
      <c r="AD6" t="e">
        <f t="shared" si="0"/>
        <v>#VALUE!</v>
      </c>
      <c r="AE6">
        <f t="shared" si="0"/>
        <v>-6.9430377536409016E-2</v>
      </c>
      <c r="AQ6" t="s">
        <v>34</v>
      </c>
      <c r="AR6" s="1">
        <v>0.08</v>
      </c>
      <c r="AW6" s="151" t="s">
        <v>617</v>
      </c>
      <c r="AX6" s="151"/>
      <c r="AY6" s="151"/>
    </row>
    <row r="7" spans="2:54">
      <c r="B7">
        <v>2</v>
      </c>
      <c r="C7">
        <f t="shared" ref="C7:C15" si="2">$C$3*(1+$C$4)^(B7-1)</f>
        <v>5.3000000000000007</v>
      </c>
      <c r="D7">
        <f t="shared" ref="D7:D70" si="3">C7/(1+10%)^B7</f>
        <v>4.3801652892561984</v>
      </c>
      <c r="E7" t="s">
        <v>5</v>
      </c>
      <c r="F7" t="s">
        <v>6</v>
      </c>
      <c r="G7">
        <f>C16/(10%-1%)*(1/(1+10%)^10)</f>
        <v>36.548941557146527</v>
      </c>
      <c r="H7">
        <f>SUM(D16:D399)</f>
        <v>36.548941557146328</v>
      </c>
      <c r="Y7" s="2">
        <v>25717</v>
      </c>
      <c r="Z7" t="s">
        <v>11</v>
      </c>
      <c r="AA7" t="s">
        <v>11</v>
      </c>
      <c r="AB7">
        <v>485.85</v>
      </c>
      <c r="AC7" t="e">
        <f t="shared" si="1"/>
        <v>#VALUE!</v>
      </c>
      <c r="AD7" t="e">
        <f t="shared" si="0"/>
        <v>#VALUE!</v>
      </c>
      <c r="AE7">
        <f t="shared" si="0"/>
        <v>-8.829048601989109E-2</v>
      </c>
      <c r="AW7" s="82" t="s">
        <v>620</v>
      </c>
      <c r="AX7" s="150">
        <f>25/125</f>
        <v>0.2</v>
      </c>
      <c r="AY7" s="150">
        <f>100/125</f>
        <v>0.8</v>
      </c>
    </row>
    <row r="8" spans="2:54">
      <c r="B8">
        <v>3</v>
      </c>
      <c r="C8">
        <f t="shared" si="2"/>
        <v>5.6180000000000003</v>
      </c>
      <c r="D8">
        <f t="shared" si="3"/>
        <v>4.2208865514650631</v>
      </c>
      <c r="E8" t="s">
        <v>7</v>
      </c>
      <c r="G8">
        <f>G7+G6</f>
        <v>75.242777583092575</v>
      </c>
      <c r="H8">
        <f>H7+H6</f>
        <v>75.242777583092376</v>
      </c>
      <c r="Y8" s="2">
        <v>25749</v>
      </c>
      <c r="Z8" t="s">
        <v>11</v>
      </c>
      <c r="AA8" t="s">
        <v>11</v>
      </c>
      <c r="AB8">
        <v>464.83</v>
      </c>
      <c r="AC8" t="e">
        <f t="shared" si="1"/>
        <v>#VALUE!</v>
      </c>
      <c r="AD8" t="e">
        <f t="shared" si="0"/>
        <v>#VALUE!</v>
      </c>
      <c r="AE8">
        <f t="shared" si="0"/>
        <v>-4.3264382010908764E-2</v>
      </c>
      <c r="AQ8" t="s">
        <v>35</v>
      </c>
      <c r="AR8">
        <f>AR4/(AR6-AR5)</f>
        <v>16.666666666666668</v>
      </c>
      <c r="AW8" s="82" t="s">
        <v>23</v>
      </c>
      <c r="AX8" s="150">
        <f>AX7*(AX5/AX4)+AY7*(AY5/AY4)-1</f>
        <v>-7.999999999999996E-2</v>
      </c>
      <c r="AY8" s="150"/>
    </row>
    <row r="9" spans="2:54">
      <c r="B9">
        <v>4</v>
      </c>
      <c r="C9">
        <f t="shared" si="2"/>
        <v>5.9550800000000015</v>
      </c>
      <c r="D9">
        <f t="shared" si="3"/>
        <v>4.0673997677754254</v>
      </c>
      <c r="Y9" s="2">
        <v>25780</v>
      </c>
      <c r="Z9" t="s">
        <v>11</v>
      </c>
      <c r="AA9" t="s">
        <v>11</v>
      </c>
      <c r="AB9">
        <v>492.54</v>
      </c>
      <c r="AC9" t="e">
        <f t="shared" si="1"/>
        <v>#VALUE!</v>
      </c>
      <c r="AD9" t="e">
        <f t="shared" si="0"/>
        <v>#VALUE!</v>
      </c>
      <c r="AE9">
        <f t="shared" si="0"/>
        <v>5.9613191919626551E-2</v>
      </c>
      <c r="AQ9" t="s">
        <v>36</v>
      </c>
      <c r="AR9">
        <f>AR8-AR11</f>
        <v>7.256162044114367</v>
      </c>
      <c r="AS9">
        <f>AR4/(AR6-AR5)*(1-((1+AR5)/(1+AR6))^10)</f>
        <v>7.2561620441143617</v>
      </c>
      <c r="AT9">
        <f>AS9/AR8</f>
        <v>0.43536972264686169</v>
      </c>
      <c r="AW9" s="82" t="s">
        <v>621</v>
      </c>
      <c r="AX9" s="150">
        <f>30/(AX5+AY5)</f>
        <v>0.2608695652173913</v>
      </c>
      <c r="AY9" s="150">
        <f>1-AX9</f>
        <v>0.73913043478260865</v>
      </c>
    </row>
    <row r="10" spans="2:54">
      <c r="B10">
        <v>5</v>
      </c>
      <c r="C10">
        <f t="shared" si="2"/>
        <v>6.312384800000002</v>
      </c>
      <c r="D10">
        <f t="shared" si="3"/>
        <v>3.9194943216745006</v>
      </c>
      <c r="J10" t="s">
        <v>17</v>
      </c>
      <c r="K10" t="s">
        <v>18</v>
      </c>
      <c r="Y10" s="2">
        <v>25811</v>
      </c>
      <c r="Z10" t="s">
        <v>11</v>
      </c>
      <c r="AA10" t="s">
        <v>11</v>
      </c>
      <c r="AB10">
        <v>496.6</v>
      </c>
      <c r="AC10" t="e">
        <f t="shared" si="1"/>
        <v>#VALUE!</v>
      </c>
      <c r="AD10" t="e">
        <f t="shared" si="0"/>
        <v>#VALUE!</v>
      </c>
      <c r="AE10">
        <f t="shared" si="0"/>
        <v>8.2429853412919751E-3</v>
      </c>
      <c r="AQ10" t="s">
        <v>38</v>
      </c>
      <c r="AR10">
        <f>AR4*(1+AR5)^10</f>
        <v>1.2189944199947571</v>
      </c>
      <c r="AW10" s="151" t="s">
        <v>618</v>
      </c>
      <c r="AX10" s="151"/>
      <c r="AY10" s="151"/>
    </row>
    <row r="11" spans="2:54">
      <c r="B11">
        <v>6</v>
      </c>
      <c r="C11">
        <f t="shared" si="2"/>
        <v>6.6911278880000022</v>
      </c>
      <c r="D11">
        <f t="shared" si="3"/>
        <v>3.7769672554317908</v>
      </c>
      <c r="K11">
        <f>75.24-70</f>
        <v>5.2399999999999949</v>
      </c>
      <c r="Y11" s="2">
        <v>25841</v>
      </c>
      <c r="Z11" t="s">
        <v>11</v>
      </c>
      <c r="AA11" t="s">
        <v>11</v>
      </c>
      <c r="AB11">
        <v>486.67</v>
      </c>
      <c r="AC11" t="e">
        <f t="shared" si="1"/>
        <v>#VALUE!</v>
      </c>
      <c r="AD11" t="e">
        <f t="shared" si="0"/>
        <v>#VALUE!</v>
      </c>
      <c r="AE11">
        <f t="shared" si="0"/>
        <v>-1.9995972613773727E-2</v>
      </c>
      <c r="AQ11" t="s">
        <v>37</v>
      </c>
      <c r="AR11">
        <f>((AR10)/(AR6-AR5))/(1+AR6)^10</f>
        <v>9.4105046225523008</v>
      </c>
      <c r="AT11">
        <f>AR11/AR8</f>
        <v>0.56463027735313798</v>
      </c>
      <c r="AW11" s="82" t="s">
        <v>620</v>
      </c>
      <c r="AX11" s="150">
        <f>AX4*AX3/($AX$4*$AX$3+$AY$4*$AY$3)</f>
        <v>0.33333333333333331</v>
      </c>
      <c r="AY11" s="150">
        <f>AY4*AY3/($AX$4*$AX$3+$AY$4*$AY$3)</f>
        <v>0.66666666666666663</v>
      </c>
    </row>
    <row r="12" spans="2:54">
      <c r="B12">
        <v>7</v>
      </c>
      <c r="C12">
        <f t="shared" si="2"/>
        <v>7.0925955612800031</v>
      </c>
      <c r="D12">
        <f t="shared" si="3"/>
        <v>3.6396229915979075</v>
      </c>
      <c r="K12" t="s">
        <v>19</v>
      </c>
      <c r="Y12" s="2">
        <v>25871</v>
      </c>
      <c r="Z12" t="s">
        <v>11</v>
      </c>
      <c r="AA12" t="s">
        <v>11</v>
      </c>
      <c r="AB12">
        <v>477.18</v>
      </c>
      <c r="AC12" t="e">
        <f t="shared" si="1"/>
        <v>#VALUE!</v>
      </c>
      <c r="AD12" t="e">
        <f t="shared" si="0"/>
        <v>#VALUE!</v>
      </c>
      <c r="AE12">
        <f t="shared" si="0"/>
        <v>-1.949986643927093E-2</v>
      </c>
      <c r="AW12" s="82" t="s">
        <v>23</v>
      </c>
      <c r="AX12" s="150">
        <f>AX11*(AX5/AX4)+AY11*(AY5/AY4)-1</f>
        <v>-3.3333333333333437E-2</v>
      </c>
      <c r="AY12" s="150"/>
    </row>
    <row r="13" spans="2:54">
      <c r="B13">
        <v>8</v>
      </c>
      <c r="C13">
        <f t="shared" si="2"/>
        <v>7.5181512949568043</v>
      </c>
      <c r="D13">
        <f t="shared" si="3"/>
        <v>3.5072730646307115</v>
      </c>
      <c r="Y13" s="2">
        <v>25902</v>
      </c>
      <c r="Z13" t="s">
        <v>11</v>
      </c>
      <c r="AA13" t="s">
        <v>11</v>
      </c>
      <c r="AB13">
        <v>458.21</v>
      </c>
      <c r="AC13" t="e">
        <f t="shared" si="1"/>
        <v>#VALUE!</v>
      </c>
      <c r="AD13" t="e">
        <f t="shared" si="0"/>
        <v>#VALUE!</v>
      </c>
      <c r="AE13">
        <f t="shared" si="0"/>
        <v>-3.9754390376797066E-2</v>
      </c>
      <c r="AW13" s="82" t="s">
        <v>621</v>
      </c>
      <c r="AX13" s="150">
        <f>AX5*AX3/($AX$5*$AX$3+$AY$5*$AY$3)</f>
        <v>0.41379310344827586</v>
      </c>
      <c r="AY13" s="150">
        <f>AY5*AY3/($AX$5*$AX$3+$AY$5*$AY$3)</f>
        <v>0.58620689655172409</v>
      </c>
    </row>
    <row r="14" spans="2:54">
      <c r="B14">
        <v>9</v>
      </c>
      <c r="C14">
        <f t="shared" si="2"/>
        <v>7.9692403726542116</v>
      </c>
      <c r="D14">
        <f t="shared" si="3"/>
        <v>3.3797358622805032</v>
      </c>
      <c r="Y14" s="2">
        <v>25933</v>
      </c>
      <c r="Z14" t="s">
        <v>11</v>
      </c>
      <c r="AA14" t="s">
        <v>11</v>
      </c>
      <c r="AB14">
        <v>443.86</v>
      </c>
      <c r="AC14" t="e">
        <f t="shared" si="1"/>
        <v>#VALUE!</v>
      </c>
      <c r="AD14" t="e">
        <f t="shared" si="0"/>
        <v>#VALUE!</v>
      </c>
      <c r="AE14">
        <f t="shared" si="0"/>
        <v>-3.1317518168525238E-2</v>
      </c>
      <c r="AW14" s="151" t="s">
        <v>619</v>
      </c>
      <c r="AX14" s="151"/>
      <c r="AY14" s="151"/>
    </row>
    <row r="15" spans="2:54">
      <c r="B15">
        <v>10</v>
      </c>
      <c r="C15">
        <f t="shared" si="2"/>
        <v>8.447394795013464</v>
      </c>
      <c r="D15">
        <f t="shared" si="3"/>
        <v>3.2568363763793937</v>
      </c>
      <c r="J15" t="s">
        <v>20</v>
      </c>
      <c r="K15" t="s">
        <v>21</v>
      </c>
      <c r="Y15" s="2">
        <v>25962</v>
      </c>
      <c r="Z15" t="s">
        <v>11</v>
      </c>
      <c r="AA15" t="s">
        <v>11</v>
      </c>
      <c r="AB15">
        <v>511.92</v>
      </c>
      <c r="AC15" t="e">
        <f t="shared" si="1"/>
        <v>#VALUE!</v>
      </c>
      <c r="AD15" t="e">
        <f t="shared" si="0"/>
        <v>#VALUE!</v>
      </c>
      <c r="AE15">
        <f t="shared" si="0"/>
        <v>0.15333663767854722</v>
      </c>
      <c r="AW15" s="82" t="s">
        <v>620</v>
      </c>
      <c r="AX15" s="150">
        <f>1/2</f>
        <v>0.5</v>
      </c>
      <c r="AY15" s="150">
        <f>1/2</f>
        <v>0.5</v>
      </c>
    </row>
    <row r="16" spans="2:54">
      <c r="B16">
        <v>11</v>
      </c>
      <c r="C16">
        <f>C15*(1+$C$5)</f>
        <v>8.5318687429635993</v>
      </c>
      <c r="D16">
        <f t="shared" si="3"/>
        <v>2.9903679455847159</v>
      </c>
      <c r="L16" t="s">
        <v>22</v>
      </c>
      <c r="M16">
        <f>G8*(1+10%)</f>
        <v>82.767055341401843</v>
      </c>
      <c r="N16" t="s">
        <v>23</v>
      </c>
      <c r="O16">
        <f>M16/70-1</f>
        <v>0.18238650487716912</v>
      </c>
      <c r="Y16" s="2">
        <v>25990</v>
      </c>
      <c r="Z16" t="s">
        <v>11</v>
      </c>
      <c r="AA16" t="s">
        <v>11</v>
      </c>
      <c r="AB16">
        <v>533.45000000000005</v>
      </c>
      <c r="AC16" t="e">
        <f t="shared" si="1"/>
        <v>#VALUE!</v>
      </c>
      <c r="AD16" t="e">
        <f t="shared" si="0"/>
        <v>#VALUE!</v>
      </c>
      <c r="AE16">
        <f t="shared" si="0"/>
        <v>4.205735271136124E-2</v>
      </c>
      <c r="AW16" s="82" t="s">
        <v>23</v>
      </c>
      <c r="AX16" s="150">
        <f>AX15*(AX5/AX4)+AY15*(AY5/AY4)-1</f>
        <v>2.4999999999999911E-2</v>
      </c>
      <c r="AY16" s="150"/>
    </row>
    <row r="17" spans="2:56">
      <c r="B17">
        <v>12</v>
      </c>
      <c r="C17">
        <f t="shared" ref="C17:C80" si="4">C16*(1+$C$5)</f>
        <v>8.6171874303932352</v>
      </c>
      <c r="D17">
        <f t="shared" si="3"/>
        <v>2.7457014773096029</v>
      </c>
      <c r="Y17" s="2">
        <v>26023</v>
      </c>
      <c r="Z17" t="s">
        <v>11</v>
      </c>
      <c r="AA17" t="s">
        <v>11</v>
      </c>
      <c r="AB17">
        <v>538.51</v>
      </c>
      <c r="AC17" t="e">
        <f t="shared" si="1"/>
        <v>#VALUE!</v>
      </c>
      <c r="AD17" t="e">
        <f t="shared" si="0"/>
        <v>#VALUE!</v>
      </c>
      <c r="AE17">
        <f t="shared" si="0"/>
        <v>9.4854250632672166E-3</v>
      </c>
      <c r="AW17" s="153" t="s">
        <v>621</v>
      </c>
      <c r="AX17" s="154">
        <f>AX15*125/AX4*AX5/(AX15*125/AX4*AX5+AY15*125/AY4*AY5)</f>
        <v>0.58536585365853655</v>
      </c>
      <c r="AY17" s="154">
        <f>AY15*125/AY4*AY5/(AX15*125/AX4*AX5+AY15*125/AY4*AY5)</f>
        <v>0.41463414634146339</v>
      </c>
    </row>
    <row r="18" spans="2:56">
      <c r="B18">
        <v>13</v>
      </c>
      <c r="C18">
        <f t="shared" si="4"/>
        <v>8.7033593046971678</v>
      </c>
      <c r="D18">
        <f t="shared" si="3"/>
        <v>2.5210531746206351</v>
      </c>
      <c r="J18" t="s">
        <v>24</v>
      </c>
      <c r="K18" t="s">
        <v>25</v>
      </c>
      <c r="P18" t="s">
        <v>26</v>
      </c>
      <c r="Y18" s="2">
        <v>26053</v>
      </c>
      <c r="Z18" t="s">
        <v>11</v>
      </c>
      <c r="AA18" t="s">
        <v>11</v>
      </c>
      <c r="AB18">
        <v>503.92</v>
      </c>
      <c r="AC18" t="e">
        <f t="shared" si="1"/>
        <v>#VALUE!</v>
      </c>
      <c r="AD18" t="e">
        <f t="shared" si="0"/>
        <v>#VALUE!</v>
      </c>
      <c r="AE18">
        <f t="shared" si="0"/>
        <v>-6.423279047742847E-2</v>
      </c>
      <c r="AW18" s="149"/>
      <c r="AX18" s="149"/>
      <c r="AY18" s="149"/>
      <c r="AZ18" s="149"/>
      <c r="BA18" s="149"/>
      <c r="BB18" s="149"/>
      <c r="BC18" s="149"/>
      <c r="BD18" s="149"/>
    </row>
    <row r="19" spans="2:56" ht="20">
      <c r="B19">
        <v>14</v>
      </c>
      <c r="C19">
        <f t="shared" si="4"/>
        <v>8.7903928977441392</v>
      </c>
      <c r="D19">
        <f t="shared" si="3"/>
        <v>2.3147851876062191</v>
      </c>
      <c r="Y19" s="2">
        <v>26084</v>
      </c>
      <c r="Z19" t="s">
        <v>11</v>
      </c>
      <c r="AA19" t="s">
        <v>11</v>
      </c>
      <c r="AB19">
        <v>515.55999999999995</v>
      </c>
      <c r="AC19" t="e">
        <f t="shared" si="1"/>
        <v>#VALUE!</v>
      </c>
      <c r="AD19" t="e">
        <f t="shared" si="1"/>
        <v>#VALUE!</v>
      </c>
      <c r="AE19">
        <f t="shared" si="1"/>
        <v>2.3098904588029656E-2</v>
      </c>
      <c r="AW19" s="140" t="s">
        <v>614</v>
      </c>
    </row>
    <row r="20" spans="2:56">
      <c r="B20">
        <v>15</v>
      </c>
      <c r="C20">
        <f t="shared" si="4"/>
        <v>8.8782968267215807</v>
      </c>
      <c r="D20">
        <f t="shared" si="3"/>
        <v>2.1253936722566196</v>
      </c>
      <c r="K20" t="s">
        <v>27</v>
      </c>
      <c r="L20">
        <v>70</v>
      </c>
      <c r="M20" t="s">
        <v>28</v>
      </c>
      <c r="N20">
        <v>35</v>
      </c>
      <c r="P20" t="s">
        <v>27</v>
      </c>
      <c r="Q20">
        <f>M16</f>
        <v>82.767055341401843</v>
      </c>
      <c r="R20" t="s">
        <v>28</v>
      </c>
      <c r="S20">
        <v>35</v>
      </c>
      <c r="Y20" s="2">
        <v>26114</v>
      </c>
      <c r="Z20" t="s">
        <v>11</v>
      </c>
      <c r="AA20" t="s">
        <v>11</v>
      </c>
      <c r="AB20">
        <v>506.15</v>
      </c>
      <c r="AC20" t="e">
        <f t="shared" si="1"/>
        <v>#VALUE!</v>
      </c>
      <c r="AD20" t="e">
        <f t="shared" si="1"/>
        <v>#VALUE!</v>
      </c>
      <c r="AE20">
        <f t="shared" si="1"/>
        <v>-1.8251997827604893E-2</v>
      </c>
    </row>
    <row r="21" spans="2:56">
      <c r="B21">
        <v>16</v>
      </c>
      <c r="C21">
        <f t="shared" si="4"/>
        <v>8.9670797949887966</v>
      </c>
      <c r="D21">
        <f t="shared" si="3"/>
        <v>1.951497826344714</v>
      </c>
      <c r="M21" t="s">
        <v>29</v>
      </c>
      <c r="N21">
        <f>L20-N20</f>
        <v>35</v>
      </c>
      <c r="R21" t="s">
        <v>29</v>
      </c>
      <c r="S21">
        <f>Q20-S20</f>
        <v>47.767055341401843</v>
      </c>
      <c r="Y21" s="2">
        <v>26144</v>
      </c>
      <c r="Z21" t="s">
        <v>11</v>
      </c>
      <c r="AA21" t="s">
        <v>11</v>
      </c>
      <c r="AB21">
        <v>523.71</v>
      </c>
      <c r="AC21" t="e">
        <f t="shared" si="1"/>
        <v>#VALUE!</v>
      </c>
      <c r="AD21" t="e">
        <f t="shared" si="1"/>
        <v>#VALUE!</v>
      </c>
      <c r="AE21">
        <f t="shared" si="1"/>
        <v>3.4693272745233816E-2</v>
      </c>
      <c r="AX21">
        <f>(AX5+AY5)/(AX4+AY4)-1</f>
        <v>-7.999999999999996E-2</v>
      </c>
    </row>
    <row r="22" spans="2:56">
      <c r="B22">
        <v>17</v>
      </c>
      <c r="C22">
        <f t="shared" si="4"/>
        <v>9.056750592938684</v>
      </c>
      <c r="D22">
        <f t="shared" si="3"/>
        <v>1.7918298223710556</v>
      </c>
      <c r="Y22" s="2">
        <v>26176</v>
      </c>
      <c r="Z22" t="s">
        <v>11</v>
      </c>
      <c r="AA22" t="s">
        <v>11</v>
      </c>
      <c r="AB22">
        <v>499.83</v>
      </c>
      <c r="AC22" t="e">
        <f t="shared" si="1"/>
        <v>#VALUE!</v>
      </c>
      <c r="AD22" t="e">
        <f t="shared" si="1"/>
        <v>#VALUE!</v>
      </c>
      <c r="AE22">
        <f t="shared" si="1"/>
        <v>-4.5597754482442632E-2</v>
      </c>
    </row>
    <row r="23" spans="2:56" ht="20">
      <c r="B23">
        <v>18</v>
      </c>
      <c r="C23">
        <f t="shared" si="4"/>
        <v>9.1473180988680713</v>
      </c>
      <c r="D23">
        <f t="shared" si="3"/>
        <v>1.6452255641770601</v>
      </c>
      <c r="R23" t="s">
        <v>23</v>
      </c>
      <c r="S23">
        <f>S21/N21-1</f>
        <v>0.36477300975433846</v>
      </c>
      <c r="Y23" s="2">
        <v>26206</v>
      </c>
      <c r="Z23" t="s">
        <v>11</v>
      </c>
      <c r="AA23" t="s">
        <v>11</v>
      </c>
      <c r="AB23">
        <v>480.05</v>
      </c>
      <c r="AC23" t="e">
        <f t="shared" si="1"/>
        <v>#VALUE!</v>
      </c>
      <c r="AD23" t="e">
        <f t="shared" si="1"/>
        <v>#VALUE!</v>
      </c>
      <c r="AE23">
        <f t="shared" si="1"/>
        <v>-3.9573454974691336E-2</v>
      </c>
      <c r="AW23" s="141" t="s">
        <v>615</v>
      </c>
    </row>
    <row r="24" spans="2:56">
      <c r="B24">
        <v>19</v>
      </c>
      <c r="C24">
        <f t="shared" si="4"/>
        <v>9.238791279856752</v>
      </c>
      <c r="D24">
        <f t="shared" si="3"/>
        <v>1.5106161998353003</v>
      </c>
      <c r="Y24" s="2">
        <v>26235</v>
      </c>
      <c r="Z24" t="s">
        <v>11</v>
      </c>
      <c r="AA24" t="s">
        <v>11</v>
      </c>
      <c r="AB24">
        <v>441.55</v>
      </c>
      <c r="AC24" t="e">
        <f t="shared" si="1"/>
        <v>#VALUE!</v>
      </c>
      <c r="AD24" t="e">
        <f t="shared" si="1"/>
        <v>#VALUE!</v>
      </c>
      <c r="AE24">
        <f t="shared" si="1"/>
        <v>-8.0199979168836588E-2</v>
      </c>
    </row>
    <row r="25" spans="2:56">
      <c r="B25">
        <v>20</v>
      </c>
      <c r="C25">
        <f t="shared" si="4"/>
        <v>9.3311791926553198</v>
      </c>
      <c r="D25">
        <f t="shared" si="3"/>
        <v>1.387020328939685</v>
      </c>
      <c r="R25" t="s">
        <v>30</v>
      </c>
      <c r="Y25" s="2">
        <v>26267</v>
      </c>
      <c r="Z25" t="s">
        <v>11</v>
      </c>
      <c r="AA25" t="s">
        <v>11</v>
      </c>
      <c r="AB25">
        <v>447.46</v>
      </c>
      <c r="AC25" t="e">
        <f t="shared" si="1"/>
        <v>#VALUE!</v>
      </c>
      <c r="AD25" t="e">
        <f t="shared" si="1"/>
        <v>#VALUE!</v>
      </c>
      <c r="AE25">
        <f t="shared" si="1"/>
        <v>1.3384667648058013E-2</v>
      </c>
      <c r="AX25">
        <f>AX4*AX3/(AX4*AX3+AY4*AY3)</f>
        <v>0.33333333333333331</v>
      </c>
      <c r="AY25">
        <f>AX25*125/AX4</f>
        <v>1.6666666666666665</v>
      </c>
      <c r="AZ25">
        <f>125/(AX4*AX3+AY4*AY3)</f>
        <v>8.3333333333333332E-3</v>
      </c>
      <c r="BA25">
        <f>AY25*AX5</f>
        <v>49.999999999999993</v>
      </c>
      <c r="BB25">
        <f>BA25/SUM(BA25:BA26)</f>
        <v>0.41379310344827586</v>
      </c>
      <c r="BC25">
        <f>AX5*AX3/(AX5*AX3+AY5*AY3)</f>
        <v>0.41379310344827586</v>
      </c>
    </row>
    <row r="26" spans="2:56">
      <c r="B26">
        <v>21</v>
      </c>
      <c r="C26">
        <f t="shared" si="4"/>
        <v>9.4244909845818725</v>
      </c>
      <c r="D26">
        <f t="shared" si="3"/>
        <v>1.2735368474809832</v>
      </c>
      <c r="S26">
        <f>S23/O16</f>
        <v>2.0000000000000013</v>
      </c>
      <c r="Y26" s="2">
        <v>26298</v>
      </c>
      <c r="Z26" t="s">
        <v>11</v>
      </c>
      <c r="AA26" t="s">
        <v>11</v>
      </c>
      <c r="AB26">
        <v>473.46</v>
      </c>
      <c r="AC26" t="e">
        <f t="shared" si="1"/>
        <v>#VALUE!</v>
      </c>
      <c r="AD26" t="e">
        <f t="shared" si="1"/>
        <v>#VALUE!</v>
      </c>
      <c r="AE26">
        <f t="shared" si="1"/>
        <v>5.8105752469494565E-2</v>
      </c>
      <c r="AX26">
        <f>AY4*AY3/(AX4*AX3+AY4*AY3)</f>
        <v>0.66666666666666663</v>
      </c>
      <c r="AY26">
        <f>AX26*125/AY4</f>
        <v>0.83333333333333326</v>
      </c>
      <c r="BA26">
        <f>AY26*AY5</f>
        <v>70.833333333333329</v>
      </c>
    </row>
    <row r="27" spans="2:56">
      <c r="B27">
        <v>22</v>
      </c>
      <c r="C27">
        <f t="shared" si="4"/>
        <v>9.5187358944276905</v>
      </c>
      <c r="D27">
        <f t="shared" si="3"/>
        <v>1.1693383781416298</v>
      </c>
      <c r="Y27" s="2">
        <v>26329</v>
      </c>
      <c r="Z27" t="s">
        <v>11</v>
      </c>
      <c r="AA27" t="s">
        <v>11</v>
      </c>
      <c r="AB27">
        <v>503.77</v>
      </c>
      <c r="AC27" t="e">
        <f t="shared" si="1"/>
        <v>#VALUE!</v>
      </c>
      <c r="AD27" t="e">
        <f t="shared" si="1"/>
        <v>#VALUE!</v>
      </c>
      <c r="AE27">
        <f t="shared" si="1"/>
        <v>6.4018079668821004E-2</v>
      </c>
      <c r="AX27">
        <f>AX25*AX5/AX4+AX26*AY5/AY4-1</f>
        <v>-3.3333333333333326E-2</v>
      </c>
      <c r="AY27">
        <f>AY26*AY4+AY25*AX4</f>
        <v>125</v>
      </c>
    </row>
    <row r="28" spans="2:56">
      <c r="B28">
        <v>23</v>
      </c>
      <c r="C28">
        <f t="shared" si="4"/>
        <v>9.6139232533719667</v>
      </c>
      <c r="D28">
        <f t="shared" si="3"/>
        <v>1.0736652381118599</v>
      </c>
      <c r="Y28" s="2">
        <v>26358</v>
      </c>
      <c r="Z28" t="s">
        <v>11</v>
      </c>
      <c r="AA28" t="s">
        <v>11</v>
      </c>
      <c r="AB28">
        <v>543.98</v>
      </c>
      <c r="AC28" t="e">
        <f t="shared" si="1"/>
        <v>#VALUE!</v>
      </c>
      <c r="AD28" t="e">
        <f t="shared" si="1"/>
        <v>#VALUE!</v>
      </c>
      <c r="AE28">
        <f t="shared" si="1"/>
        <v>7.9818170990729964E-2</v>
      </c>
    </row>
    <row r="29" spans="2:56">
      <c r="B29">
        <v>24</v>
      </c>
      <c r="C29">
        <f t="shared" si="4"/>
        <v>9.7100624859056861</v>
      </c>
      <c r="D29">
        <f t="shared" si="3"/>
        <v>0.98581990044816237</v>
      </c>
      <c r="Y29" s="2">
        <v>26389</v>
      </c>
      <c r="Z29" t="s">
        <v>11</v>
      </c>
      <c r="AA29" t="s">
        <v>11</v>
      </c>
      <c r="AB29">
        <v>560.41999999999996</v>
      </c>
      <c r="AC29" t="e">
        <f t="shared" si="1"/>
        <v>#VALUE!</v>
      </c>
      <c r="AD29" t="e">
        <f t="shared" si="1"/>
        <v>#VALUE!</v>
      </c>
      <c r="AE29">
        <f t="shared" si="1"/>
        <v>3.0221699327181106E-2</v>
      </c>
      <c r="AY29">
        <f>AY25*AX5+AY26*AY5</f>
        <v>120.83333333333331</v>
      </c>
    </row>
    <row r="30" spans="2:56">
      <c r="B30">
        <v>25</v>
      </c>
      <c r="C30">
        <f t="shared" si="4"/>
        <v>9.8071631107647423</v>
      </c>
      <c r="D30">
        <f t="shared" si="3"/>
        <v>0.90516190859331247</v>
      </c>
      <c r="Y30" s="2">
        <v>26417</v>
      </c>
      <c r="Z30" t="s">
        <v>11</v>
      </c>
      <c r="AA30" t="s">
        <v>11</v>
      </c>
      <c r="AB30">
        <v>548.48</v>
      </c>
      <c r="AC30" t="e">
        <f t="shared" si="1"/>
        <v>#VALUE!</v>
      </c>
      <c r="AD30" t="e">
        <f t="shared" si="1"/>
        <v>#VALUE!</v>
      </c>
      <c r="AE30">
        <f t="shared" si="1"/>
        <v>-2.1305449484315231E-2</v>
      </c>
      <c r="AY30">
        <f>AY29/125-1</f>
        <v>-3.3333333333333437E-2</v>
      </c>
    </row>
    <row r="31" spans="2:56">
      <c r="B31">
        <v>26</v>
      </c>
      <c r="C31">
        <f t="shared" si="4"/>
        <v>9.9052347418723894</v>
      </c>
      <c r="D31">
        <f t="shared" si="3"/>
        <v>0.83110320698113227</v>
      </c>
      <c r="Y31" s="2">
        <v>26450</v>
      </c>
      <c r="Z31" t="s">
        <v>11</v>
      </c>
      <c r="AA31" t="s">
        <v>11</v>
      </c>
      <c r="AB31">
        <v>562.46</v>
      </c>
      <c r="AC31" t="e">
        <f t="shared" si="1"/>
        <v>#VALUE!</v>
      </c>
      <c r="AD31" t="e">
        <f t="shared" si="1"/>
        <v>#VALUE!</v>
      </c>
      <c r="AE31">
        <f t="shared" si="1"/>
        <v>2.5488623103850694E-2</v>
      </c>
    </row>
    <row r="32" spans="2:56">
      <c r="B32">
        <v>27</v>
      </c>
      <c r="C32">
        <f t="shared" si="4"/>
        <v>10.004287089291113</v>
      </c>
      <c r="D32">
        <f t="shared" si="3"/>
        <v>0.76310385368267586</v>
      </c>
      <c r="Y32" s="2">
        <v>26480</v>
      </c>
      <c r="Z32" t="s">
        <v>11</v>
      </c>
      <c r="AA32" t="s">
        <v>11</v>
      </c>
      <c r="AB32">
        <v>549.34</v>
      </c>
      <c r="AC32" t="e">
        <f t="shared" si="1"/>
        <v>#VALUE!</v>
      </c>
      <c r="AD32" t="e">
        <f t="shared" si="1"/>
        <v>#VALUE!</v>
      </c>
      <c r="AE32">
        <f t="shared" si="1"/>
        <v>-2.3326103189560188E-2</v>
      </c>
    </row>
    <row r="33" spans="2:51" ht="20">
      <c r="B33">
        <v>28</v>
      </c>
      <c r="C33">
        <f t="shared" si="4"/>
        <v>10.104329960184025</v>
      </c>
      <c r="D33">
        <f t="shared" si="3"/>
        <v>0.7006680838359115</v>
      </c>
      <c r="Y33" s="2">
        <v>26511</v>
      </c>
      <c r="Z33" t="s">
        <v>11</v>
      </c>
      <c r="AA33" t="s">
        <v>11</v>
      </c>
      <c r="AB33">
        <v>586.53</v>
      </c>
      <c r="AC33" t="e">
        <f t="shared" si="1"/>
        <v>#VALUE!</v>
      </c>
      <c r="AD33" t="e">
        <f t="shared" si="1"/>
        <v>#VALUE!</v>
      </c>
      <c r="AE33">
        <f t="shared" si="1"/>
        <v>6.7699421123530001E-2</v>
      </c>
      <c r="AW33" s="141" t="s">
        <v>616</v>
      </c>
    </row>
    <row r="34" spans="2:51">
      <c r="B34">
        <v>29</v>
      </c>
      <c r="C34">
        <f t="shared" si="4"/>
        <v>10.205373259785866</v>
      </c>
      <c r="D34">
        <f t="shared" si="3"/>
        <v>0.64334069515842784</v>
      </c>
      <c r="Y34" s="2">
        <v>26542</v>
      </c>
      <c r="Z34" t="s">
        <v>11</v>
      </c>
      <c r="AA34" t="s">
        <v>11</v>
      </c>
      <c r="AB34">
        <v>574.59</v>
      </c>
      <c r="AC34" t="e">
        <f t="shared" si="1"/>
        <v>#VALUE!</v>
      </c>
      <c r="AD34" t="e">
        <f t="shared" si="1"/>
        <v>#VALUE!</v>
      </c>
      <c r="AE34">
        <f t="shared" si="1"/>
        <v>-2.0357014986445598E-2</v>
      </c>
    </row>
    <row r="35" spans="2:51">
      <c r="B35">
        <v>30</v>
      </c>
      <c r="C35">
        <f t="shared" si="4"/>
        <v>10.307426992383725</v>
      </c>
      <c r="D35">
        <f t="shared" si="3"/>
        <v>0.59070372919092007</v>
      </c>
      <c r="Y35" s="2">
        <v>26571</v>
      </c>
      <c r="Z35" t="s">
        <v>11</v>
      </c>
      <c r="AA35" t="s">
        <v>11</v>
      </c>
      <c r="AB35">
        <v>555.03</v>
      </c>
      <c r="AC35" t="e">
        <f t="shared" si="1"/>
        <v>#VALUE!</v>
      </c>
      <c r="AD35" t="e">
        <f t="shared" si="1"/>
        <v>#VALUE!</v>
      </c>
      <c r="AE35">
        <f t="shared" si="1"/>
        <v>-3.4041664491202495E-2</v>
      </c>
    </row>
    <row r="36" spans="2:51">
      <c r="B36">
        <v>31</v>
      </c>
      <c r="C36">
        <f t="shared" si="4"/>
        <v>10.410501262307562</v>
      </c>
      <c r="D36">
        <f t="shared" si="3"/>
        <v>0.54237342407529932</v>
      </c>
      <c r="Y36" s="2">
        <v>26603</v>
      </c>
      <c r="Z36" t="s">
        <v>11</v>
      </c>
      <c r="AA36" t="s">
        <v>11</v>
      </c>
      <c r="AB36">
        <v>545.24</v>
      </c>
      <c r="AC36" t="e">
        <f t="shared" si="1"/>
        <v>#VALUE!</v>
      </c>
      <c r="AD36" t="e">
        <f t="shared" si="1"/>
        <v>#VALUE!</v>
      </c>
      <c r="AE36">
        <f t="shared" si="1"/>
        <v>-1.7638686197142484E-2</v>
      </c>
      <c r="AX36">
        <f>0.5*AX5/AX4+0.5*AY5/AY4-1</f>
        <v>2.4999999999999911E-2</v>
      </c>
      <c r="AY36">
        <f>AX36*125</f>
        <v>3.1249999999999889</v>
      </c>
    </row>
    <row r="37" spans="2:51">
      <c r="B37">
        <v>32</v>
      </c>
      <c r="C37">
        <f t="shared" si="4"/>
        <v>10.514606274930639</v>
      </c>
      <c r="D37">
        <f t="shared" si="3"/>
        <v>0.4979974166509567</v>
      </c>
      <c r="Y37" s="2">
        <v>26633</v>
      </c>
      <c r="Z37" t="s">
        <v>11</v>
      </c>
      <c r="AA37" t="s">
        <v>11</v>
      </c>
      <c r="AB37">
        <v>549.26</v>
      </c>
      <c r="AC37" t="e">
        <f t="shared" si="1"/>
        <v>#VALUE!</v>
      </c>
      <c r="AD37" t="e">
        <f t="shared" si="1"/>
        <v>#VALUE!</v>
      </c>
      <c r="AE37">
        <f t="shared" si="1"/>
        <v>7.3729000073361473E-3</v>
      </c>
    </row>
    <row r="38" spans="2:51">
      <c r="B38">
        <v>33</v>
      </c>
      <c r="C38">
        <f t="shared" si="4"/>
        <v>10.619752337679945</v>
      </c>
      <c r="D38">
        <f t="shared" si="3"/>
        <v>0.4572521734704238</v>
      </c>
      <c r="Y38" s="2">
        <v>26662</v>
      </c>
      <c r="Z38" t="s">
        <v>11</v>
      </c>
      <c r="AA38" t="s">
        <v>11</v>
      </c>
      <c r="AB38">
        <v>536.36</v>
      </c>
      <c r="AC38" t="e">
        <f t="shared" si="1"/>
        <v>#VALUE!</v>
      </c>
      <c r="AD38" t="e">
        <f t="shared" si="1"/>
        <v>#VALUE!</v>
      </c>
      <c r="AE38">
        <f t="shared" si="1"/>
        <v>-2.3486144995084279E-2</v>
      </c>
      <c r="AX38">
        <f>62.5/AX4*AX5+62.5/AY4*AY5-125</f>
        <v>3.125</v>
      </c>
    </row>
    <row r="39" spans="2:51">
      <c r="B39">
        <v>34</v>
      </c>
      <c r="C39">
        <f t="shared" si="4"/>
        <v>10.725949861056744</v>
      </c>
      <c r="D39">
        <f t="shared" si="3"/>
        <v>0.41984063200466182</v>
      </c>
      <c r="Y39" s="2">
        <v>26695</v>
      </c>
      <c r="Z39" t="s">
        <v>11</v>
      </c>
      <c r="AA39" t="s">
        <v>11</v>
      </c>
      <c r="AB39">
        <v>558.11</v>
      </c>
      <c r="AC39" t="e">
        <f t="shared" si="1"/>
        <v>#VALUE!</v>
      </c>
      <c r="AD39" t="e">
        <f t="shared" si="1"/>
        <v>#VALUE!</v>
      </c>
      <c r="AE39">
        <f t="shared" si="1"/>
        <v>4.0551122380490634E-2</v>
      </c>
    </row>
    <row r="40" spans="2:51">
      <c r="B40">
        <v>35</v>
      </c>
      <c r="C40">
        <f t="shared" si="4"/>
        <v>10.833209359667311</v>
      </c>
      <c r="D40">
        <f t="shared" si="3"/>
        <v>0.38549003484064398</v>
      </c>
      <c r="Y40" s="2">
        <v>26723</v>
      </c>
      <c r="Z40" t="s">
        <v>11</v>
      </c>
      <c r="AA40" t="s">
        <v>11</v>
      </c>
      <c r="AB40">
        <v>543.24</v>
      </c>
      <c r="AC40" t="e">
        <f t="shared" si="1"/>
        <v>#VALUE!</v>
      </c>
      <c r="AD40" t="e">
        <f t="shared" si="1"/>
        <v>#VALUE!</v>
      </c>
      <c r="AE40">
        <f t="shared" si="1"/>
        <v>-2.6643493218182823E-2</v>
      </c>
      <c r="AX40">
        <f>40/0.7</f>
        <v>57.142857142857146</v>
      </c>
    </row>
    <row r="41" spans="2:51">
      <c r="B41">
        <v>36</v>
      </c>
      <c r="C41">
        <f t="shared" si="4"/>
        <v>10.941541453263984</v>
      </c>
      <c r="D41">
        <f t="shared" si="3"/>
        <v>0.3539499410809549</v>
      </c>
      <c r="Y41" s="2">
        <v>26753</v>
      </c>
      <c r="Z41" t="s">
        <v>11</v>
      </c>
      <c r="AA41" t="s">
        <v>11</v>
      </c>
      <c r="AB41">
        <v>572.51</v>
      </c>
      <c r="AC41" t="e">
        <f t="shared" si="1"/>
        <v>#VALUE!</v>
      </c>
      <c r="AD41" t="e">
        <f t="shared" si="1"/>
        <v>#VALUE!</v>
      </c>
      <c r="AE41">
        <f t="shared" si="1"/>
        <v>5.3880421176643711E-2</v>
      </c>
    </row>
    <row r="42" spans="2:51">
      <c r="B42">
        <v>37</v>
      </c>
      <c r="C42">
        <f t="shared" si="4"/>
        <v>11.050956867796623</v>
      </c>
      <c r="D42">
        <f t="shared" si="3"/>
        <v>0.32499040044705857</v>
      </c>
      <c r="Y42" s="2">
        <v>26784</v>
      </c>
      <c r="Z42" t="s">
        <v>11</v>
      </c>
      <c r="AA42" t="s">
        <v>11</v>
      </c>
      <c r="AB42">
        <v>542.53</v>
      </c>
      <c r="AC42" t="e">
        <f t="shared" si="1"/>
        <v>#VALUE!</v>
      </c>
      <c r="AD42" t="e">
        <f t="shared" si="1"/>
        <v>#VALUE!</v>
      </c>
      <c r="AE42">
        <f t="shared" si="1"/>
        <v>-5.2365897538907635E-2</v>
      </c>
    </row>
    <row r="43" spans="2:51">
      <c r="B43">
        <v>38</v>
      </c>
      <c r="C43">
        <f t="shared" si="4"/>
        <v>11.161466436474589</v>
      </c>
      <c r="D43">
        <f t="shared" si="3"/>
        <v>0.29840027677411735</v>
      </c>
      <c r="Y43" s="2">
        <v>26815</v>
      </c>
      <c r="Z43" t="s">
        <v>11</v>
      </c>
      <c r="AA43" t="s">
        <v>11</v>
      </c>
      <c r="AB43">
        <v>485.74</v>
      </c>
      <c r="AC43" t="e">
        <f t="shared" si="1"/>
        <v>#VALUE!</v>
      </c>
      <c r="AD43" t="e">
        <f t="shared" si="1"/>
        <v>#VALUE!</v>
      </c>
      <c r="AE43">
        <f t="shared" si="1"/>
        <v>-0.10467623910198509</v>
      </c>
    </row>
    <row r="44" spans="2:51">
      <c r="B44">
        <v>39</v>
      </c>
      <c r="C44">
        <f t="shared" si="4"/>
        <v>11.273081100839335</v>
      </c>
      <c r="D44">
        <f t="shared" si="3"/>
        <v>0.27398570867441679</v>
      </c>
      <c r="Y44" s="2">
        <v>26844</v>
      </c>
      <c r="Z44" t="s">
        <v>11</v>
      </c>
      <c r="AA44" t="s">
        <v>11</v>
      </c>
      <c r="AB44">
        <v>474.8</v>
      </c>
      <c r="AC44" t="e">
        <f t="shared" si="1"/>
        <v>#VALUE!</v>
      </c>
      <c r="AD44" t="e">
        <f t="shared" si="1"/>
        <v>#VALUE!</v>
      </c>
      <c r="AE44">
        <f t="shared" si="1"/>
        <v>-2.2522337052744312E-2</v>
      </c>
    </row>
    <row r="45" spans="2:51">
      <c r="B45">
        <v>40</v>
      </c>
      <c r="C45">
        <f t="shared" si="4"/>
        <v>11.385811911847728</v>
      </c>
      <c r="D45">
        <f t="shared" si="3"/>
        <v>0.25156869614651001</v>
      </c>
      <c r="Y45" s="2">
        <v>26876</v>
      </c>
      <c r="Z45" t="s">
        <v>11</v>
      </c>
      <c r="AA45" t="s">
        <v>11</v>
      </c>
      <c r="AB45">
        <v>448.88</v>
      </c>
      <c r="AC45" t="e">
        <f t="shared" si="1"/>
        <v>#VALUE!</v>
      </c>
      <c r="AD45" t="e">
        <f t="shared" si="1"/>
        <v>#VALUE!</v>
      </c>
      <c r="AE45">
        <f t="shared" si="1"/>
        <v>-5.459140690817188E-2</v>
      </c>
    </row>
    <row r="46" spans="2:51">
      <c r="B46">
        <v>41</v>
      </c>
      <c r="C46">
        <f t="shared" si="4"/>
        <v>11.499670030966206</v>
      </c>
      <c r="D46">
        <f t="shared" si="3"/>
        <v>0.23098580282543191</v>
      </c>
      <c r="Y46" s="2">
        <v>26907</v>
      </c>
      <c r="Z46" t="s">
        <v>11</v>
      </c>
      <c r="AA46" t="s">
        <v>11</v>
      </c>
      <c r="AB46">
        <v>448.92</v>
      </c>
      <c r="AC46" t="e">
        <f t="shared" si="1"/>
        <v>#VALUE!</v>
      </c>
      <c r="AD46" t="e">
        <f t="shared" si="1"/>
        <v>#VALUE!</v>
      </c>
      <c r="AE46">
        <f t="shared" si="1"/>
        <v>8.9110675459025401E-5</v>
      </c>
    </row>
    <row r="47" spans="2:51">
      <c r="B47">
        <v>42</v>
      </c>
      <c r="C47">
        <f t="shared" si="4"/>
        <v>11.614666731275868</v>
      </c>
      <c r="D47">
        <f t="shared" si="3"/>
        <v>0.21208696441244201</v>
      </c>
      <c r="Y47" s="2">
        <v>26935</v>
      </c>
      <c r="Z47" t="s">
        <v>11</v>
      </c>
      <c r="AA47" t="s">
        <v>11</v>
      </c>
      <c r="AB47">
        <v>435.53</v>
      </c>
      <c r="AC47" t="e">
        <f t="shared" si="1"/>
        <v>#VALUE!</v>
      </c>
      <c r="AD47" t="e">
        <f t="shared" si="1"/>
        <v>#VALUE!</v>
      </c>
      <c r="AE47">
        <f t="shared" si="1"/>
        <v>-2.9827140693219345E-2</v>
      </c>
    </row>
    <row r="48" spans="2:51">
      <c r="B48">
        <v>43</v>
      </c>
      <c r="C48">
        <f t="shared" si="4"/>
        <v>11.730813398588626</v>
      </c>
      <c r="D48">
        <f t="shared" si="3"/>
        <v>0.19473439459687855</v>
      </c>
      <c r="Y48" s="2">
        <v>26968</v>
      </c>
      <c r="Z48" t="s">
        <v>11</v>
      </c>
      <c r="AA48" t="s">
        <v>11</v>
      </c>
      <c r="AB48">
        <v>470.75</v>
      </c>
      <c r="AC48" t="e">
        <f t="shared" si="1"/>
        <v>#VALUE!</v>
      </c>
      <c r="AD48" t="e">
        <f t="shared" si="1"/>
        <v>#VALUE!</v>
      </c>
      <c r="AE48">
        <f t="shared" si="1"/>
        <v>8.0866989644800658E-2</v>
      </c>
    </row>
    <row r="49" spans="2:31">
      <c r="B49">
        <v>44</v>
      </c>
      <c r="C49">
        <f t="shared" si="4"/>
        <v>11.848121532574513</v>
      </c>
      <c r="D49">
        <f t="shared" si="3"/>
        <v>0.17880158049349759</v>
      </c>
      <c r="Y49" s="2">
        <v>26998</v>
      </c>
      <c r="Z49" t="s">
        <v>11</v>
      </c>
      <c r="AA49" t="s">
        <v>11</v>
      </c>
      <c r="AB49">
        <v>409.57</v>
      </c>
      <c r="AC49" t="e">
        <f t="shared" si="1"/>
        <v>#VALUE!</v>
      </c>
      <c r="AD49" t="e">
        <f t="shared" si="1"/>
        <v>#VALUE!</v>
      </c>
      <c r="AE49">
        <f t="shared" si="1"/>
        <v>-0.12996282527881042</v>
      </c>
    </row>
    <row r="50" spans="2:31">
      <c r="B50">
        <v>45</v>
      </c>
      <c r="C50">
        <f t="shared" si="4"/>
        <v>11.966602747900259</v>
      </c>
      <c r="D50">
        <f t="shared" si="3"/>
        <v>0.16417236027130233</v>
      </c>
      <c r="Y50" s="2">
        <v>27029</v>
      </c>
      <c r="Z50" t="s">
        <v>11</v>
      </c>
      <c r="AA50" t="s">
        <v>11</v>
      </c>
      <c r="AB50">
        <v>396.25</v>
      </c>
      <c r="AC50" t="e">
        <f t="shared" si="1"/>
        <v>#VALUE!</v>
      </c>
      <c r="AD50" t="e">
        <f t="shared" si="1"/>
        <v>#VALUE!</v>
      </c>
      <c r="AE50">
        <f t="shared" si="1"/>
        <v>-3.2521913226066346E-2</v>
      </c>
    </row>
    <row r="51" spans="2:31">
      <c r="B51">
        <v>46</v>
      </c>
      <c r="C51">
        <f t="shared" si="4"/>
        <v>12.086268775379262</v>
      </c>
      <c r="D51">
        <f t="shared" si="3"/>
        <v>0.15074007624910485</v>
      </c>
      <c r="Y51" s="2">
        <v>27060</v>
      </c>
      <c r="Z51" t="s">
        <v>11</v>
      </c>
      <c r="AA51" t="s">
        <v>11</v>
      </c>
      <c r="AB51">
        <v>433.41</v>
      </c>
      <c r="AC51" t="e">
        <f t="shared" si="1"/>
        <v>#VALUE!</v>
      </c>
      <c r="AD51" t="e">
        <f t="shared" si="1"/>
        <v>#VALUE!</v>
      </c>
      <c r="AE51">
        <f t="shared" si="1"/>
        <v>9.3779179810725699E-2</v>
      </c>
    </row>
    <row r="52" spans="2:31">
      <c r="B52">
        <v>47</v>
      </c>
      <c r="C52">
        <f t="shared" si="4"/>
        <v>12.207131463133054</v>
      </c>
      <c r="D52">
        <f t="shared" si="3"/>
        <v>0.13840679728326899</v>
      </c>
      <c r="Y52" s="2">
        <v>27088</v>
      </c>
      <c r="Z52" t="s">
        <v>11</v>
      </c>
      <c r="AA52" t="s">
        <v>11</v>
      </c>
      <c r="AB52">
        <v>400.34</v>
      </c>
      <c r="AC52" t="e">
        <f t="shared" si="1"/>
        <v>#VALUE!</v>
      </c>
      <c r="AD52" t="e">
        <f t="shared" si="1"/>
        <v>#VALUE!</v>
      </c>
      <c r="AE52">
        <f t="shared" si="1"/>
        <v>-7.6301885051106466E-2</v>
      </c>
    </row>
    <row r="53" spans="2:31">
      <c r="B53">
        <v>48</v>
      </c>
      <c r="C53">
        <f t="shared" si="4"/>
        <v>12.329202777764385</v>
      </c>
      <c r="D53">
        <f t="shared" si="3"/>
        <v>0.12708260477827427</v>
      </c>
      <c r="Y53" s="2">
        <v>27117</v>
      </c>
      <c r="Z53" t="s">
        <v>11</v>
      </c>
      <c r="AA53" t="s">
        <v>11</v>
      </c>
      <c r="AB53">
        <v>399.93</v>
      </c>
      <c r="AC53" t="e">
        <f t="shared" si="1"/>
        <v>#VALUE!</v>
      </c>
      <c r="AD53" t="e">
        <f t="shared" si="1"/>
        <v>#VALUE!</v>
      </c>
      <c r="AE53">
        <f t="shared" si="1"/>
        <v>-1.0241294899334674E-3</v>
      </c>
    </row>
    <row r="54" spans="2:31">
      <c r="B54">
        <v>49</v>
      </c>
      <c r="C54">
        <f t="shared" si="4"/>
        <v>12.452494805542029</v>
      </c>
      <c r="D54">
        <f t="shared" si="3"/>
        <v>0.11668493711459726</v>
      </c>
      <c r="Y54" s="2">
        <v>27149</v>
      </c>
      <c r="Z54" t="s">
        <v>11</v>
      </c>
      <c r="AA54" t="s">
        <v>11</v>
      </c>
      <c r="AB54">
        <v>425.04</v>
      </c>
      <c r="AC54" t="e">
        <f t="shared" si="1"/>
        <v>#VALUE!</v>
      </c>
      <c r="AD54" t="e">
        <f t="shared" si="1"/>
        <v>#VALUE!</v>
      </c>
      <c r="AE54">
        <f t="shared" si="1"/>
        <v>6.2785987547820943E-2</v>
      </c>
    </row>
    <row r="55" spans="2:31">
      <c r="B55">
        <v>50</v>
      </c>
      <c r="C55">
        <f t="shared" si="4"/>
        <v>12.577019753597449</v>
      </c>
      <c r="D55">
        <f t="shared" si="3"/>
        <v>0.10713798771431202</v>
      </c>
      <c r="Y55" s="2">
        <v>27180</v>
      </c>
      <c r="Z55" t="s">
        <v>11</v>
      </c>
      <c r="AA55" t="s">
        <v>11</v>
      </c>
      <c r="AB55">
        <v>413.14</v>
      </c>
      <c r="AC55" t="e">
        <f t="shared" si="1"/>
        <v>#VALUE!</v>
      </c>
      <c r="AD55" t="e">
        <f t="shared" si="1"/>
        <v>#VALUE!</v>
      </c>
      <c r="AE55">
        <f t="shared" si="1"/>
        <v>-2.7997364953886716E-2</v>
      </c>
    </row>
    <row r="56" spans="2:31">
      <c r="B56">
        <v>51</v>
      </c>
      <c r="C56">
        <f t="shared" si="4"/>
        <v>12.702789951133424</v>
      </c>
      <c r="D56">
        <f t="shared" si="3"/>
        <v>9.8372152355868298E-2</v>
      </c>
      <c r="Y56" s="2">
        <v>27208</v>
      </c>
      <c r="Z56" t="s">
        <v>11</v>
      </c>
      <c r="AA56" t="s">
        <v>11</v>
      </c>
      <c r="AB56">
        <v>397.25</v>
      </c>
      <c r="AC56" t="e">
        <f t="shared" si="1"/>
        <v>#VALUE!</v>
      </c>
      <c r="AD56" t="e">
        <f t="shared" si="1"/>
        <v>#VALUE!</v>
      </c>
      <c r="AE56">
        <f t="shared" si="1"/>
        <v>-3.8461538461538436E-2</v>
      </c>
    </row>
    <row r="57" spans="2:31">
      <c r="B57">
        <v>52</v>
      </c>
      <c r="C57">
        <f t="shared" si="4"/>
        <v>12.829817850644758</v>
      </c>
      <c r="D57">
        <f t="shared" si="3"/>
        <v>9.032352170856997E-2</v>
      </c>
      <c r="Y57" s="2">
        <v>27241</v>
      </c>
      <c r="Z57" t="s">
        <v>11</v>
      </c>
      <c r="AA57" t="s">
        <v>11</v>
      </c>
      <c r="AB57">
        <v>395.69</v>
      </c>
      <c r="AC57" t="e">
        <f t="shared" si="1"/>
        <v>#VALUE!</v>
      </c>
      <c r="AD57" t="e">
        <f t="shared" si="1"/>
        <v>#VALUE!</v>
      </c>
      <c r="AE57">
        <f t="shared" si="1"/>
        <v>-3.9269981120201303E-3</v>
      </c>
    </row>
    <row r="58" spans="2:31">
      <c r="B58">
        <v>53</v>
      </c>
      <c r="C58">
        <f t="shared" si="4"/>
        <v>12.958116029151206</v>
      </c>
      <c r="D58">
        <f t="shared" si="3"/>
        <v>8.2933415386959697E-2</v>
      </c>
      <c r="Y58" s="2">
        <v>27271</v>
      </c>
      <c r="Z58" t="s">
        <v>11</v>
      </c>
      <c r="AA58" t="s">
        <v>11</v>
      </c>
      <c r="AB58">
        <v>395.43</v>
      </c>
      <c r="AC58" t="e">
        <f t="shared" si="1"/>
        <v>#VALUE!</v>
      </c>
      <c r="AD58" t="e">
        <f t="shared" si="1"/>
        <v>#VALUE!</v>
      </c>
      <c r="AE58">
        <f t="shared" si="1"/>
        <v>-6.5708003740294618E-4</v>
      </c>
    </row>
    <row r="59" spans="2:31">
      <c r="B59">
        <v>54</v>
      </c>
      <c r="C59">
        <f t="shared" si="4"/>
        <v>13.087697189442718</v>
      </c>
      <c r="D59">
        <f t="shared" si="3"/>
        <v>7.6147954128026635E-2</v>
      </c>
      <c r="Y59" s="2">
        <v>27302</v>
      </c>
      <c r="Z59" t="s">
        <v>11</v>
      </c>
      <c r="AA59" t="s">
        <v>11</v>
      </c>
      <c r="AB59">
        <v>376.61</v>
      </c>
      <c r="AC59" t="e">
        <f t="shared" si="1"/>
        <v>#VALUE!</v>
      </c>
      <c r="AD59" t="e">
        <f t="shared" si="1"/>
        <v>#VALUE!</v>
      </c>
      <c r="AE59">
        <f t="shared" si="1"/>
        <v>-4.7593758693068255E-2</v>
      </c>
    </row>
    <row r="60" spans="2:31">
      <c r="B60">
        <v>55</v>
      </c>
      <c r="C60">
        <f t="shared" si="4"/>
        <v>13.218574161337145</v>
      </c>
      <c r="D60">
        <f t="shared" si="3"/>
        <v>6.9917666972097156E-2</v>
      </c>
      <c r="Y60" s="2">
        <v>27333</v>
      </c>
      <c r="Z60" t="s">
        <v>11</v>
      </c>
      <c r="AA60" t="s">
        <v>11</v>
      </c>
      <c r="AB60">
        <v>384.94</v>
      </c>
      <c r="AC60" t="e">
        <f t="shared" si="1"/>
        <v>#VALUE!</v>
      </c>
      <c r="AD60" t="e">
        <f t="shared" si="1"/>
        <v>#VALUE!</v>
      </c>
      <c r="AE60">
        <f t="shared" si="1"/>
        <v>2.211837179044629E-2</v>
      </c>
    </row>
    <row r="61" spans="2:31">
      <c r="B61">
        <v>56</v>
      </c>
      <c r="C61">
        <f t="shared" si="4"/>
        <v>13.350759902950516</v>
      </c>
      <c r="D61">
        <f t="shared" si="3"/>
        <v>6.419713058347104E-2</v>
      </c>
      <c r="Y61" s="2">
        <v>27362</v>
      </c>
      <c r="Z61" t="s">
        <v>11</v>
      </c>
      <c r="AA61" t="s">
        <v>11</v>
      </c>
      <c r="AB61">
        <v>401.12</v>
      </c>
      <c r="AC61" t="e">
        <f t="shared" si="1"/>
        <v>#VALUE!</v>
      </c>
      <c r="AD61" t="e">
        <f t="shared" si="1"/>
        <v>#VALUE!</v>
      </c>
      <c r="AE61">
        <f t="shared" si="1"/>
        <v>4.2032524549280526E-2</v>
      </c>
    </row>
    <row r="62" spans="2:31">
      <c r="B62">
        <v>57</v>
      </c>
      <c r="C62">
        <f t="shared" si="4"/>
        <v>13.484267501980021</v>
      </c>
      <c r="D62">
        <f t="shared" si="3"/>
        <v>5.8944638081187037E-2</v>
      </c>
      <c r="Y62" s="2">
        <v>27394</v>
      </c>
      <c r="Z62" t="s">
        <v>11</v>
      </c>
      <c r="AA62" t="s">
        <v>11</v>
      </c>
      <c r="AB62">
        <v>401.79</v>
      </c>
      <c r="AC62" t="e">
        <f t="shared" si="1"/>
        <v>#VALUE!</v>
      </c>
      <c r="AD62" t="e">
        <f t="shared" si="1"/>
        <v>#VALUE!</v>
      </c>
      <c r="AE62">
        <f t="shared" si="1"/>
        <v>1.6703230953332149E-3</v>
      </c>
    </row>
    <row r="63" spans="2:31">
      <c r="B63">
        <v>58</v>
      </c>
      <c r="C63">
        <f t="shared" si="4"/>
        <v>13.619110176999822</v>
      </c>
      <c r="D63">
        <f t="shared" si="3"/>
        <v>5.4121894965453554E-2</v>
      </c>
      <c r="Y63" s="2">
        <v>27425</v>
      </c>
      <c r="Z63" t="s">
        <v>11</v>
      </c>
      <c r="AA63" t="s">
        <v>11</v>
      </c>
      <c r="AB63">
        <v>446.65</v>
      </c>
      <c r="AC63" t="e">
        <f t="shared" si="1"/>
        <v>#VALUE!</v>
      </c>
      <c r="AD63" t="e">
        <f t="shared" si="1"/>
        <v>#VALUE!</v>
      </c>
      <c r="AE63">
        <f t="shared" si="1"/>
        <v>0.11165036461833289</v>
      </c>
    </row>
    <row r="64" spans="2:31">
      <c r="B64">
        <v>59</v>
      </c>
      <c r="C64">
        <f t="shared" si="4"/>
        <v>13.755301278769821</v>
      </c>
      <c r="D64">
        <f t="shared" si="3"/>
        <v>4.9693739922825525E-2</v>
      </c>
      <c r="Y64" s="2">
        <v>27453</v>
      </c>
      <c r="Z64" t="s">
        <v>11</v>
      </c>
      <c r="AA64" t="s">
        <v>11</v>
      </c>
      <c r="AB64">
        <v>488.34</v>
      </c>
      <c r="AC64" t="e">
        <f t="shared" si="1"/>
        <v>#VALUE!</v>
      </c>
      <c r="AD64" t="e">
        <f t="shared" si="1"/>
        <v>#VALUE!</v>
      </c>
      <c r="AE64">
        <f t="shared" si="1"/>
        <v>9.3339303705362031E-2</v>
      </c>
    </row>
    <row r="65" spans="2:31">
      <c r="B65">
        <v>60</v>
      </c>
      <c r="C65">
        <f t="shared" si="4"/>
        <v>13.892854291557519</v>
      </c>
      <c r="D65">
        <f t="shared" si="3"/>
        <v>4.5627888474594355E-2</v>
      </c>
      <c r="Y65" s="2">
        <v>27484</v>
      </c>
      <c r="Z65" t="s">
        <v>11</v>
      </c>
      <c r="AA65" t="s">
        <v>11</v>
      </c>
      <c r="AB65">
        <v>499.35</v>
      </c>
      <c r="AC65" t="e">
        <f t="shared" si="1"/>
        <v>#VALUE!</v>
      </c>
      <c r="AD65" t="e">
        <f t="shared" si="1"/>
        <v>#VALUE!</v>
      </c>
      <c r="AE65">
        <f t="shared" si="1"/>
        <v>2.2545767293279395E-2</v>
      </c>
    </row>
    <row r="66" spans="2:31">
      <c r="B66">
        <v>61</v>
      </c>
      <c r="C66">
        <f t="shared" si="4"/>
        <v>14.031782834473095</v>
      </c>
      <c r="D66">
        <f t="shared" si="3"/>
        <v>4.1894697599400267E-2</v>
      </c>
      <c r="Y66" s="2">
        <v>27514</v>
      </c>
      <c r="Z66" t="s">
        <v>11</v>
      </c>
      <c r="AA66" t="s">
        <v>11</v>
      </c>
      <c r="AB66">
        <v>515.55999999999995</v>
      </c>
      <c r="AC66" t="e">
        <f t="shared" si="1"/>
        <v>#VALUE!</v>
      </c>
      <c r="AD66" t="e">
        <f t="shared" si="1"/>
        <v>#VALUE!</v>
      </c>
      <c r="AE66">
        <f t="shared" si="1"/>
        <v>3.2462200861119284E-2</v>
      </c>
    </row>
    <row r="67" spans="2:31">
      <c r="B67">
        <v>62</v>
      </c>
      <c r="C67">
        <f t="shared" si="4"/>
        <v>14.172100662817826</v>
      </c>
      <c r="D67">
        <f t="shared" si="3"/>
        <v>3.8466949613994779E-2</v>
      </c>
      <c r="Y67" s="2">
        <v>27544</v>
      </c>
      <c r="Z67" t="s">
        <v>11</v>
      </c>
      <c r="AA67" t="s">
        <v>11</v>
      </c>
      <c r="AB67">
        <v>480.08</v>
      </c>
      <c r="AC67" t="e">
        <f t="shared" si="1"/>
        <v>#VALUE!</v>
      </c>
      <c r="AD67" t="e">
        <f t="shared" si="1"/>
        <v>#VALUE!</v>
      </c>
      <c r="AE67">
        <f t="shared" si="1"/>
        <v>-6.8818372255411542E-2</v>
      </c>
    </row>
    <row r="68" spans="2:31">
      <c r="B68">
        <v>63</v>
      </c>
      <c r="C68">
        <f t="shared" si="4"/>
        <v>14.313821669446003</v>
      </c>
      <c r="D68">
        <f t="shared" si="3"/>
        <v>3.5319653736486122E-2</v>
      </c>
      <c r="Y68" s="2">
        <v>27575</v>
      </c>
      <c r="Z68" t="s">
        <v>11</v>
      </c>
      <c r="AA68" t="s">
        <v>11</v>
      </c>
      <c r="AB68">
        <v>485.14</v>
      </c>
      <c r="AC68" t="e">
        <f t="shared" ref="AC68:AE131" si="5">Z68/Z67-1</f>
        <v>#VALUE!</v>
      </c>
      <c r="AD68" t="e">
        <f t="shared" si="5"/>
        <v>#VALUE!</v>
      </c>
      <c r="AE68">
        <f t="shared" si="5"/>
        <v>1.0539910014997433E-2</v>
      </c>
    </row>
    <row r="69" spans="2:31">
      <c r="B69">
        <v>64</v>
      </c>
      <c r="C69">
        <f t="shared" si="4"/>
        <v>14.456959886140464</v>
      </c>
      <c r="D69">
        <f t="shared" si="3"/>
        <v>3.2429863885319071E-2</v>
      </c>
      <c r="Y69" s="2">
        <v>27606</v>
      </c>
      <c r="Z69" t="s">
        <v>11</v>
      </c>
      <c r="AA69" t="s">
        <v>11</v>
      </c>
      <c r="AB69">
        <v>531.86</v>
      </c>
      <c r="AC69" t="e">
        <f t="shared" si="5"/>
        <v>#VALUE!</v>
      </c>
      <c r="AD69" t="e">
        <f t="shared" si="5"/>
        <v>#VALUE!</v>
      </c>
      <c r="AE69">
        <f t="shared" si="5"/>
        <v>9.6302098363359123E-2</v>
      </c>
    </row>
    <row r="70" spans="2:31">
      <c r="B70">
        <v>65</v>
      </c>
      <c r="C70">
        <f t="shared" si="4"/>
        <v>14.601529485001869</v>
      </c>
      <c r="D70">
        <f t="shared" si="3"/>
        <v>2.9776511385611146E-2</v>
      </c>
      <c r="Y70" s="2">
        <v>27635</v>
      </c>
      <c r="Z70" t="s">
        <v>11</v>
      </c>
      <c r="AA70" t="s">
        <v>11</v>
      </c>
      <c r="AB70">
        <v>502.99</v>
      </c>
      <c r="AC70" t="e">
        <f t="shared" si="5"/>
        <v>#VALUE!</v>
      </c>
      <c r="AD70" t="e">
        <f t="shared" si="5"/>
        <v>#VALUE!</v>
      </c>
      <c r="AE70">
        <f t="shared" si="5"/>
        <v>-5.4281201820027825E-2</v>
      </c>
    </row>
    <row r="71" spans="2:31">
      <c r="B71">
        <v>66</v>
      </c>
      <c r="C71">
        <f t="shared" si="4"/>
        <v>14.747544779851887</v>
      </c>
      <c r="D71">
        <f t="shared" ref="D71:D134" si="6">C71/(1+10%)^B71</f>
        <v>2.734025136315205E-2</v>
      </c>
      <c r="Y71" s="2">
        <v>27667</v>
      </c>
      <c r="Z71" t="s">
        <v>11</v>
      </c>
      <c r="AA71" t="s">
        <v>11</v>
      </c>
      <c r="AB71">
        <v>491.65</v>
      </c>
      <c r="AC71" t="e">
        <f t="shared" si="5"/>
        <v>#VALUE!</v>
      </c>
      <c r="AD71" t="e">
        <f t="shared" si="5"/>
        <v>#VALUE!</v>
      </c>
      <c r="AE71">
        <f t="shared" si="5"/>
        <v>-2.2545179824648653E-2</v>
      </c>
    </row>
    <row r="72" spans="2:31">
      <c r="B72">
        <v>67</v>
      </c>
      <c r="C72">
        <f t="shared" si="4"/>
        <v>14.895020227650406</v>
      </c>
      <c r="D72">
        <f t="shared" si="6"/>
        <v>2.5103321706166876E-2</v>
      </c>
      <c r="Y72" s="2">
        <v>27698</v>
      </c>
      <c r="Z72" t="s">
        <v>11</v>
      </c>
      <c r="AA72" t="s">
        <v>11</v>
      </c>
      <c r="AB72">
        <v>534.27</v>
      </c>
      <c r="AC72" t="e">
        <f t="shared" si="5"/>
        <v>#VALUE!</v>
      </c>
      <c r="AD72" t="e">
        <f t="shared" si="5"/>
        <v>#VALUE!</v>
      </c>
      <c r="AE72">
        <f t="shared" si="5"/>
        <v>8.6687684328282222E-2</v>
      </c>
    </row>
    <row r="73" spans="2:31">
      <c r="B73">
        <v>68</v>
      </c>
      <c r="C73">
        <f t="shared" si="4"/>
        <v>15.04397042992691</v>
      </c>
      <c r="D73">
        <f t="shared" si="6"/>
        <v>2.3049413566571406E-2</v>
      </c>
      <c r="Y73" s="2">
        <v>27726</v>
      </c>
      <c r="Z73" t="s">
        <v>11</v>
      </c>
      <c r="AA73" t="s">
        <v>11</v>
      </c>
      <c r="AB73">
        <v>561.5</v>
      </c>
      <c r="AC73" t="e">
        <f t="shared" si="5"/>
        <v>#VALUE!</v>
      </c>
      <c r="AD73" t="e">
        <f t="shared" si="5"/>
        <v>#VALUE!</v>
      </c>
      <c r="AE73">
        <f t="shared" si="5"/>
        <v>5.0966739663466099E-2</v>
      </c>
    </row>
    <row r="74" spans="2:31">
      <c r="B74">
        <v>69</v>
      </c>
      <c r="C74">
        <f t="shared" si="4"/>
        <v>15.19441013422618</v>
      </c>
      <c r="D74">
        <f t="shared" si="6"/>
        <v>2.11635524565792E-2</v>
      </c>
      <c r="Y74" s="2">
        <v>27759</v>
      </c>
      <c r="Z74" t="s">
        <v>11</v>
      </c>
      <c r="AA74" t="s">
        <v>11</v>
      </c>
      <c r="AB74">
        <v>563.25</v>
      </c>
      <c r="AC74" t="e">
        <f t="shared" si="5"/>
        <v>#VALUE!</v>
      </c>
      <c r="AD74" t="e">
        <f t="shared" si="5"/>
        <v>#VALUE!</v>
      </c>
      <c r="AE74">
        <f t="shared" si="5"/>
        <v>3.116651825467498E-3</v>
      </c>
    </row>
    <row r="75" spans="2:31">
      <c r="B75">
        <v>70</v>
      </c>
      <c r="C75">
        <f t="shared" si="4"/>
        <v>15.346354235568441</v>
      </c>
      <c r="D75">
        <f t="shared" si="6"/>
        <v>1.9431989073768169E-2</v>
      </c>
      <c r="Y75" s="2">
        <v>27789</v>
      </c>
      <c r="Z75" t="s">
        <v>11</v>
      </c>
      <c r="AA75" t="s">
        <v>11</v>
      </c>
      <c r="AB75">
        <v>571.99</v>
      </c>
      <c r="AC75" t="e">
        <f t="shared" si="5"/>
        <v>#VALUE!</v>
      </c>
      <c r="AD75" t="e">
        <f t="shared" si="5"/>
        <v>#VALUE!</v>
      </c>
      <c r="AE75">
        <f t="shared" si="5"/>
        <v>1.5517088326675532E-2</v>
      </c>
    </row>
    <row r="76" spans="2:31">
      <c r="B76">
        <v>71</v>
      </c>
      <c r="C76">
        <f t="shared" si="4"/>
        <v>15.499817777924125</v>
      </c>
      <c r="D76">
        <f t="shared" si="6"/>
        <v>1.7842099058641682E-2</v>
      </c>
      <c r="Y76" s="2">
        <v>27817</v>
      </c>
      <c r="Z76" t="s">
        <v>11</v>
      </c>
      <c r="AA76" t="s">
        <v>11</v>
      </c>
      <c r="AB76">
        <v>567.82000000000005</v>
      </c>
      <c r="AC76" t="e">
        <f t="shared" si="5"/>
        <v>#VALUE!</v>
      </c>
      <c r="AD76" t="e">
        <f t="shared" si="5"/>
        <v>#VALUE!</v>
      </c>
      <c r="AE76">
        <f t="shared" si="5"/>
        <v>-7.2903372436580183E-3</v>
      </c>
    </row>
    <row r="77" spans="2:31">
      <c r="B77">
        <v>72</v>
      </c>
      <c r="C77">
        <f t="shared" si="4"/>
        <v>15.654815955703366</v>
      </c>
      <c r="D77">
        <f t="shared" si="6"/>
        <v>1.6382290953843727E-2</v>
      </c>
      <c r="Y77" s="2">
        <v>27850</v>
      </c>
      <c r="Z77" t="s">
        <v>11</v>
      </c>
      <c r="AA77" t="s">
        <v>11</v>
      </c>
      <c r="AB77">
        <v>583.70000000000005</v>
      </c>
      <c r="AC77" t="e">
        <f t="shared" si="5"/>
        <v>#VALUE!</v>
      </c>
      <c r="AD77" t="e">
        <f t="shared" si="5"/>
        <v>#VALUE!</v>
      </c>
      <c r="AE77">
        <f t="shared" si="5"/>
        <v>2.7966609136698128E-2</v>
      </c>
    </row>
    <row r="78" spans="2:31">
      <c r="B78">
        <v>73</v>
      </c>
      <c r="C78">
        <f t="shared" si="4"/>
        <v>15.8113641152604</v>
      </c>
      <c r="D78">
        <f t="shared" si="6"/>
        <v>1.5041921693983783E-2</v>
      </c>
      <c r="Y78" s="2">
        <v>27880</v>
      </c>
      <c r="Z78" t="s">
        <v>11</v>
      </c>
      <c r="AA78" t="s">
        <v>11</v>
      </c>
      <c r="AB78">
        <v>547.25</v>
      </c>
      <c r="AC78" t="e">
        <f t="shared" si="5"/>
        <v>#VALUE!</v>
      </c>
      <c r="AD78" t="e">
        <f t="shared" si="5"/>
        <v>#VALUE!</v>
      </c>
      <c r="AE78">
        <f t="shared" si="5"/>
        <v>-6.2446462223745169E-2</v>
      </c>
    </row>
    <row r="79" spans="2:31">
      <c r="B79">
        <v>74</v>
      </c>
      <c r="C79">
        <f t="shared" si="4"/>
        <v>15.969477756413005</v>
      </c>
      <c r="D79">
        <f t="shared" si="6"/>
        <v>1.3811219009930566E-2</v>
      </c>
      <c r="Y79" s="2">
        <v>27911</v>
      </c>
      <c r="Z79" t="s">
        <v>11</v>
      </c>
      <c r="AA79" t="s">
        <v>11</v>
      </c>
      <c r="AB79">
        <v>542.38</v>
      </c>
      <c r="AC79" t="e">
        <f t="shared" si="5"/>
        <v>#VALUE!</v>
      </c>
      <c r="AD79" t="e">
        <f t="shared" si="5"/>
        <v>#VALUE!</v>
      </c>
      <c r="AE79">
        <f t="shared" si="5"/>
        <v>-8.8990406578346448E-3</v>
      </c>
    </row>
    <row r="80" spans="2:31">
      <c r="B80">
        <v>75</v>
      </c>
      <c r="C80">
        <f t="shared" si="4"/>
        <v>16.129172533977133</v>
      </c>
      <c r="D80">
        <f t="shared" si="6"/>
        <v>1.2681210181845336E-2</v>
      </c>
      <c r="Y80" s="2">
        <v>27941</v>
      </c>
      <c r="Z80" t="s">
        <v>11</v>
      </c>
      <c r="AA80" t="s">
        <v>11</v>
      </c>
      <c r="AB80">
        <v>542.34</v>
      </c>
      <c r="AC80" t="e">
        <f t="shared" si="5"/>
        <v>#VALUE!</v>
      </c>
      <c r="AD80" t="e">
        <f t="shared" si="5"/>
        <v>#VALUE!</v>
      </c>
      <c r="AE80">
        <f t="shared" si="5"/>
        <v>-7.3749032043934903E-5</v>
      </c>
    </row>
    <row r="81" spans="2:31">
      <c r="B81">
        <v>76</v>
      </c>
      <c r="C81">
        <f t="shared" ref="C81:C144" si="7">C80*(1+$C$5)</f>
        <v>16.290464259316906</v>
      </c>
      <c r="D81">
        <f t="shared" si="6"/>
        <v>1.1643656621512536E-2</v>
      </c>
      <c r="Y81" s="2">
        <v>27971</v>
      </c>
      <c r="Z81" t="s">
        <v>11</v>
      </c>
      <c r="AA81" t="s">
        <v>11</v>
      </c>
      <c r="AB81">
        <v>534.04999999999995</v>
      </c>
      <c r="AC81" t="e">
        <f t="shared" si="5"/>
        <v>#VALUE!</v>
      </c>
      <c r="AD81" t="e">
        <f t="shared" si="5"/>
        <v>#VALUE!</v>
      </c>
      <c r="AE81">
        <f t="shared" si="5"/>
        <v>-1.5285614190360453E-2</v>
      </c>
    </row>
    <row r="82" spans="2:31">
      <c r="B82">
        <v>77</v>
      </c>
      <c r="C82">
        <f t="shared" si="7"/>
        <v>16.453368901910075</v>
      </c>
      <c r="D82">
        <f t="shared" si="6"/>
        <v>1.0690993807025146E-2</v>
      </c>
      <c r="Y82" s="2">
        <v>28003</v>
      </c>
      <c r="Z82" t="s">
        <v>11</v>
      </c>
      <c r="AA82" t="s">
        <v>11</v>
      </c>
      <c r="AB82">
        <v>530.26</v>
      </c>
      <c r="AC82" t="e">
        <f t="shared" si="5"/>
        <v>#VALUE!</v>
      </c>
      <c r="AD82" t="e">
        <f t="shared" si="5"/>
        <v>#VALUE!</v>
      </c>
      <c r="AE82">
        <f t="shared" si="5"/>
        <v>-7.096713790843534E-3</v>
      </c>
    </row>
    <row r="83" spans="2:31">
      <c r="B83">
        <v>78</v>
      </c>
      <c r="C83">
        <f t="shared" si="7"/>
        <v>16.617902590929177</v>
      </c>
      <c r="D83">
        <f t="shared" si="6"/>
        <v>9.8162761319049059E-3</v>
      </c>
      <c r="Y83" s="2">
        <v>28033</v>
      </c>
      <c r="Z83" t="s">
        <v>11</v>
      </c>
      <c r="AA83" t="s">
        <v>11</v>
      </c>
      <c r="AB83">
        <v>531.07000000000005</v>
      </c>
      <c r="AC83" t="e">
        <f t="shared" si="5"/>
        <v>#VALUE!</v>
      </c>
      <c r="AD83" t="e">
        <f t="shared" si="5"/>
        <v>#VALUE!</v>
      </c>
      <c r="AE83">
        <f t="shared" si="5"/>
        <v>1.5275525214046848E-3</v>
      </c>
    </row>
    <row r="84" spans="2:31">
      <c r="B84">
        <v>79</v>
      </c>
      <c r="C84">
        <f t="shared" si="7"/>
        <v>16.784081616838467</v>
      </c>
      <c r="D84">
        <f t="shared" si="6"/>
        <v>9.0131262665672316E-3</v>
      </c>
      <c r="Y84" s="2">
        <v>28062</v>
      </c>
      <c r="Z84" t="s">
        <v>11</v>
      </c>
      <c r="AA84" t="s">
        <v>11</v>
      </c>
      <c r="AB84">
        <v>487.41</v>
      </c>
      <c r="AC84" t="e">
        <f t="shared" si="5"/>
        <v>#VALUE!</v>
      </c>
      <c r="AD84" t="e">
        <f t="shared" si="5"/>
        <v>#VALUE!</v>
      </c>
      <c r="AE84">
        <f t="shared" si="5"/>
        <v>-8.2211384563240286E-2</v>
      </c>
    </row>
    <row r="85" spans="2:31">
      <c r="B85">
        <v>80</v>
      </c>
      <c r="C85">
        <f t="shared" si="7"/>
        <v>16.951922433006853</v>
      </c>
      <c r="D85">
        <f t="shared" si="6"/>
        <v>8.2756886629390038E-3</v>
      </c>
      <c r="Y85" s="2">
        <v>28094</v>
      </c>
      <c r="Z85" t="s">
        <v>11</v>
      </c>
      <c r="AA85" t="s">
        <v>11</v>
      </c>
      <c r="AB85">
        <v>509.5</v>
      </c>
      <c r="AC85" t="e">
        <f t="shared" si="5"/>
        <v>#VALUE!</v>
      </c>
      <c r="AD85" t="e">
        <f t="shared" si="5"/>
        <v>#VALUE!</v>
      </c>
      <c r="AE85">
        <f t="shared" si="5"/>
        <v>4.5321187501282223E-2</v>
      </c>
    </row>
    <row r="86" spans="2:31">
      <c r="B86">
        <v>81</v>
      </c>
      <c r="C86">
        <f t="shared" si="7"/>
        <v>17.121441657336923</v>
      </c>
      <c r="D86">
        <f t="shared" si="6"/>
        <v>7.5985868632439946E-3</v>
      </c>
      <c r="Y86" s="2">
        <v>28125</v>
      </c>
      <c r="Z86" t="s">
        <v>11</v>
      </c>
      <c r="AA86" t="s">
        <v>11</v>
      </c>
      <c r="AB86">
        <v>509.02</v>
      </c>
      <c r="AC86" t="e">
        <f t="shared" si="5"/>
        <v>#VALUE!</v>
      </c>
      <c r="AD86" t="e">
        <f t="shared" si="5"/>
        <v>#VALUE!</v>
      </c>
      <c r="AE86">
        <f t="shared" si="5"/>
        <v>-9.4210009813544549E-4</v>
      </c>
    </row>
    <row r="87" spans="2:31">
      <c r="B87">
        <v>82</v>
      </c>
      <c r="C87">
        <f t="shared" si="7"/>
        <v>17.292656073910294</v>
      </c>
      <c r="D87">
        <f t="shared" si="6"/>
        <v>6.9768843017058496E-3</v>
      </c>
      <c r="Y87" s="2">
        <v>28156</v>
      </c>
      <c r="Z87" t="s">
        <v>11</v>
      </c>
      <c r="AA87" t="s">
        <v>11</v>
      </c>
      <c r="AB87">
        <v>512.25</v>
      </c>
      <c r="AC87" t="e">
        <f t="shared" si="5"/>
        <v>#VALUE!</v>
      </c>
      <c r="AD87" t="e">
        <f t="shared" si="5"/>
        <v>#VALUE!</v>
      </c>
      <c r="AE87">
        <f t="shared" si="5"/>
        <v>6.3455266983616365E-3</v>
      </c>
    </row>
    <row r="88" spans="2:31">
      <c r="B88">
        <v>83</v>
      </c>
      <c r="C88">
        <f t="shared" si="7"/>
        <v>17.465582634649397</v>
      </c>
      <c r="D88">
        <f t="shared" si="6"/>
        <v>6.40604831338446E-3</v>
      </c>
      <c r="Y88" s="2">
        <v>28184</v>
      </c>
      <c r="Z88" t="s">
        <v>11</v>
      </c>
      <c r="AA88" t="s">
        <v>11</v>
      </c>
      <c r="AB88">
        <v>496.19</v>
      </c>
      <c r="AC88" t="e">
        <f t="shared" si="5"/>
        <v>#VALUE!</v>
      </c>
      <c r="AD88" t="e">
        <f t="shared" si="5"/>
        <v>#VALUE!</v>
      </c>
      <c r="AE88">
        <f t="shared" si="5"/>
        <v>-3.1351878965348967E-2</v>
      </c>
    </row>
    <row r="89" spans="2:31">
      <c r="B89">
        <v>84</v>
      </c>
      <c r="C89">
        <f t="shared" si="7"/>
        <v>17.640238460995892</v>
      </c>
      <c r="D89">
        <f t="shared" si="6"/>
        <v>5.8819170877439141E-3</v>
      </c>
      <c r="Y89" s="2">
        <v>28215</v>
      </c>
      <c r="Z89" t="s">
        <v>11</v>
      </c>
      <c r="AA89" t="s">
        <v>11</v>
      </c>
      <c r="AB89">
        <v>509.76</v>
      </c>
      <c r="AC89" t="e">
        <f t="shared" si="5"/>
        <v>#VALUE!</v>
      </c>
      <c r="AD89" t="e">
        <f t="shared" si="5"/>
        <v>#VALUE!</v>
      </c>
      <c r="AE89">
        <f t="shared" si="5"/>
        <v>2.7348394768133222E-2</v>
      </c>
    </row>
    <row r="90" spans="2:31">
      <c r="B90">
        <v>85</v>
      </c>
      <c r="C90">
        <f t="shared" si="7"/>
        <v>17.81664084560585</v>
      </c>
      <c r="D90">
        <f t="shared" si="6"/>
        <v>5.4006693260194114E-3</v>
      </c>
      <c r="Y90" s="2">
        <v>28244</v>
      </c>
      <c r="Z90" t="s">
        <v>11</v>
      </c>
      <c r="AA90" t="s">
        <v>11</v>
      </c>
      <c r="AB90">
        <v>551.94000000000005</v>
      </c>
      <c r="AC90" t="e">
        <f t="shared" si="5"/>
        <v>#VALUE!</v>
      </c>
      <c r="AD90" t="e">
        <f t="shared" si="5"/>
        <v>#VALUE!</v>
      </c>
      <c r="AE90">
        <f t="shared" si="5"/>
        <v>8.2744821092278764E-2</v>
      </c>
    </row>
    <row r="91" spans="2:31">
      <c r="B91">
        <v>86</v>
      </c>
      <c r="C91">
        <f t="shared" si="7"/>
        <v>17.994807254061907</v>
      </c>
      <c r="D91">
        <f t="shared" si="6"/>
        <v>4.9587963811632768E-3</v>
      </c>
      <c r="Y91" s="2">
        <v>28276</v>
      </c>
      <c r="Z91" t="s">
        <v>11</v>
      </c>
      <c r="AA91" t="s">
        <v>11</v>
      </c>
      <c r="AB91">
        <v>539.89</v>
      </c>
      <c r="AC91" t="e">
        <f t="shared" si="5"/>
        <v>#VALUE!</v>
      </c>
      <c r="AD91" t="e">
        <f t="shared" si="5"/>
        <v>#VALUE!</v>
      </c>
      <c r="AE91">
        <f t="shared" si="5"/>
        <v>-2.1832083197449115E-2</v>
      </c>
    </row>
    <row r="92" spans="2:31">
      <c r="B92">
        <v>87</v>
      </c>
      <c r="C92">
        <f t="shared" si="7"/>
        <v>18.174755326602526</v>
      </c>
      <c r="D92">
        <f t="shared" si="6"/>
        <v>4.5530766772499173E-3</v>
      </c>
      <c r="Y92" s="2">
        <v>28306</v>
      </c>
      <c r="Z92" t="s">
        <v>11</v>
      </c>
      <c r="AA92" t="s">
        <v>11</v>
      </c>
      <c r="AB92">
        <v>524.86</v>
      </c>
      <c r="AC92" t="e">
        <f t="shared" si="5"/>
        <v>#VALUE!</v>
      </c>
      <c r="AD92" t="e">
        <f t="shared" si="5"/>
        <v>#VALUE!</v>
      </c>
      <c r="AE92">
        <f t="shared" si="5"/>
        <v>-2.7839004241604681E-2</v>
      </c>
    </row>
    <row r="93" spans="2:31">
      <c r="B93">
        <v>88</v>
      </c>
      <c r="C93">
        <f t="shared" si="7"/>
        <v>18.35650287986855</v>
      </c>
      <c r="D93">
        <f t="shared" si="6"/>
        <v>4.1805522218385602E-3</v>
      </c>
      <c r="Y93" s="2">
        <v>28335</v>
      </c>
      <c r="Z93" t="s">
        <v>11</v>
      </c>
      <c r="AA93" t="s">
        <v>11</v>
      </c>
      <c r="AB93">
        <v>530.33000000000004</v>
      </c>
      <c r="AC93" t="e">
        <f t="shared" si="5"/>
        <v>#VALUE!</v>
      </c>
      <c r="AD93" t="e">
        <f t="shared" si="5"/>
        <v>#VALUE!</v>
      </c>
      <c r="AE93">
        <f t="shared" si="5"/>
        <v>1.0421826772853748E-2</v>
      </c>
    </row>
    <row r="94" spans="2:31">
      <c r="B94">
        <v>89</v>
      </c>
      <c r="C94">
        <f t="shared" si="7"/>
        <v>18.540067908667236</v>
      </c>
      <c r="D94">
        <f t="shared" si="6"/>
        <v>3.8385070400517684E-3</v>
      </c>
      <c r="Y94" s="2">
        <v>28368</v>
      </c>
      <c r="Z94" t="s">
        <v>11</v>
      </c>
      <c r="AA94" t="s">
        <v>11</v>
      </c>
      <c r="AB94">
        <v>540.92999999999995</v>
      </c>
      <c r="AC94" t="e">
        <f t="shared" si="5"/>
        <v>#VALUE!</v>
      </c>
      <c r="AD94" t="e">
        <f t="shared" si="5"/>
        <v>#VALUE!</v>
      </c>
      <c r="AE94">
        <f t="shared" si="5"/>
        <v>1.9987554918635464E-2</v>
      </c>
    </row>
    <row r="95" spans="2:31">
      <c r="B95">
        <v>90</v>
      </c>
      <c r="C95">
        <f t="shared" si="7"/>
        <v>18.725468587753909</v>
      </c>
      <c r="D95">
        <f t="shared" si="6"/>
        <v>3.524447373138442E-3</v>
      </c>
      <c r="Y95" s="2">
        <v>28398</v>
      </c>
      <c r="Z95" t="s">
        <v>11</v>
      </c>
      <c r="AA95" t="s">
        <v>11</v>
      </c>
      <c r="AB95">
        <v>541.26</v>
      </c>
      <c r="AC95" t="e">
        <f t="shared" si="5"/>
        <v>#VALUE!</v>
      </c>
      <c r="AD95" t="e">
        <f t="shared" si="5"/>
        <v>#VALUE!</v>
      </c>
      <c r="AE95">
        <f t="shared" si="5"/>
        <v>6.1006045144473831E-4</v>
      </c>
    </row>
    <row r="96" spans="2:31">
      <c r="B96">
        <v>91</v>
      </c>
      <c r="C96">
        <f t="shared" si="7"/>
        <v>18.91272327363145</v>
      </c>
      <c r="D96">
        <f t="shared" si="6"/>
        <v>3.2360834971543878E-3</v>
      </c>
      <c r="Y96" s="2">
        <v>28429</v>
      </c>
      <c r="Z96" t="s">
        <v>11</v>
      </c>
      <c r="AA96" t="s">
        <v>11</v>
      </c>
      <c r="AB96">
        <v>554.25</v>
      </c>
      <c r="AC96" t="e">
        <f t="shared" si="5"/>
        <v>#VALUE!</v>
      </c>
      <c r="AD96" t="e">
        <f t="shared" si="5"/>
        <v>#VALUE!</v>
      </c>
      <c r="AE96">
        <f t="shared" si="5"/>
        <v>2.3999556590178495E-2</v>
      </c>
    </row>
    <row r="97" spans="2:31">
      <c r="B97">
        <v>92</v>
      </c>
      <c r="C97">
        <f t="shared" si="7"/>
        <v>19.101850506367764</v>
      </c>
      <c r="D97">
        <f t="shared" si="6"/>
        <v>2.9713130292053922E-3</v>
      </c>
      <c r="Y97" s="2">
        <v>28459</v>
      </c>
      <c r="Z97" t="s">
        <v>11</v>
      </c>
      <c r="AA97" t="s">
        <v>11</v>
      </c>
      <c r="AB97">
        <v>557.52</v>
      </c>
      <c r="AC97" t="e">
        <f t="shared" si="5"/>
        <v>#VALUE!</v>
      </c>
      <c r="AD97" t="e">
        <f t="shared" si="5"/>
        <v>#VALUE!</v>
      </c>
      <c r="AE97">
        <f t="shared" si="5"/>
        <v>5.8998646820027645E-3</v>
      </c>
    </row>
    <row r="98" spans="2:31">
      <c r="B98">
        <v>93</v>
      </c>
      <c r="C98">
        <f t="shared" si="7"/>
        <v>19.292869011431442</v>
      </c>
      <c r="D98">
        <f t="shared" si="6"/>
        <v>2.7282055995431326E-3</v>
      </c>
      <c r="Y98" s="2">
        <v>28489</v>
      </c>
      <c r="Z98" t="s">
        <v>11</v>
      </c>
      <c r="AA98" t="s">
        <v>11</v>
      </c>
      <c r="AB98">
        <v>549.34</v>
      </c>
      <c r="AC98" t="e">
        <f t="shared" si="5"/>
        <v>#VALUE!</v>
      </c>
      <c r="AD98" t="e">
        <f t="shared" si="5"/>
        <v>#VALUE!</v>
      </c>
      <c r="AE98">
        <f t="shared" si="5"/>
        <v>-1.4672119385851556E-2</v>
      </c>
    </row>
    <row r="99" spans="2:31">
      <c r="B99">
        <v>94</v>
      </c>
      <c r="C99">
        <f t="shared" si="7"/>
        <v>19.485797701545756</v>
      </c>
      <c r="D99">
        <f t="shared" si="6"/>
        <v>2.5049887777623303E-3</v>
      </c>
      <c r="Y99" s="2">
        <v>28521</v>
      </c>
      <c r="Z99" t="s">
        <v>11</v>
      </c>
      <c r="AA99" t="s">
        <v>11</v>
      </c>
      <c r="AB99">
        <v>549.41</v>
      </c>
      <c r="AC99" t="e">
        <f t="shared" si="5"/>
        <v>#VALUE!</v>
      </c>
      <c r="AD99" t="e">
        <f t="shared" si="5"/>
        <v>#VALUE!</v>
      </c>
      <c r="AE99">
        <f t="shared" si="5"/>
        <v>1.2742563803835871E-4</v>
      </c>
    </row>
    <row r="100" spans="2:31">
      <c r="B100">
        <v>95</v>
      </c>
      <c r="C100">
        <f t="shared" si="7"/>
        <v>19.680655678561216</v>
      </c>
      <c r="D100">
        <f t="shared" si="6"/>
        <v>2.3000351504908674E-3</v>
      </c>
      <c r="Y100" s="2">
        <v>28549</v>
      </c>
      <c r="Z100" t="s">
        <v>11</v>
      </c>
      <c r="AA100" t="s">
        <v>11</v>
      </c>
      <c r="AB100">
        <v>552.94000000000005</v>
      </c>
      <c r="AC100" t="e">
        <f t="shared" si="5"/>
        <v>#VALUE!</v>
      </c>
      <c r="AD100" t="e">
        <f t="shared" si="5"/>
        <v>#VALUE!</v>
      </c>
      <c r="AE100">
        <f t="shared" si="5"/>
        <v>6.4250741704738878E-3</v>
      </c>
    </row>
    <row r="101" spans="2:31">
      <c r="B101">
        <v>96</v>
      </c>
      <c r="C101">
        <f t="shared" si="7"/>
        <v>19.87746223534683</v>
      </c>
      <c r="D101">
        <f t="shared" si="6"/>
        <v>2.1118504563597965E-3</v>
      </c>
      <c r="Y101" s="2">
        <v>28580</v>
      </c>
      <c r="Z101" t="s">
        <v>11</v>
      </c>
      <c r="AA101" t="s">
        <v>11</v>
      </c>
      <c r="AB101">
        <v>549.74</v>
      </c>
      <c r="AC101" t="e">
        <f t="shared" si="5"/>
        <v>#VALUE!</v>
      </c>
      <c r="AD101" t="e">
        <f t="shared" si="5"/>
        <v>#VALUE!</v>
      </c>
      <c r="AE101">
        <f t="shared" si="5"/>
        <v>-5.7872463558433784E-3</v>
      </c>
    </row>
    <row r="102" spans="2:31">
      <c r="B102">
        <v>97</v>
      </c>
      <c r="C102">
        <f t="shared" si="7"/>
        <v>20.076236857700298</v>
      </c>
      <c r="D102">
        <f t="shared" si="6"/>
        <v>1.9390626917485403E-3</v>
      </c>
      <c r="Y102" s="2">
        <v>28608</v>
      </c>
      <c r="Z102" t="s">
        <v>11</v>
      </c>
      <c r="AA102" t="s">
        <v>11</v>
      </c>
      <c r="AB102">
        <v>532.12</v>
      </c>
      <c r="AC102" t="e">
        <f t="shared" si="5"/>
        <v>#VALUE!</v>
      </c>
      <c r="AD102" t="e">
        <f t="shared" si="5"/>
        <v>#VALUE!</v>
      </c>
      <c r="AE102">
        <f t="shared" si="5"/>
        <v>-3.2051515261760088E-2</v>
      </c>
    </row>
    <row r="103" spans="2:31">
      <c r="B103">
        <v>98</v>
      </c>
      <c r="C103">
        <f t="shared" si="7"/>
        <v>20.276999226277301</v>
      </c>
      <c r="D103">
        <f t="shared" si="6"/>
        <v>1.7804121078782049E-3</v>
      </c>
      <c r="Y103" s="2">
        <v>28641</v>
      </c>
      <c r="Z103" t="s">
        <v>11</v>
      </c>
      <c r="AA103" t="s">
        <v>11</v>
      </c>
      <c r="AB103">
        <v>545.54</v>
      </c>
      <c r="AC103" t="e">
        <f t="shared" si="5"/>
        <v>#VALUE!</v>
      </c>
      <c r="AD103" t="e">
        <f t="shared" si="5"/>
        <v>#VALUE!</v>
      </c>
      <c r="AE103">
        <f t="shared" si="5"/>
        <v>2.5219875216116572E-2</v>
      </c>
    </row>
    <row r="104" spans="2:31">
      <c r="B104">
        <v>99</v>
      </c>
      <c r="C104">
        <f t="shared" si="7"/>
        <v>20.479769218540074</v>
      </c>
      <c r="D104">
        <f t="shared" si="6"/>
        <v>1.6347420263245335E-3</v>
      </c>
      <c r="Y104" s="2">
        <v>28671</v>
      </c>
      <c r="Z104" t="s">
        <v>11</v>
      </c>
      <c r="AA104" t="s">
        <v>11</v>
      </c>
      <c r="AB104">
        <v>553.02</v>
      </c>
      <c r="AC104" t="e">
        <f t="shared" si="5"/>
        <v>#VALUE!</v>
      </c>
      <c r="AD104" t="e">
        <f t="shared" si="5"/>
        <v>#VALUE!</v>
      </c>
      <c r="AE104">
        <f t="shared" si="5"/>
        <v>1.3711185247644586E-2</v>
      </c>
    </row>
    <row r="105" spans="2:31">
      <c r="B105">
        <v>100</v>
      </c>
      <c r="C105">
        <f t="shared" si="7"/>
        <v>20.684566910725476</v>
      </c>
      <c r="D105">
        <f t="shared" si="6"/>
        <v>1.5009904059888899E-3</v>
      </c>
      <c r="Y105" s="2">
        <v>28702</v>
      </c>
      <c r="Z105" t="s">
        <v>11</v>
      </c>
      <c r="AA105" t="s">
        <v>11</v>
      </c>
      <c r="AB105">
        <v>582.14</v>
      </c>
      <c r="AC105" t="e">
        <f t="shared" si="5"/>
        <v>#VALUE!</v>
      </c>
      <c r="AD105" t="e">
        <f t="shared" si="5"/>
        <v>#VALUE!</v>
      </c>
      <c r="AE105">
        <f t="shared" si="5"/>
        <v>5.2656323460272603E-2</v>
      </c>
    </row>
    <row r="106" spans="2:31">
      <c r="B106">
        <v>101</v>
      </c>
      <c r="C106">
        <f t="shared" si="7"/>
        <v>20.891412579832732</v>
      </c>
      <c r="D106">
        <f t="shared" si="6"/>
        <v>1.3781821000443445E-3</v>
      </c>
      <c r="Y106" s="2">
        <v>28733</v>
      </c>
      <c r="Z106" t="s">
        <v>11</v>
      </c>
      <c r="AA106" t="s">
        <v>11</v>
      </c>
      <c r="AB106">
        <v>583.11</v>
      </c>
      <c r="AC106" t="e">
        <f t="shared" si="5"/>
        <v>#VALUE!</v>
      </c>
      <c r="AD106" t="e">
        <f t="shared" si="5"/>
        <v>#VALUE!</v>
      </c>
      <c r="AE106">
        <f t="shared" si="5"/>
        <v>1.6662658467034852E-3</v>
      </c>
    </row>
    <row r="107" spans="2:31">
      <c r="B107">
        <v>102</v>
      </c>
      <c r="C107">
        <f t="shared" si="7"/>
        <v>21.100326705631058</v>
      </c>
      <c r="D107">
        <f t="shared" si="6"/>
        <v>1.2654217464043523E-3</v>
      </c>
      <c r="Y107" s="2">
        <v>28762</v>
      </c>
      <c r="Z107" t="s">
        <v>11</v>
      </c>
      <c r="AA107" t="s">
        <v>11</v>
      </c>
      <c r="AB107">
        <v>598.28</v>
      </c>
      <c r="AC107" t="e">
        <f t="shared" si="5"/>
        <v>#VALUE!</v>
      </c>
      <c r="AD107" t="e">
        <f t="shared" si="5"/>
        <v>#VALUE!</v>
      </c>
      <c r="AE107">
        <f t="shared" si="5"/>
        <v>2.6015674572550607E-2</v>
      </c>
    </row>
    <row r="108" spans="2:31">
      <c r="B108">
        <v>103</v>
      </c>
      <c r="C108">
        <f t="shared" si="7"/>
        <v>21.311329972687368</v>
      </c>
      <c r="D108">
        <f t="shared" si="6"/>
        <v>1.1618872398803598E-3</v>
      </c>
      <c r="Y108" s="2">
        <v>28794</v>
      </c>
      <c r="Z108" t="s">
        <v>11</v>
      </c>
      <c r="AA108" t="s">
        <v>11</v>
      </c>
      <c r="AB108">
        <v>585.6</v>
      </c>
      <c r="AC108" t="e">
        <f t="shared" si="5"/>
        <v>#VALUE!</v>
      </c>
      <c r="AD108" t="e">
        <f t="shared" si="5"/>
        <v>#VALUE!</v>
      </c>
      <c r="AE108">
        <f t="shared" si="5"/>
        <v>-2.1194089723875043E-2</v>
      </c>
    </row>
    <row r="109" spans="2:31">
      <c r="B109">
        <v>104</v>
      </c>
      <c r="C109">
        <f t="shared" si="7"/>
        <v>21.524443272414242</v>
      </c>
      <c r="D109">
        <f t="shared" si="6"/>
        <v>1.066823738435603E-3</v>
      </c>
      <c r="Y109" s="2">
        <v>28824</v>
      </c>
      <c r="Z109" t="s">
        <v>11</v>
      </c>
      <c r="AA109" t="s">
        <v>11</v>
      </c>
      <c r="AB109">
        <v>581.84</v>
      </c>
      <c r="AC109" t="e">
        <f t="shared" si="5"/>
        <v>#VALUE!</v>
      </c>
      <c r="AD109" t="e">
        <f t="shared" si="5"/>
        <v>#VALUE!</v>
      </c>
      <c r="AE109">
        <f t="shared" si="5"/>
        <v>-6.4207650273223615E-3</v>
      </c>
    </row>
    <row r="110" spans="2:31">
      <c r="B110">
        <v>105</v>
      </c>
      <c r="C110">
        <f t="shared" si="7"/>
        <v>21.739687705138383</v>
      </c>
      <c r="D110">
        <f t="shared" si="6"/>
        <v>9.7953815983632632E-4</v>
      </c>
      <c r="Y110" s="2">
        <v>28853</v>
      </c>
      <c r="Z110" t="s">
        <v>11</v>
      </c>
      <c r="AA110" t="s">
        <v>11</v>
      </c>
      <c r="AB110">
        <v>575.15</v>
      </c>
      <c r="AC110" t="e">
        <f t="shared" si="5"/>
        <v>#VALUE!</v>
      </c>
      <c r="AD110" t="e">
        <f t="shared" si="5"/>
        <v>#VALUE!</v>
      </c>
      <c r="AE110">
        <f t="shared" si="5"/>
        <v>-1.1498006324762944E-2</v>
      </c>
    </row>
    <row r="111" spans="2:31">
      <c r="B111">
        <v>106</v>
      </c>
      <c r="C111">
        <f t="shared" si="7"/>
        <v>21.957084582189768</v>
      </c>
      <c r="D111">
        <f t="shared" si="6"/>
        <v>8.993941285769905E-4</v>
      </c>
      <c r="Y111" s="2">
        <v>28886</v>
      </c>
      <c r="Z111" t="s">
        <v>11</v>
      </c>
      <c r="AA111" t="s">
        <v>11</v>
      </c>
      <c r="AB111">
        <v>580.16999999999996</v>
      </c>
      <c r="AC111" t="e">
        <f t="shared" si="5"/>
        <v>#VALUE!</v>
      </c>
      <c r="AD111" t="e">
        <f t="shared" si="5"/>
        <v>#VALUE!</v>
      </c>
      <c r="AE111">
        <f t="shared" si="5"/>
        <v>8.7281578718594321E-3</v>
      </c>
    </row>
    <row r="112" spans="2:31">
      <c r="B112">
        <v>107</v>
      </c>
      <c r="C112">
        <f t="shared" si="7"/>
        <v>22.176655428011667</v>
      </c>
      <c r="D112">
        <f t="shared" si="6"/>
        <v>8.2580733623887302E-4</v>
      </c>
      <c r="Y112" s="2">
        <v>28914</v>
      </c>
      <c r="Z112" t="s">
        <v>11</v>
      </c>
      <c r="AA112" t="s">
        <v>11</v>
      </c>
      <c r="AB112">
        <v>563.91999999999996</v>
      </c>
      <c r="AC112" t="e">
        <f t="shared" si="5"/>
        <v>#VALUE!</v>
      </c>
      <c r="AD112" t="e">
        <f t="shared" si="5"/>
        <v>#VALUE!</v>
      </c>
      <c r="AE112">
        <f t="shared" si="5"/>
        <v>-2.8009031835496523E-2</v>
      </c>
    </row>
    <row r="113" spans="2:31">
      <c r="B113">
        <v>108</v>
      </c>
      <c r="C113">
        <f t="shared" si="7"/>
        <v>22.398421982291783</v>
      </c>
      <c r="D113">
        <f t="shared" si="6"/>
        <v>7.5824128145569251E-4</v>
      </c>
      <c r="Y113" s="2">
        <v>28944</v>
      </c>
      <c r="Z113" t="s">
        <v>11</v>
      </c>
      <c r="AA113" t="s">
        <v>11</v>
      </c>
      <c r="AB113">
        <v>554.99</v>
      </c>
      <c r="AC113" t="e">
        <f t="shared" si="5"/>
        <v>#VALUE!</v>
      </c>
      <c r="AD113" t="e">
        <f t="shared" si="5"/>
        <v>#VALUE!</v>
      </c>
      <c r="AE113">
        <f t="shared" si="5"/>
        <v>-1.5835579514824727E-2</v>
      </c>
    </row>
    <row r="114" spans="2:31">
      <c r="B114">
        <v>109</v>
      </c>
      <c r="C114">
        <f t="shared" si="7"/>
        <v>22.6224062021147</v>
      </c>
      <c r="D114">
        <f t="shared" si="6"/>
        <v>6.9620335842749933E-4</v>
      </c>
      <c r="Y114" s="2">
        <v>28975</v>
      </c>
      <c r="Z114" t="s">
        <v>11</v>
      </c>
      <c r="AA114" t="s">
        <v>11</v>
      </c>
      <c r="AB114">
        <v>554.73</v>
      </c>
      <c r="AC114" t="e">
        <f t="shared" si="5"/>
        <v>#VALUE!</v>
      </c>
      <c r="AD114" t="e">
        <f t="shared" si="5"/>
        <v>#VALUE!</v>
      </c>
      <c r="AE114">
        <f t="shared" si="5"/>
        <v>-4.6847690949380905E-4</v>
      </c>
    </row>
    <row r="115" spans="2:31">
      <c r="B115">
        <v>110</v>
      </c>
      <c r="C115">
        <f t="shared" si="7"/>
        <v>22.848630264135846</v>
      </c>
      <c r="D115">
        <f t="shared" si="6"/>
        <v>6.3924126546524931E-4</v>
      </c>
      <c r="Y115" s="2">
        <v>29006</v>
      </c>
      <c r="Z115" t="s">
        <v>11</v>
      </c>
      <c r="AA115" t="s">
        <v>11</v>
      </c>
      <c r="AB115">
        <v>526.04999999999995</v>
      </c>
      <c r="AC115" t="e">
        <f t="shared" si="5"/>
        <v>#VALUE!</v>
      </c>
      <c r="AD115" t="e">
        <f t="shared" si="5"/>
        <v>#VALUE!</v>
      </c>
      <c r="AE115">
        <f t="shared" si="5"/>
        <v>-5.1700827429560392E-2</v>
      </c>
    </row>
    <row r="116" spans="2:31">
      <c r="B116">
        <v>111</v>
      </c>
      <c r="C116">
        <f t="shared" si="7"/>
        <v>23.077116566777203</v>
      </c>
      <c r="D116">
        <f t="shared" si="6"/>
        <v>5.8693970738172879E-4</v>
      </c>
      <c r="Y116" s="2">
        <v>29035</v>
      </c>
      <c r="Z116" t="s">
        <v>11</v>
      </c>
      <c r="AA116" t="s">
        <v>11</v>
      </c>
      <c r="AB116">
        <v>512.54999999999995</v>
      </c>
      <c r="AC116" t="e">
        <f t="shared" si="5"/>
        <v>#VALUE!</v>
      </c>
      <c r="AD116" t="e">
        <f t="shared" si="5"/>
        <v>#VALUE!</v>
      </c>
      <c r="AE116">
        <f t="shared" si="5"/>
        <v>-2.5662959794696349E-2</v>
      </c>
    </row>
    <row r="117" spans="2:31">
      <c r="B117">
        <v>112</v>
      </c>
      <c r="C117">
        <f t="shared" si="7"/>
        <v>23.307887732444975</v>
      </c>
      <c r="D117">
        <f t="shared" si="6"/>
        <v>5.389173676868601E-4</v>
      </c>
      <c r="Y117" s="2">
        <v>29067</v>
      </c>
      <c r="Z117" t="s">
        <v>11</v>
      </c>
      <c r="AA117" t="s">
        <v>11</v>
      </c>
      <c r="AB117">
        <v>531.97</v>
      </c>
      <c r="AC117" t="e">
        <f t="shared" si="5"/>
        <v>#VALUE!</v>
      </c>
      <c r="AD117" t="e">
        <f t="shared" si="5"/>
        <v>#VALUE!</v>
      </c>
      <c r="AE117">
        <f t="shared" si="5"/>
        <v>3.7888986440347328E-2</v>
      </c>
    </row>
    <row r="118" spans="2:31">
      <c r="B118">
        <v>113</v>
      </c>
      <c r="C118">
        <f t="shared" si="7"/>
        <v>23.540966609769423</v>
      </c>
      <c r="D118">
        <f t="shared" si="6"/>
        <v>4.9482412851248054E-4</v>
      </c>
      <c r="Y118" s="2">
        <v>29098</v>
      </c>
      <c r="Z118" t="s">
        <v>11</v>
      </c>
      <c r="AA118" t="s">
        <v>11</v>
      </c>
      <c r="AB118">
        <v>537.95000000000005</v>
      </c>
      <c r="AC118" t="e">
        <f t="shared" si="5"/>
        <v>#VALUE!</v>
      </c>
      <c r="AD118" t="e">
        <f t="shared" si="5"/>
        <v>#VALUE!</v>
      </c>
      <c r="AE118">
        <f t="shared" si="5"/>
        <v>1.1241235408011807E-2</v>
      </c>
    </row>
    <row r="119" spans="2:31">
      <c r="B119">
        <v>114</v>
      </c>
      <c r="C119">
        <f t="shared" si="7"/>
        <v>23.776376275867118</v>
      </c>
      <c r="D119">
        <f t="shared" si="6"/>
        <v>4.5433851799782306E-4</v>
      </c>
      <c r="Y119" s="2">
        <v>29126</v>
      </c>
      <c r="Z119" t="s">
        <v>11</v>
      </c>
      <c r="AA119" t="s">
        <v>11</v>
      </c>
      <c r="AB119">
        <v>535.65</v>
      </c>
      <c r="AC119" t="e">
        <f t="shared" si="5"/>
        <v>#VALUE!</v>
      </c>
      <c r="AD119" t="e">
        <f t="shared" si="5"/>
        <v>#VALUE!</v>
      </c>
      <c r="AE119">
        <f t="shared" si="5"/>
        <v>-4.2754902872015332E-3</v>
      </c>
    </row>
    <row r="120" spans="2:31">
      <c r="B120">
        <v>115</v>
      </c>
      <c r="C120">
        <f t="shared" si="7"/>
        <v>24.01414003862579</v>
      </c>
      <c r="D120">
        <f t="shared" si="6"/>
        <v>4.1716536652527388E-4</v>
      </c>
      <c r="Y120" s="2">
        <v>29159</v>
      </c>
      <c r="Z120" t="s">
        <v>11</v>
      </c>
      <c r="AA120" t="s">
        <v>11</v>
      </c>
      <c r="AB120">
        <v>506.34</v>
      </c>
      <c r="AC120" t="e">
        <f t="shared" si="5"/>
        <v>#VALUE!</v>
      </c>
      <c r="AD120" t="e">
        <f t="shared" si="5"/>
        <v>#VALUE!</v>
      </c>
      <c r="AE120">
        <f t="shared" si="5"/>
        <v>-5.4718566227947352E-2</v>
      </c>
    </row>
    <row r="121" spans="2:31">
      <c r="B121">
        <v>116</v>
      </c>
      <c r="C121">
        <f t="shared" si="7"/>
        <v>24.254281439012047</v>
      </c>
      <c r="D121">
        <f t="shared" si="6"/>
        <v>3.8303365471866049E-4</v>
      </c>
      <c r="Y121" s="2">
        <v>29189</v>
      </c>
      <c r="Z121" t="s">
        <v>11</v>
      </c>
      <c r="AA121" t="s">
        <v>11</v>
      </c>
      <c r="AB121">
        <v>508.68</v>
      </c>
      <c r="AC121" t="e">
        <f t="shared" si="5"/>
        <v>#VALUE!</v>
      </c>
      <c r="AD121" t="e">
        <f t="shared" si="5"/>
        <v>#VALUE!</v>
      </c>
      <c r="AE121">
        <f t="shared" si="5"/>
        <v>4.6214006398863638E-3</v>
      </c>
    </row>
    <row r="122" spans="2:31">
      <c r="B122">
        <v>117</v>
      </c>
      <c r="C122">
        <f t="shared" si="7"/>
        <v>24.496824253402167</v>
      </c>
      <c r="D122">
        <f t="shared" si="6"/>
        <v>3.5169453751440646E-4</v>
      </c>
      <c r="Y122" s="2">
        <v>29220</v>
      </c>
      <c r="Z122" t="s">
        <v>11</v>
      </c>
      <c r="AA122" t="s">
        <v>11</v>
      </c>
      <c r="AB122">
        <v>497.79</v>
      </c>
      <c r="AC122" t="e">
        <f t="shared" si="5"/>
        <v>#VALUE!</v>
      </c>
      <c r="AD122" t="e">
        <f t="shared" si="5"/>
        <v>#VALUE!</v>
      </c>
      <c r="AE122">
        <f t="shared" si="5"/>
        <v>-2.1408351026185435E-2</v>
      </c>
    </row>
    <row r="123" spans="2:31">
      <c r="B123">
        <v>118</v>
      </c>
      <c r="C123">
        <f t="shared" si="7"/>
        <v>24.741792495936188</v>
      </c>
      <c r="D123">
        <f t="shared" si="6"/>
        <v>3.2291952989959134E-4</v>
      </c>
      <c r="Y123" s="2">
        <v>29251</v>
      </c>
      <c r="Z123" t="s">
        <v>11</v>
      </c>
      <c r="AA123" t="s">
        <v>11</v>
      </c>
      <c r="AB123">
        <v>504</v>
      </c>
      <c r="AC123" t="e">
        <f t="shared" si="5"/>
        <v>#VALUE!</v>
      </c>
      <c r="AD123" t="e">
        <f t="shared" si="5"/>
        <v>#VALUE!</v>
      </c>
      <c r="AE123">
        <f t="shared" si="5"/>
        <v>1.2475140119327488E-2</v>
      </c>
    </row>
    <row r="124" spans="2:31">
      <c r="B124">
        <v>119</v>
      </c>
      <c r="C124">
        <f t="shared" si="7"/>
        <v>24.989210420895549</v>
      </c>
      <c r="D124">
        <f t="shared" si="6"/>
        <v>2.9649884108962473E-4</v>
      </c>
      <c r="Y124" s="2">
        <v>29280</v>
      </c>
      <c r="Z124" t="s">
        <v>11</v>
      </c>
      <c r="AA124" t="s">
        <v>11</v>
      </c>
      <c r="AB124">
        <v>521.48</v>
      </c>
      <c r="AC124" t="e">
        <f t="shared" si="5"/>
        <v>#VALUE!</v>
      </c>
      <c r="AD124" t="e">
        <f t="shared" si="5"/>
        <v>#VALUE!</v>
      </c>
      <c r="AE124">
        <f t="shared" si="5"/>
        <v>3.4682539682539648E-2</v>
      </c>
    </row>
    <row r="125" spans="2:31">
      <c r="B125">
        <v>120</v>
      </c>
      <c r="C125">
        <f t="shared" si="7"/>
        <v>25.239102525104506</v>
      </c>
      <c r="D125">
        <f t="shared" si="6"/>
        <v>2.7223984500047369E-4</v>
      </c>
      <c r="Y125" s="2">
        <v>29311</v>
      </c>
      <c r="Z125" t="s">
        <v>11</v>
      </c>
      <c r="AA125" t="s">
        <v>11</v>
      </c>
      <c r="AB125">
        <v>475.21</v>
      </c>
      <c r="AC125" t="e">
        <f t="shared" si="5"/>
        <v>#VALUE!</v>
      </c>
      <c r="AD125" t="e">
        <f t="shared" si="5"/>
        <v>#VALUE!</v>
      </c>
      <c r="AE125">
        <f t="shared" si="5"/>
        <v>-8.8728235023394997E-2</v>
      </c>
    </row>
    <row r="126" spans="2:31">
      <c r="B126">
        <v>121</v>
      </c>
      <c r="C126">
        <f t="shared" si="7"/>
        <v>25.491493550355553</v>
      </c>
      <c r="D126">
        <f t="shared" si="6"/>
        <v>2.4996567586407125E-4</v>
      </c>
      <c r="Y126" s="2">
        <v>29341</v>
      </c>
      <c r="Z126" t="s">
        <v>11</v>
      </c>
      <c r="AA126" t="s">
        <v>11</v>
      </c>
      <c r="AB126">
        <v>496.08</v>
      </c>
      <c r="AC126" t="e">
        <f t="shared" si="5"/>
        <v>#VALUE!</v>
      </c>
      <c r="AD126" t="e">
        <f t="shared" si="5"/>
        <v>#VALUE!</v>
      </c>
      <c r="AE126">
        <f t="shared" si="5"/>
        <v>4.3917425980092961E-2</v>
      </c>
    </row>
    <row r="127" spans="2:31">
      <c r="B127">
        <v>122</v>
      </c>
      <c r="C127">
        <f t="shared" si="7"/>
        <v>25.74640848585911</v>
      </c>
      <c r="D127">
        <f t="shared" si="6"/>
        <v>2.2951393874791996E-4</v>
      </c>
      <c r="Y127" s="2">
        <v>29371</v>
      </c>
      <c r="Z127" t="s">
        <v>11</v>
      </c>
      <c r="AA127" t="s">
        <v>11</v>
      </c>
      <c r="AB127">
        <v>501.54</v>
      </c>
      <c r="AC127" t="e">
        <f t="shared" si="5"/>
        <v>#VALUE!</v>
      </c>
      <c r="AD127" t="e">
        <f t="shared" si="5"/>
        <v>#VALUE!</v>
      </c>
      <c r="AE127">
        <f t="shared" si="5"/>
        <v>1.1006289308176154E-2</v>
      </c>
    </row>
    <row r="128" spans="2:31">
      <c r="B128">
        <v>123</v>
      </c>
      <c r="C128">
        <f t="shared" si="7"/>
        <v>26.0038725707177</v>
      </c>
      <c r="D128">
        <f t="shared" si="6"/>
        <v>2.1073552557763554E-4</v>
      </c>
      <c r="Y128" s="2">
        <v>29402</v>
      </c>
      <c r="Z128" t="s">
        <v>11</v>
      </c>
      <c r="AA128" t="s">
        <v>11</v>
      </c>
      <c r="AB128">
        <v>515.53</v>
      </c>
      <c r="AC128" t="e">
        <f t="shared" si="5"/>
        <v>#VALUE!</v>
      </c>
      <c r="AD128" t="e">
        <f t="shared" si="5"/>
        <v>#VALUE!</v>
      </c>
      <c r="AE128">
        <f t="shared" si="5"/>
        <v>2.7894086214459435E-2</v>
      </c>
    </row>
    <row r="129" spans="2:31">
      <c r="B129">
        <v>124</v>
      </c>
      <c r="C129">
        <f t="shared" si="7"/>
        <v>26.263911296424876</v>
      </c>
      <c r="D129">
        <f t="shared" si="6"/>
        <v>1.9349352803037451E-4</v>
      </c>
      <c r="Y129" s="2">
        <v>29433</v>
      </c>
      <c r="Z129" t="s">
        <v>11</v>
      </c>
      <c r="AA129" t="s">
        <v>11</v>
      </c>
      <c r="AB129">
        <v>524.67999999999995</v>
      </c>
      <c r="AC129" t="e">
        <f t="shared" si="5"/>
        <v>#VALUE!</v>
      </c>
      <c r="AD129" t="e">
        <f t="shared" si="5"/>
        <v>#VALUE!</v>
      </c>
      <c r="AE129">
        <f t="shared" si="5"/>
        <v>1.7748724613504407E-2</v>
      </c>
    </row>
    <row r="130" spans="2:31">
      <c r="B130">
        <v>125</v>
      </c>
      <c r="C130">
        <f t="shared" si="7"/>
        <v>26.526550409389124</v>
      </c>
      <c r="D130">
        <f t="shared" si="6"/>
        <v>1.776622393733438E-4</v>
      </c>
      <c r="Y130" s="2">
        <v>29462</v>
      </c>
      <c r="Z130" t="s">
        <v>11</v>
      </c>
      <c r="AA130" t="s">
        <v>11</v>
      </c>
      <c r="AB130">
        <v>511.55</v>
      </c>
      <c r="AC130" t="e">
        <f t="shared" si="5"/>
        <v>#VALUE!</v>
      </c>
      <c r="AD130" t="e">
        <f t="shared" si="5"/>
        <v>#VALUE!</v>
      </c>
      <c r="AE130">
        <f t="shared" si="5"/>
        <v>-2.5024777006937393E-2</v>
      </c>
    </row>
    <row r="131" spans="2:31">
      <c r="B131">
        <v>126</v>
      </c>
      <c r="C131">
        <f t="shared" si="7"/>
        <v>26.791815913483017</v>
      </c>
      <c r="D131">
        <f t="shared" si="6"/>
        <v>1.631262379700702E-4</v>
      </c>
      <c r="Y131" s="2">
        <v>29494</v>
      </c>
      <c r="Z131" t="s">
        <v>11</v>
      </c>
      <c r="AA131" t="s">
        <v>11</v>
      </c>
      <c r="AB131">
        <v>508.76</v>
      </c>
      <c r="AC131" t="e">
        <f t="shared" si="5"/>
        <v>#VALUE!</v>
      </c>
      <c r="AD131" t="e">
        <f t="shared" si="5"/>
        <v>#VALUE!</v>
      </c>
      <c r="AE131">
        <f t="shared" si="5"/>
        <v>-5.4540123155116804E-3</v>
      </c>
    </row>
    <row r="132" spans="2:31">
      <c r="B132">
        <v>127</v>
      </c>
      <c r="C132">
        <f t="shared" si="7"/>
        <v>27.059734072617847</v>
      </c>
      <c r="D132">
        <f t="shared" si="6"/>
        <v>1.4977954577251901E-4</v>
      </c>
      <c r="Y132" s="2">
        <v>29525</v>
      </c>
      <c r="Z132" t="s">
        <v>11</v>
      </c>
      <c r="AA132" t="s">
        <v>11</v>
      </c>
      <c r="AB132">
        <v>489.75</v>
      </c>
      <c r="AC132" t="e">
        <f t="shared" ref="AC132:AE195" si="8">Z132/Z131-1</f>
        <v>#VALUE!</v>
      </c>
      <c r="AD132" t="e">
        <f t="shared" si="8"/>
        <v>#VALUE!</v>
      </c>
      <c r="AE132">
        <f t="shared" si="8"/>
        <v>-3.7365358911864099E-2</v>
      </c>
    </row>
    <row r="133" spans="2:31">
      <c r="B133">
        <v>128</v>
      </c>
      <c r="C133">
        <f t="shared" si="7"/>
        <v>27.330331413344027</v>
      </c>
      <c r="D133">
        <f t="shared" si="6"/>
        <v>1.3752485566385838E-4</v>
      </c>
      <c r="Y133" s="2">
        <v>29553</v>
      </c>
      <c r="Z133" t="s">
        <v>11</v>
      </c>
      <c r="AA133" t="s">
        <v>11</v>
      </c>
      <c r="AB133">
        <v>495.33</v>
      </c>
      <c r="AC133" t="e">
        <f t="shared" si="8"/>
        <v>#VALUE!</v>
      </c>
      <c r="AD133" t="e">
        <f t="shared" si="8"/>
        <v>#VALUE!</v>
      </c>
      <c r="AE133">
        <f t="shared" si="8"/>
        <v>1.1393568147013644E-2</v>
      </c>
    </row>
    <row r="134" spans="2:31">
      <c r="B134">
        <v>129</v>
      </c>
      <c r="C134">
        <f t="shared" si="7"/>
        <v>27.603634727477466</v>
      </c>
      <c r="D134">
        <f t="shared" si="6"/>
        <v>1.2627282201863358E-4</v>
      </c>
      <c r="Y134" s="2">
        <v>29586</v>
      </c>
      <c r="Z134" t="s">
        <v>11</v>
      </c>
      <c r="AA134" t="s">
        <v>11</v>
      </c>
      <c r="AB134">
        <v>480.92</v>
      </c>
      <c r="AC134" t="e">
        <f t="shared" si="8"/>
        <v>#VALUE!</v>
      </c>
      <c r="AD134" t="e">
        <f t="shared" si="8"/>
        <v>#VALUE!</v>
      </c>
      <c r="AE134">
        <f t="shared" si="8"/>
        <v>-2.9091716633355524E-2</v>
      </c>
    </row>
    <row r="135" spans="2:31">
      <c r="B135">
        <v>130</v>
      </c>
      <c r="C135">
        <f t="shared" si="7"/>
        <v>27.879671074752242</v>
      </c>
      <c r="D135">
        <f t="shared" ref="D135:D198" si="9">C135/(1+10%)^B135</f>
        <v>1.1594140930801811E-4</v>
      </c>
      <c r="Y135" s="2">
        <v>29616</v>
      </c>
      <c r="Z135" t="s">
        <v>11</v>
      </c>
      <c r="AA135" t="s">
        <v>11</v>
      </c>
      <c r="AB135">
        <v>468.42</v>
      </c>
      <c r="AC135" t="e">
        <f t="shared" si="8"/>
        <v>#VALUE!</v>
      </c>
      <c r="AD135" t="e">
        <f t="shared" si="8"/>
        <v>#VALUE!</v>
      </c>
      <c r="AE135">
        <f t="shared" si="8"/>
        <v>-2.5991848956167352E-2</v>
      </c>
    </row>
    <row r="136" spans="2:31">
      <c r="B136">
        <v>131</v>
      </c>
      <c r="C136">
        <f t="shared" si="7"/>
        <v>28.158467785499763</v>
      </c>
      <c r="D136">
        <f t="shared" si="9"/>
        <v>1.0645529400099842E-4</v>
      </c>
      <c r="Y136" s="2">
        <v>29644</v>
      </c>
      <c r="Z136" t="s">
        <v>11</v>
      </c>
      <c r="AA136" t="s">
        <v>11</v>
      </c>
      <c r="AB136">
        <v>473.33</v>
      </c>
      <c r="AC136" t="e">
        <f t="shared" si="8"/>
        <v>#VALUE!</v>
      </c>
      <c r="AD136" t="e">
        <f t="shared" si="8"/>
        <v>#VALUE!</v>
      </c>
      <c r="AE136">
        <f t="shared" si="8"/>
        <v>1.0482046027069591E-2</v>
      </c>
    </row>
    <row r="137" spans="2:31">
      <c r="B137">
        <v>132</v>
      </c>
      <c r="C137">
        <f t="shared" si="7"/>
        <v>28.44005246335476</v>
      </c>
      <c r="D137">
        <f t="shared" si="9"/>
        <v>9.7745315400916735E-5</v>
      </c>
      <c r="Y137" s="2">
        <v>29676</v>
      </c>
      <c r="Z137" t="s">
        <v>11</v>
      </c>
      <c r="AA137" t="s">
        <v>11</v>
      </c>
      <c r="AB137">
        <v>483.76</v>
      </c>
      <c r="AC137" t="e">
        <f t="shared" si="8"/>
        <v>#VALUE!</v>
      </c>
      <c r="AD137" t="e">
        <f t="shared" si="8"/>
        <v>#VALUE!</v>
      </c>
      <c r="AE137">
        <f t="shared" si="8"/>
        <v>2.2035366446242488E-2</v>
      </c>
    </row>
    <row r="138" spans="2:31">
      <c r="B138">
        <v>133</v>
      </c>
      <c r="C138">
        <f t="shared" si="7"/>
        <v>28.724452987988307</v>
      </c>
      <c r="D138">
        <f t="shared" si="9"/>
        <v>8.9747971413568989E-5</v>
      </c>
      <c r="Y138" s="2">
        <v>29706</v>
      </c>
      <c r="Z138" t="s">
        <v>11</v>
      </c>
      <c r="AA138" t="s">
        <v>11</v>
      </c>
      <c r="AB138">
        <v>510.39</v>
      </c>
      <c r="AC138" t="e">
        <f t="shared" si="8"/>
        <v>#VALUE!</v>
      </c>
      <c r="AD138" t="e">
        <f t="shared" si="8"/>
        <v>#VALUE!</v>
      </c>
      <c r="AE138">
        <f t="shared" si="8"/>
        <v>5.5047957664957847E-2</v>
      </c>
    </row>
    <row r="139" spans="2:31">
      <c r="B139">
        <v>134</v>
      </c>
      <c r="C139">
        <f t="shared" si="7"/>
        <v>29.011697517868189</v>
      </c>
      <c r="D139">
        <f t="shared" si="9"/>
        <v>8.2404955570640606E-5</v>
      </c>
      <c r="Y139" s="2">
        <v>29735</v>
      </c>
      <c r="Z139" t="s">
        <v>11</v>
      </c>
      <c r="AA139" t="s">
        <v>11</v>
      </c>
      <c r="AB139">
        <v>497.93</v>
      </c>
      <c r="AC139" t="e">
        <f t="shared" si="8"/>
        <v>#VALUE!</v>
      </c>
      <c r="AD139" t="e">
        <f t="shared" si="8"/>
        <v>#VALUE!</v>
      </c>
      <c r="AE139">
        <f t="shared" si="8"/>
        <v>-2.4412704010658426E-2</v>
      </c>
    </row>
    <row r="140" spans="2:31">
      <c r="B140">
        <v>135</v>
      </c>
      <c r="C140">
        <f t="shared" si="7"/>
        <v>29.301814493046873</v>
      </c>
      <c r="D140">
        <f t="shared" si="9"/>
        <v>7.5662731933042734E-5</v>
      </c>
      <c r="Y140" s="2">
        <v>29767</v>
      </c>
      <c r="Z140" t="s">
        <v>11</v>
      </c>
      <c r="AA140" t="s">
        <v>11</v>
      </c>
      <c r="AB140">
        <v>533.64</v>
      </c>
      <c r="AC140" t="e">
        <f t="shared" si="8"/>
        <v>#VALUE!</v>
      </c>
      <c r="AD140" t="e">
        <f t="shared" si="8"/>
        <v>#VALUE!</v>
      </c>
      <c r="AE140">
        <f t="shared" si="8"/>
        <v>7.1716907999116231E-2</v>
      </c>
    </row>
    <row r="141" spans="2:31">
      <c r="B141">
        <v>136</v>
      </c>
      <c r="C141">
        <f t="shared" si="7"/>
        <v>29.594832637977341</v>
      </c>
      <c r="D141">
        <f t="shared" si="9"/>
        <v>6.9472144774884696E-5</v>
      </c>
      <c r="Y141" s="2">
        <v>29798</v>
      </c>
      <c r="Z141" t="s">
        <v>11</v>
      </c>
      <c r="AA141" t="s">
        <v>11</v>
      </c>
      <c r="AB141">
        <v>542.69000000000005</v>
      </c>
      <c r="AC141" t="e">
        <f t="shared" si="8"/>
        <v>#VALUE!</v>
      </c>
      <c r="AD141" t="e">
        <f t="shared" si="8"/>
        <v>#VALUE!</v>
      </c>
      <c r="AE141">
        <f t="shared" si="8"/>
        <v>1.6958998575818951E-2</v>
      </c>
    </row>
    <row r="142" spans="2:31">
      <c r="B142">
        <v>137</v>
      </c>
      <c r="C142">
        <f t="shared" si="7"/>
        <v>29.890780964357113</v>
      </c>
      <c r="D142">
        <f t="shared" si="9"/>
        <v>6.3788060202394115E-5</v>
      </c>
      <c r="Y142" s="2">
        <v>29829</v>
      </c>
      <c r="Z142" t="s">
        <v>11</v>
      </c>
      <c r="AA142" t="s">
        <v>11</v>
      </c>
      <c r="AB142">
        <v>533.34</v>
      </c>
      <c r="AC142" t="e">
        <f t="shared" si="8"/>
        <v>#VALUE!</v>
      </c>
      <c r="AD142" t="e">
        <f t="shared" si="8"/>
        <v>#VALUE!</v>
      </c>
      <c r="AE142">
        <f t="shared" si="8"/>
        <v>-1.7228988925537592E-2</v>
      </c>
    </row>
    <row r="143" spans="2:31">
      <c r="B143">
        <v>138</v>
      </c>
      <c r="C143">
        <f t="shared" si="7"/>
        <v>30.189688774000683</v>
      </c>
      <c r="D143">
        <f t="shared" si="9"/>
        <v>5.8569037094925501E-5</v>
      </c>
      <c r="Y143" s="2">
        <v>29859</v>
      </c>
      <c r="Z143" t="s">
        <v>11</v>
      </c>
      <c r="AA143" t="s">
        <v>11</v>
      </c>
      <c r="AB143">
        <v>495.27</v>
      </c>
      <c r="AC143" t="e">
        <f t="shared" si="8"/>
        <v>#VALUE!</v>
      </c>
      <c r="AD143" t="e">
        <f t="shared" si="8"/>
        <v>#VALUE!</v>
      </c>
      <c r="AE143">
        <f t="shared" si="8"/>
        <v>-7.1380357745528311E-2</v>
      </c>
    </row>
    <row r="144" spans="2:31">
      <c r="B144">
        <v>139</v>
      </c>
      <c r="C144">
        <f t="shared" si="7"/>
        <v>30.49158566174069</v>
      </c>
      <c r="D144">
        <f t="shared" si="9"/>
        <v>5.3777024968977044E-5</v>
      </c>
      <c r="Y144" s="2">
        <v>29889</v>
      </c>
      <c r="Z144" t="s">
        <v>11</v>
      </c>
      <c r="AA144" t="s">
        <v>11</v>
      </c>
      <c r="AB144">
        <v>496.3</v>
      </c>
      <c r="AC144" t="e">
        <f t="shared" si="8"/>
        <v>#VALUE!</v>
      </c>
      <c r="AD144" t="e">
        <f t="shared" si="8"/>
        <v>#VALUE!</v>
      </c>
      <c r="AE144">
        <f t="shared" si="8"/>
        <v>2.0796737133281784E-3</v>
      </c>
    </row>
    <row r="145" spans="2:31">
      <c r="B145">
        <v>140</v>
      </c>
      <c r="C145">
        <f t="shared" ref="C145:C208" si="10">C144*(1+$C$5)</f>
        <v>30.796501518358095</v>
      </c>
      <c r="D145">
        <f t="shared" si="9"/>
        <v>4.9377086562424375E-5</v>
      </c>
      <c r="Y145" s="2">
        <v>29920</v>
      </c>
      <c r="Z145" t="s">
        <v>11</v>
      </c>
      <c r="AA145" t="s">
        <v>11</v>
      </c>
      <c r="AB145">
        <v>509.07</v>
      </c>
      <c r="AC145" t="e">
        <f t="shared" si="8"/>
        <v>#VALUE!</v>
      </c>
      <c r="AD145" t="e">
        <f t="shared" si="8"/>
        <v>#VALUE!</v>
      </c>
      <c r="AE145">
        <f t="shared" si="8"/>
        <v>2.5730404996977541E-2</v>
      </c>
    </row>
    <row r="146" spans="2:31">
      <c r="B146">
        <v>141</v>
      </c>
      <c r="C146">
        <f t="shared" si="10"/>
        <v>31.104466533541675</v>
      </c>
      <c r="D146">
        <f t="shared" si="9"/>
        <v>4.5337143116407834E-5</v>
      </c>
      <c r="Y146" s="2">
        <v>29951</v>
      </c>
      <c r="Z146" t="s">
        <v>11</v>
      </c>
      <c r="AA146" t="s">
        <v>11</v>
      </c>
      <c r="AB146">
        <v>490.39</v>
      </c>
      <c r="AC146" t="e">
        <f t="shared" si="8"/>
        <v>#VALUE!</v>
      </c>
      <c r="AD146" t="e">
        <f t="shared" si="8"/>
        <v>#VALUE!</v>
      </c>
      <c r="AE146">
        <f t="shared" si="8"/>
        <v>-3.669436423281669E-2</v>
      </c>
    </row>
    <row r="147" spans="2:31">
      <c r="B147">
        <v>142</v>
      </c>
      <c r="C147">
        <f t="shared" si="10"/>
        <v>31.415511198877091</v>
      </c>
      <c r="D147">
        <f t="shared" si="9"/>
        <v>4.1627740497792641E-5</v>
      </c>
      <c r="Y147" s="2">
        <v>29980</v>
      </c>
      <c r="Z147" t="s">
        <v>11</v>
      </c>
      <c r="AA147" t="s">
        <v>11</v>
      </c>
      <c r="AB147">
        <v>502.1</v>
      </c>
      <c r="AC147" t="e">
        <f t="shared" si="8"/>
        <v>#VALUE!</v>
      </c>
      <c r="AD147" t="e">
        <f t="shared" si="8"/>
        <v>#VALUE!</v>
      </c>
      <c r="AE147">
        <f t="shared" si="8"/>
        <v>2.3878953486001109E-2</v>
      </c>
    </row>
    <row r="148" spans="2:31">
      <c r="B148">
        <v>143</v>
      </c>
      <c r="C148">
        <f t="shared" si="10"/>
        <v>31.729666310865863</v>
      </c>
      <c r="D148">
        <f t="shared" si="9"/>
        <v>3.8221834457064149E-5</v>
      </c>
      <c r="Y148" s="2">
        <v>30008</v>
      </c>
      <c r="Z148" t="s">
        <v>11</v>
      </c>
      <c r="AA148" t="s">
        <v>11</v>
      </c>
      <c r="AB148">
        <v>515.47</v>
      </c>
      <c r="AC148" t="e">
        <f t="shared" si="8"/>
        <v>#VALUE!</v>
      </c>
      <c r="AD148" t="e">
        <f t="shared" si="8"/>
        <v>#VALUE!</v>
      </c>
      <c r="AE148">
        <f t="shared" si="8"/>
        <v>2.6628161720772869E-2</v>
      </c>
    </row>
    <row r="149" spans="2:31">
      <c r="B149">
        <v>144</v>
      </c>
      <c r="C149">
        <f t="shared" si="10"/>
        <v>32.046962973974523</v>
      </c>
      <c r="D149">
        <f t="shared" si="9"/>
        <v>3.5094593456031631E-5</v>
      </c>
      <c r="Y149" s="2">
        <v>30041</v>
      </c>
      <c r="Z149" t="s">
        <v>11</v>
      </c>
      <c r="AA149" t="s">
        <v>11</v>
      </c>
      <c r="AB149">
        <v>525.66999999999996</v>
      </c>
      <c r="AC149" t="e">
        <f t="shared" si="8"/>
        <v>#VALUE!</v>
      </c>
      <c r="AD149" t="e">
        <f t="shared" si="8"/>
        <v>#VALUE!</v>
      </c>
      <c r="AE149">
        <f t="shared" si="8"/>
        <v>1.9787766504355098E-2</v>
      </c>
    </row>
    <row r="150" spans="2:31">
      <c r="B150">
        <v>145</v>
      </c>
      <c r="C150">
        <f t="shared" si="10"/>
        <v>32.367432603714271</v>
      </c>
      <c r="D150">
        <f t="shared" si="9"/>
        <v>3.2223217627810859E-5</v>
      </c>
      <c r="Y150" s="2">
        <v>30071</v>
      </c>
      <c r="Z150" t="s">
        <v>11</v>
      </c>
      <c r="AA150" t="s">
        <v>11</v>
      </c>
      <c r="AB150">
        <v>518.19000000000005</v>
      </c>
      <c r="AC150" t="e">
        <f t="shared" si="8"/>
        <v>#VALUE!</v>
      </c>
      <c r="AD150" t="e">
        <f t="shared" si="8"/>
        <v>#VALUE!</v>
      </c>
      <c r="AE150">
        <f t="shared" si="8"/>
        <v>-1.4229459546863832E-2</v>
      </c>
    </row>
    <row r="151" spans="2:31">
      <c r="B151">
        <v>146</v>
      </c>
      <c r="C151">
        <f t="shared" si="10"/>
        <v>32.691106929751413</v>
      </c>
      <c r="D151">
        <f t="shared" si="9"/>
        <v>2.9586772549171788E-5</v>
      </c>
      <c r="Y151" s="2">
        <v>30102</v>
      </c>
      <c r="Z151" t="s">
        <v>11</v>
      </c>
      <c r="AA151" t="s">
        <v>11</v>
      </c>
      <c r="AB151">
        <v>512.21</v>
      </c>
      <c r="AC151" t="e">
        <f t="shared" si="8"/>
        <v>#VALUE!</v>
      </c>
      <c r="AD151" t="e">
        <f t="shared" si="8"/>
        <v>#VALUE!</v>
      </c>
      <c r="AE151">
        <f t="shared" si="8"/>
        <v>-1.1540168664003536E-2</v>
      </c>
    </row>
    <row r="152" spans="2:31">
      <c r="B152">
        <v>147</v>
      </c>
      <c r="C152">
        <f t="shared" si="10"/>
        <v>33.018017999048929</v>
      </c>
      <c r="D152">
        <f t="shared" si="9"/>
        <v>2.7166036613330457E-5</v>
      </c>
      <c r="Y152" s="2">
        <v>30132</v>
      </c>
      <c r="Z152" t="s">
        <v>11</v>
      </c>
      <c r="AA152" t="s">
        <v>11</v>
      </c>
      <c r="AB152">
        <v>501.1</v>
      </c>
      <c r="AC152" t="e">
        <f t="shared" si="8"/>
        <v>#VALUE!</v>
      </c>
      <c r="AD152" t="e">
        <f t="shared" si="8"/>
        <v>#VALUE!</v>
      </c>
      <c r="AE152">
        <f t="shared" si="8"/>
        <v>-2.1690322328732359E-2</v>
      </c>
    </row>
    <row r="153" spans="2:31">
      <c r="B153">
        <v>148</v>
      </c>
      <c r="C153">
        <f t="shared" si="10"/>
        <v>33.348198179039422</v>
      </c>
      <c r="D153">
        <f t="shared" si="9"/>
        <v>2.4943360890421603E-5</v>
      </c>
      <c r="Y153" s="2">
        <v>30162</v>
      </c>
      <c r="Z153" t="s">
        <v>11</v>
      </c>
      <c r="AA153" t="s">
        <v>11</v>
      </c>
      <c r="AB153">
        <v>508.5</v>
      </c>
      <c r="AC153" t="e">
        <f t="shared" si="8"/>
        <v>#VALUE!</v>
      </c>
      <c r="AD153" t="e">
        <f t="shared" si="8"/>
        <v>#VALUE!</v>
      </c>
      <c r="AE153">
        <f t="shared" si="8"/>
        <v>1.4767511474755413E-2</v>
      </c>
    </row>
    <row r="154" spans="2:31">
      <c r="B154">
        <v>149</v>
      </c>
      <c r="C154">
        <f t="shared" si="10"/>
        <v>33.681680160829814</v>
      </c>
      <c r="D154">
        <f t="shared" si="9"/>
        <v>2.2902540453932562E-5</v>
      </c>
      <c r="Y154" s="2">
        <v>30194</v>
      </c>
      <c r="Z154" t="s">
        <v>11</v>
      </c>
      <c r="AA154" t="s">
        <v>11</v>
      </c>
      <c r="AB154">
        <v>502.95</v>
      </c>
      <c r="AC154" t="e">
        <f t="shared" si="8"/>
        <v>#VALUE!</v>
      </c>
      <c r="AD154" t="e">
        <f t="shared" si="8"/>
        <v>#VALUE!</v>
      </c>
      <c r="AE154">
        <f t="shared" si="8"/>
        <v>-1.0914454277286212E-2</v>
      </c>
    </row>
    <row r="155" spans="2:31">
      <c r="B155">
        <v>150</v>
      </c>
      <c r="C155">
        <f t="shared" si="10"/>
        <v>34.018496962438114</v>
      </c>
      <c r="D155">
        <f t="shared" si="9"/>
        <v>2.1028696234974441E-5</v>
      </c>
      <c r="Y155" s="2">
        <v>30224</v>
      </c>
      <c r="Z155" t="s">
        <v>11</v>
      </c>
      <c r="AA155" t="s">
        <v>11</v>
      </c>
      <c r="AB155">
        <v>526.91999999999996</v>
      </c>
      <c r="AC155" t="e">
        <f t="shared" si="8"/>
        <v>#VALUE!</v>
      </c>
      <c r="AD155" t="e">
        <f t="shared" si="8"/>
        <v>#VALUE!</v>
      </c>
      <c r="AE155">
        <f t="shared" si="8"/>
        <v>4.7658813003280676E-2</v>
      </c>
    </row>
    <row r="156" spans="2:31">
      <c r="B156">
        <v>151</v>
      </c>
      <c r="C156">
        <f t="shared" si="10"/>
        <v>34.358681932062495</v>
      </c>
      <c r="D156">
        <f t="shared" si="9"/>
        <v>1.9308166543021983E-5</v>
      </c>
      <c r="Y156" s="2">
        <v>30253</v>
      </c>
      <c r="Z156" t="s">
        <v>11</v>
      </c>
      <c r="AA156" t="s">
        <v>11</v>
      </c>
      <c r="AB156">
        <v>511.58</v>
      </c>
      <c r="AC156" t="e">
        <f t="shared" si="8"/>
        <v>#VALUE!</v>
      </c>
      <c r="AD156" t="e">
        <f t="shared" si="8"/>
        <v>#VALUE!</v>
      </c>
      <c r="AE156">
        <f t="shared" si="8"/>
        <v>-2.9112578759583951E-2</v>
      </c>
    </row>
    <row r="157" spans="2:31">
      <c r="B157">
        <v>152</v>
      </c>
      <c r="C157">
        <f t="shared" si="10"/>
        <v>34.702268751383123</v>
      </c>
      <c r="D157">
        <f t="shared" si="9"/>
        <v>1.7728407462229278E-5</v>
      </c>
      <c r="Y157" s="2">
        <v>30285</v>
      </c>
      <c r="Z157" t="s">
        <v>11</v>
      </c>
      <c r="AA157" t="s">
        <v>11</v>
      </c>
      <c r="AB157">
        <v>518.53</v>
      </c>
      <c r="AC157" t="e">
        <f t="shared" si="8"/>
        <v>#VALUE!</v>
      </c>
      <c r="AD157" t="e">
        <f t="shared" si="8"/>
        <v>#VALUE!</v>
      </c>
      <c r="AE157">
        <f t="shared" si="8"/>
        <v>1.3585362993080219E-2</v>
      </c>
    </row>
    <row r="158" spans="2:31">
      <c r="B158">
        <v>153</v>
      </c>
      <c r="C158">
        <f t="shared" si="10"/>
        <v>35.049291438896951</v>
      </c>
      <c r="D158">
        <f t="shared" si="9"/>
        <v>1.6277901397137789E-5</v>
      </c>
      <c r="Y158" s="2">
        <v>30316</v>
      </c>
      <c r="Z158" t="s">
        <v>11</v>
      </c>
      <c r="AA158" t="s">
        <v>11</v>
      </c>
      <c r="AB158">
        <v>552.77</v>
      </c>
      <c r="AC158" t="e">
        <f t="shared" si="8"/>
        <v>#VALUE!</v>
      </c>
      <c r="AD158" t="e">
        <f t="shared" si="8"/>
        <v>#VALUE!</v>
      </c>
      <c r="AE158">
        <f t="shared" si="8"/>
        <v>6.6032823558906939E-2</v>
      </c>
    </row>
    <row r="159" spans="2:31">
      <c r="B159">
        <v>154</v>
      </c>
      <c r="C159">
        <f t="shared" si="10"/>
        <v>35.399784353285924</v>
      </c>
      <c r="D159">
        <f t="shared" si="9"/>
        <v>1.4946073101008335E-5</v>
      </c>
      <c r="Y159" s="2">
        <v>30347</v>
      </c>
      <c r="Z159" t="s">
        <v>11</v>
      </c>
      <c r="AA159" t="s">
        <v>11</v>
      </c>
      <c r="AB159">
        <v>549.05999999999995</v>
      </c>
      <c r="AC159" t="e">
        <f t="shared" si="8"/>
        <v>#VALUE!</v>
      </c>
      <c r="AD159" t="e">
        <f t="shared" si="8"/>
        <v>#VALUE!</v>
      </c>
      <c r="AE159">
        <f t="shared" si="8"/>
        <v>-6.7116522242525178E-3</v>
      </c>
    </row>
    <row r="160" spans="2:31">
      <c r="B160">
        <v>155</v>
      </c>
      <c r="C160">
        <f t="shared" si="10"/>
        <v>35.753782196818783</v>
      </c>
      <c r="D160">
        <f t="shared" si="9"/>
        <v>1.3723212574562195E-5</v>
      </c>
      <c r="Y160" s="2">
        <v>30375</v>
      </c>
      <c r="Z160" t="s">
        <v>11</v>
      </c>
      <c r="AA160" t="s">
        <v>11</v>
      </c>
      <c r="AB160">
        <v>602.48</v>
      </c>
      <c r="AC160" t="e">
        <f t="shared" si="8"/>
        <v>#VALUE!</v>
      </c>
      <c r="AD160" t="e">
        <f t="shared" si="8"/>
        <v>#VALUE!</v>
      </c>
      <c r="AE160">
        <f t="shared" si="8"/>
        <v>9.7293556259789638E-2</v>
      </c>
    </row>
    <row r="161" spans="2:31">
      <c r="B161">
        <v>156</v>
      </c>
      <c r="C161">
        <f t="shared" si="10"/>
        <v>36.111320018786969</v>
      </c>
      <c r="D161">
        <f t="shared" si="9"/>
        <v>1.2600404273007106E-5</v>
      </c>
      <c r="Y161" s="2">
        <v>30406</v>
      </c>
      <c r="Z161" t="s">
        <v>11</v>
      </c>
      <c r="AA161" t="s">
        <v>11</v>
      </c>
      <c r="AB161">
        <v>661.42</v>
      </c>
      <c r="AC161" t="e">
        <f t="shared" si="8"/>
        <v>#VALUE!</v>
      </c>
      <c r="AD161" t="e">
        <f t="shared" si="8"/>
        <v>#VALUE!</v>
      </c>
      <c r="AE161">
        <f t="shared" si="8"/>
        <v>9.7828973575886158E-2</v>
      </c>
    </row>
    <row r="162" spans="2:31">
      <c r="B162">
        <v>157</v>
      </c>
      <c r="C162">
        <f t="shared" si="10"/>
        <v>36.472433218974842</v>
      </c>
      <c r="D162">
        <f t="shared" si="9"/>
        <v>1.1569462105215616E-5</v>
      </c>
      <c r="Y162" s="2">
        <v>30435</v>
      </c>
      <c r="Z162" t="s">
        <v>11</v>
      </c>
      <c r="AA162" t="s">
        <v>11</v>
      </c>
      <c r="AB162">
        <v>706.99</v>
      </c>
      <c r="AC162" t="e">
        <f t="shared" si="8"/>
        <v>#VALUE!</v>
      </c>
      <c r="AD162" t="e">
        <f t="shared" si="8"/>
        <v>#VALUE!</v>
      </c>
      <c r="AE162">
        <f t="shared" si="8"/>
        <v>6.8897221130295394E-2</v>
      </c>
    </row>
    <row r="163" spans="2:31">
      <c r="B163">
        <v>158</v>
      </c>
      <c r="C163">
        <f t="shared" si="10"/>
        <v>36.837157551164594</v>
      </c>
      <c r="D163">
        <f t="shared" si="9"/>
        <v>1.0622869751152519E-5</v>
      </c>
      <c r="Y163" s="2">
        <v>30467</v>
      </c>
      <c r="Z163" t="s">
        <v>11</v>
      </c>
      <c r="AA163" t="s">
        <v>11</v>
      </c>
      <c r="AB163">
        <v>675.68</v>
      </c>
      <c r="AC163" t="e">
        <f t="shared" si="8"/>
        <v>#VALUE!</v>
      </c>
      <c r="AD163" t="e">
        <f t="shared" si="8"/>
        <v>#VALUE!</v>
      </c>
      <c r="AE163">
        <f t="shared" si="8"/>
        <v>-4.4286340683743819E-2</v>
      </c>
    </row>
    <row r="164" spans="2:31">
      <c r="B164">
        <v>159</v>
      </c>
      <c r="C164">
        <f t="shared" si="10"/>
        <v>37.20552912667624</v>
      </c>
      <c r="D164">
        <f t="shared" si="9"/>
        <v>9.75372586242186E-6</v>
      </c>
      <c r="Y164" s="2">
        <v>30497</v>
      </c>
      <c r="Z164" t="s">
        <v>11</v>
      </c>
      <c r="AA164" t="s">
        <v>11</v>
      </c>
      <c r="AB164">
        <v>719.72</v>
      </c>
      <c r="AC164" t="e">
        <f t="shared" si="8"/>
        <v>#VALUE!</v>
      </c>
      <c r="AD164" t="e">
        <f t="shared" si="8"/>
        <v>#VALUE!</v>
      </c>
      <c r="AE164">
        <f t="shared" si="8"/>
        <v>6.517878285578993E-2</v>
      </c>
    </row>
    <row r="165" spans="2:31">
      <c r="B165">
        <v>160</v>
      </c>
      <c r="C165">
        <f t="shared" si="10"/>
        <v>37.577584417943001</v>
      </c>
      <c r="D165">
        <f t="shared" si="9"/>
        <v>8.9556937464055234E-6</v>
      </c>
      <c r="Y165" s="2">
        <v>30526</v>
      </c>
      <c r="Z165" t="s">
        <v>11</v>
      </c>
      <c r="AA165" t="s">
        <v>11</v>
      </c>
      <c r="AB165">
        <v>737.69</v>
      </c>
      <c r="AC165" t="e">
        <f t="shared" si="8"/>
        <v>#VALUE!</v>
      </c>
      <c r="AD165" t="e">
        <f t="shared" si="8"/>
        <v>#VALUE!</v>
      </c>
      <c r="AE165">
        <f t="shared" si="8"/>
        <v>2.4968043127883144E-2</v>
      </c>
    </row>
    <row r="166" spans="2:31">
      <c r="B166">
        <v>161</v>
      </c>
      <c r="C166">
        <f t="shared" si="10"/>
        <v>37.95336026212243</v>
      </c>
      <c r="D166">
        <f t="shared" si="9"/>
        <v>8.2229551671541621E-6</v>
      </c>
      <c r="Y166" s="2">
        <v>30559</v>
      </c>
      <c r="Z166" t="s">
        <v>11</v>
      </c>
      <c r="AA166" t="s">
        <v>11</v>
      </c>
      <c r="AB166">
        <v>698.36</v>
      </c>
      <c r="AC166" t="e">
        <f t="shared" si="8"/>
        <v>#VALUE!</v>
      </c>
      <c r="AD166" t="e">
        <f t="shared" si="8"/>
        <v>#VALUE!</v>
      </c>
      <c r="AE166">
        <f t="shared" si="8"/>
        <v>-5.3315078149358208E-2</v>
      </c>
    </row>
    <row r="167" spans="2:31">
      <c r="B167">
        <v>162</v>
      </c>
      <c r="C167">
        <f t="shared" si="10"/>
        <v>38.332893864743653</v>
      </c>
      <c r="D167">
        <f t="shared" si="9"/>
        <v>7.5501679262051845E-6</v>
      </c>
      <c r="Y167" s="2">
        <v>30589</v>
      </c>
      <c r="Z167" t="s">
        <v>11</v>
      </c>
      <c r="AA167" t="s">
        <v>11</v>
      </c>
      <c r="AB167">
        <v>719.27</v>
      </c>
      <c r="AC167" t="e">
        <f t="shared" si="8"/>
        <v>#VALUE!</v>
      </c>
      <c r="AD167" t="e">
        <f t="shared" si="8"/>
        <v>#VALUE!</v>
      </c>
      <c r="AE167">
        <f t="shared" si="8"/>
        <v>2.9941577409931863E-2</v>
      </c>
    </row>
    <row r="168" spans="2:31">
      <c r="B168">
        <v>163</v>
      </c>
      <c r="C168">
        <f t="shared" si="10"/>
        <v>38.716222803391091</v>
      </c>
      <c r="D168">
        <f t="shared" si="9"/>
        <v>6.9324269140611227E-6</v>
      </c>
      <c r="Y168" s="2">
        <v>30620</v>
      </c>
      <c r="Z168" t="s">
        <v>11</v>
      </c>
      <c r="AA168" t="s">
        <v>11</v>
      </c>
      <c r="AB168">
        <v>753.77</v>
      </c>
      <c r="AC168" t="e">
        <f t="shared" si="8"/>
        <v>#VALUE!</v>
      </c>
      <c r="AD168" t="e">
        <f t="shared" si="8"/>
        <v>#VALUE!</v>
      </c>
      <c r="AE168">
        <f t="shared" si="8"/>
        <v>4.796529814951267E-2</v>
      </c>
    </row>
    <row r="169" spans="2:31">
      <c r="B169">
        <v>164</v>
      </c>
      <c r="C169">
        <f t="shared" si="10"/>
        <v>39.103385031424999</v>
      </c>
      <c r="D169">
        <f t="shared" si="9"/>
        <v>6.3652283483652131E-6</v>
      </c>
      <c r="Y169" s="2">
        <v>30650</v>
      </c>
      <c r="Z169" t="s">
        <v>11</v>
      </c>
      <c r="AA169" t="s">
        <v>11</v>
      </c>
      <c r="AB169">
        <v>753.48</v>
      </c>
      <c r="AC169" t="e">
        <f t="shared" si="8"/>
        <v>#VALUE!</v>
      </c>
      <c r="AD169" t="e">
        <f t="shared" si="8"/>
        <v>#VALUE!</v>
      </c>
      <c r="AE169">
        <f t="shared" si="8"/>
        <v>-3.8473274340977692E-4</v>
      </c>
    </row>
    <row r="170" spans="2:31">
      <c r="B170">
        <v>165</v>
      </c>
      <c r="C170">
        <f t="shared" si="10"/>
        <v>39.49441888173925</v>
      </c>
      <c r="D170">
        <f t="shared" si="9"/>
        <v>5.8444369380444229E-6</v>
      </c>
      <c r="Y170" s="2">
        <v>30680</v>
      </c>
      <c r="Z170" t="s">
        <v>11</v>
      </c>
      <c r="AA170" t="s">
        <v>11</v>
      </c>
      <c r="AB170">
        <v>773.95</v>
      </c>
      <c r="AC170" t="e">
        <f t="shared" si="8"/>
        <v>#VALUE!</v>
      </c>
      <c r="AD170" t="e">
        <f t="shared" si="8"/>
        <v>#VALUE!</v>
      </c>
      <c r="AE170">
        <f t="shared" si="8"/>
        <v>2.7167277167277293E-2</v>
      </c>
    </row>
    <row r="171" spans="2:31">
      <c r="B171">
        <v>166</v>
      </c>
      <c r="C171">
        <f t="shared" si="10"/>
        <v>39.889363070556641</v>
      </c>
      <c r="D171">
        <f t="shared" si="9"/>
        <v>5.3662557340226043E-6</v>
      </c>
      <c r="Y171" s="2">
        <v>30712</v>
      </c>
      <c r="Z171" t="s">
        <v>11</v>
      </c>
      <c r="AA171" t="s">
        <v>11</v>
      </c>
      <c r="AB171">
        <v>807.23</v>
      </c>
      <c r="AC171" t="e">
        <f t="shared" si="8"/>
        <v>#VALUE!</v>
      </c>
      <c r="AD171" t="e">
        <f t="shared" si="8"/>
        <v>#VALUE!</v>
      </c>
      <c r="AE171">
        <f t="shared" si="8"/>
        <v>4.3000193810969645E-2</v>
      </c>
    </row>
    <row r="172" spans="2:31">
      <c r="B172">
        <v>167</v>
      </c>
      <c r="C172">
        <f t="shared" si="10"/>
        <v>40.288256701262206</v>
      </c>
      <c r="D172">
        <f t="shared" si="9"/>
        <v>4.9271984466934825E-6</v>
      </c>
      <c r="Y172" s="2">
        <v>30741</v>
      </c>
      <c r="Z172" t="s">
        <v>11</v>
      </c>
      <c r="AA172" t="s">
        <v>11</v>
      </c>
      <c r="AB172">
        <v>766.17</v>
      </c>
      <c r="AC172" t="e">
        <f t="shared" si="8"/>
        <v>#VALUE!</v>
      </c>
      <c r="AD172" t="e">
        <f t="shared" si="8"/>
        <v>#VALUE!</v>
      </c>
      <c r="AE172">
        <f t="shared" si="8"/>
        <v>-5.0865304807799605E-2</v>
      </c>
    </row>
    <row r="173" spans="2:31">
      <c r="B173">
        <v>168</v>
      </c>
      <c r="C173">
        <f t="shared" si="10"/>
        <v>40.691139268274831</v>
      </c>
      <c r="D173">
        <f t="shared" si="9"/>
        <v>4.5240640283276535E-6</v>
      </c>
      <c r="Y173" s="2">
        <v>30771</v>
      </c>
      <c r="Z173" t="s">
        <v>11</v>
      </c>
      <c r="AA173" t="s">
        <v>11</v>
      </c>
      <c r="AB173">
        <v>774.29</v>
      </c>
      <c r="AC173" t="e">
        <f t="shared" si="8"/>
        <v>#VALUE!</v>
      </c>
      <c r="AD173" t="e">
        <f t="shared" si="8"/>
        <v>#VALUE!</v>
      </c>
      <c r="AE173">
        <f t="shared" si="8"/>
        <v>1.0598170118903072E-2</v>
      </c>
    </row>
    <row r="174" spans="2:31">
      <c r="B174">
        <v>169</v>
      </c>
      <c r="C174">
        <f t="shared" si="10"/>
        <v>41.098050660957583</v>
      </c>
      <c r="D174">
        <f t="shared" si="9"/>
        <v>4.1539133351008451E-6</v>
      </c>
      <c r="Y174" s="2">
        <v>30802</v>
      </c>
      <c r="Z174" t="s">
        <v>11</v>
      </c>
      <c r="AA174" t="s">
        <v>11</v>
      </c>
      <c r="AB174">
        <v>776.05</v>
      </c>
      <c r="AC174" t="e">
        <f t="shared" si="8"/>
        <v>#VALUE!</v>
      </c>
      <c r="AD174" t="e">
        <f t="shared" si="8"/>
        <v>#VALUE!</v>
      </c>
      <c r="AE174">
        <f t="shared" si="8"/>
        <v>2.2730501491690092E-3</v>
      </c>
    </row>
    <row r="175" spans="2:31">
      <c r="B175">
        <v>170</v>
      </c>
      <c r="C175">
        <f t="shared" si="10"/>
        <v>41.509031167567159</v>
      </c>
      <c r="D175">
        <f t="shared" si="9"/>
        <v>3.8140476985925938E-6</v>
      </c>
      <c r="Y175" s="2">
        <v>30833</v>
      </c>
      <c r="Z175" t="s">
        <v>11</v>
      </c>
      <c r="AA175" t="s">
        <v>11</v>
      </c>
      <c r="AB175">
        <v>739.64</v>
      </c>
      <c r="AC175" t="e">
        <f t="shared" si="8"/>
        <v>#VALUE!</v>
      </c>
      <c r="AD175" t="e">
        <f t="shared" si="8"/>
        <v>#VALUE!</v>
      </c>
      <c r="AE175">
        <f t="shared" si="8"/>
        <v>-4.6917080085046026E-2</v>
      </c>
    </row>
    <row r="176" spans="2:31">
      <c r="B176">
        <v>171</v>
      </c>
      <c r="C176">
        <f t="shared" si="10"/>
        <v>41.924121479242828</v>
      </c>
      <c r="D176">
        <f t="shared" si="9"/>
        <v>3.501989250525926E-6</v>
      </c>
      <c r="Y176" s="2">
        <v>30862</v>
      </c>
      <c r="Z176" t="s">
        <v>11</v>
      </c>
      <c r="AA176" t="s">
        <v>11</v>
      </c>
      <c r="AB176">
        <v>763.32</v>
      </c>
      <c r="AC176" t="e">
        <f t="shared" si="8"/>
        <v>#VALUE!</v>
      </c>
      <c r="AD176" t="e">
        <f t="shared" si="8"/>
        <v>#VALUE!</v>
      </c>
      <c r="AE176">
        <f t="shared" si="8"/>
        <v>3.2015575144665132E-2</v>
      </c>
    </row>
    <row r="177" spans="2:31">
      <c r="B177">
        <v>172</v>
      </c>
      <c r="C177">
        <f t="shared" si="10"/>
        <v>42.343362694035257</v>
      </c>
      <c r="D177">
        <f t="shared" si="9"/>
        <v>3.2154628573010777E-6</v>
      </c>
      <c r="Y177" s="2">
        <v>30894</v>
      </c>
      <c r="Z177" t="s">
        <v>11</v>
      </c>
      <c r="AA177" t="s">
        <v>11</v>
      </c>
      <c r="AB177">
        <v>717.45</v>
      </c>
      <c r="AC177" t="e">
        <f t="shared" si="8"/>
        <v>#VALUE!</v>
      </c>
      <c r="AD177" t="e">
        <f t="shared" si="8"/>
        <v>#VALUE!</v>
      </c>
      <c r="AE177">
        <f t="shared" si="8"/>
        <v>-6.0092752711837782E-2</v>
      </c>
    </row>
    <row r="178" spans="2:31">
      <c r="B178">
        <v>173</v>
      </c>
      <c r="C178">
        <f t="shared" si="10"/>
        <v>42.766796320975608</v>
      </c>
      <c r="D178">
        <f t="shared" si="9"/>
        <v>2.9523795326128073E-6</v>
      </c>
      <c r="Y178" s="2">
        <v>30925</v>
      </c>
      <c r="Z178" t="s">
        <v>11</v>
      </c>
      <c r="AA178" t="s">
        <v>11</v>
      </c>
      <c r="AB178">
        <v>751.06</v>
      </c>
      <c r="AC178" t="e">
        <f t="shared" si="8"/>
        <v>#VALUE!</v>
      </c>
      <c r="AD178" t="e">
        <f t="shared" si="8"/>
        <v>#VALUE!</v>
      </c>
      <c r="AE178">
        <f t="shared" si="8"/>
        <v>4.6846470137291707E-2</v>
      </c>
    </row>
    <row r="179" spans="2:31">
      <c r="B179">
        <v>174</v>
      </c>
      <c r="C179">
        <f t="shared" si="10"/>
        <v>43.194464284185365</v>
      </c>
      <c r="D179">
        <f t="shared" si="9"/>
        <v>2.7108212072172139E-6</v>
      </c>
      <c r="Y179" s="2">
        <v>30953</v>
      </c>
      <c r="Z179" t="s">
        <v>11</v>
      </c>
      <c r="AA179" t="s">
        <v>11</v>
      </c>
      <c r="AB179">
        <v>799.01</v>
      </c>
      <c r="AC179" t="e">
        <f t="shared" si="8"/>
        <v>#VALUE!</v>
      </c>
      <c r="AD179" t="e">
        <f t="shared" si="8"/>
        <v>#VALUE!</v>
      </c>
      <c r="AE179">
        <f t="shared" si="8"/>
        <v>6.3843101749527342E-2</v>
      </c>
    </row>
    <row r="180" spans="2:31">
      <c r="B180">
        <v>175</v>
      </c>
      <c r="C180">
        <f t="shared" si="10"/>
        <v>43.626408927027221</v>
      </c>
      <c r="D180">
        <f t="shared" si="9"/>
        <v>2.4890267448085326E-6</v>
      </c>
      <c r="Y180" s="2">
        <v>30986</v>
      </c>
      <c r="Z180" t="s">
        <v>11</v>
      </c>
      <c r="AA180" t="s">
        <v>11</v>
      </c>
      <c r="AB180">
        <v>802.27</v>
      </c>
      <c r="AC180" t="e">
        <f t="shared" si="8"/>
        <v>#VALUE!</v>
      </c>
      <c r="AD180" t="e">
        <f t="shared" si="8"/>
        <v>#VALUE!</v>
      </c>
      <c r="AE180">
        <f t="shared" si="8"/>
        <v>4.0800490607126871E-3</v>
      </c>
    </row>
    <row r="181" spans="2:31">
      <c r="B181">
        <v>176</v>
      </c>
      <c r="C181">
        <f t="shared" si="10"/>
        <v>44.062673016297495</v>
      </c>
      <c r="D181">
        <f t="shared" si="9"/>
        <v>2.2853791020514712E-6</v>
      </c>
      <c r="Y181" s="2">
        <v>31016</v>
      </c>
      <c r="Z181" t="s">
        <v>11</v>
      </c>
      <c r="AA181" t="s">
        <v>11</v>
      </c>
      <c r="AB181">
        <v>811.13</v>
      </c>
      <c r="AC181" t="e">
        <f t="shared" si="8"/>
        <v>#VALUE!</v>
      </c>
      <c r="AD181" t="e">
        <f t="shared" si="8"/>
        <v>#VALUE!</v>
      </c>
      <c r="AE181">
        <f t="shared" si="8"/>
        <v>1.1043663604522136E-2</v>
      </c>
    </row>
    <row r="182" spans="2:31">
      <c r="B182">
        <v>177</v>
      </c>
      <c r="C182">
        <f t="shared" si="10"/>
        <v>44.50329974646047</v>
      </c>
      <c r="D182">
        <f t="shared" si="9"/>
        <v>2.0983935391563505E-6</v>
      </c>
      <c r="Y182" s="2">
        <v>31047</v>
      </c>
      <c r="Z182" t="s">
        <v>11</v>
      </c>
      <c r="AA182" t="s">
        <v>11</v>
      </c>
      <c r="AB182">
        <v>820.91</v>
      </c>
      <c r="AC182" t="e">
        <f t="shared" si="8"/>
        <v>#VALUE!</v>
      </c>
      <c r="AD182" t="e">
        <f t="shared" si="8"/>
        <v>#VALUE!</v>
      </c>
      <c r="AE182">
        <f t="shared" si="8"/>
        <v>1.2057253461220663E-2</v>
      </c>
    </row>
    <row r="183" spans="2:31">
      <c r="B183">
        <v>178</v>
      </c>
      <c r="C183">
        <f t="shared" si="10"/>
        <v>44.948332743925079</v>
      </c>
      <c r="D183">
        <f t="shared" si="9"/>
        <v>1.9267067950435581E-6</v>
      </c>
      <c r="Y183" s="2">
        <v>31078</v>
      </c>
      <c r="Z183" t="s">
        <v>11</v>
      </c>
      <c r="AA183" t="s">
        <v>11</v>
      </c>
      <c r="AB183">
        <v>838.15</v>
      </c>
      <c r="AC183" t="e">
        <f t="shared" si="8"/>
        <v>#VALUE!</v>
      </c>
      <c r="AD183" t="e">
        <f t="shared" si="8"/>
        <v>#VALUE!</v>
      </c>
      <c r="AE183">
        <f t="shared" si="8"/>
        <v>2.1001084162697525E-2</v>
      </c>
    </row>
    <row r="184" spans="2:31">
      <c r="B184">
        <v>179</v>
      </c>
      <c r="C184">
        <f t="shared" si="10"/>
        <v>45.397816071364332</v>
      </c>
      <c r="D184">
        <f t="shared" si="9"/>
        <v>1.7690671481763577E-6</v>
      </c>
      <c r="Y184" s="2">
        <v>31106</v>
      </c>
      <c r="Z184" t="s">
        <v>11</v>
      </c>
      <c r="AA184" t="s">
        <v>11</v>
      </c>
      <c r="AB184">
        <v>855.38</v>
      </c>
      <c r="AC184" t="e">
        <f t="shared" si="8"/>
        <v>#VALUE!</v>
      </c>
      <c r="AD184" t="e">
        <f t="shared" si="8"/>
        <v>#VALUE!</v>
      </c>
      <c r="AE184">
        <f t="shared" si="8"/>
        <v>2.0557179502475709E-2</v>
      </c>
    </row>
    <row r="185" spans="2:31">
      <c r="B185">
        <v>180</v>
      </c>
      <c r="C185">
        <f t="shared" si="10"/>
        <v>45.851794232077978</v>
      </c>
      <c r="D185">
        <f t="shared" si="9"/>
        <v>1.6243252905982921E-6</v>
      </c>
      <c r="Y185" s="2">
        <v>31135</v>
      </c>
      <c r="Z185" t="s">
        <v>11</v>
      </c>
      <c r="AA185" t="s">
        <v>11</v>
      </c>
      <c r="AB185">
        <v>858.93</v>
      </c>
      <c r="AC185" t="e">
        <f t="shared" si="8"/>
        <v>#VALUE!</v>
      </c>
      <c r="AD185" t="e">
        <f t="shared" si="8"/>
        <v>#VALUE!</v>
      </c>
      <c r="AE185">
        <f t="shared" si="8"/>
        <v>4.1502022492927448E-3</v>
      </c>
    </row>
    <row r="186" spans="2:31">
      <c r="B186">
        <v>181</v>
      </c>
      <c r="C186">
        <f t="shared" si="10"/>
        <v>46.31031217439876</v>
      </c>
      <c r="D186">
        <f t="shared" si="9"/>
        <v>1.4914259486402499E-6</v>
      </c>
      <c r="Y186" s="2">
        <v>31167</v>
      </c>
      <c r="Z186" t="s">
        <v>11</v>
      </c>
      <c r="AA186" t="s">
        <v>11</v>
      </c>
      <c r="AB186">
        <v>873.15</v>
      </c>
      <c r="AC186" t="e">
        <f t="shared" si="8"/>
        <v>#VALUE!</v>
      </c>
      <c r="AD186" t="e">
        <f t="shared" si="8"/>
        <v>#VALUE!</v>
      </c>
      <c r="AE186">
        <f t="shared" si="8"/>
        <v>1.6555481820404561E-2</v>
      </c>
    </row>
    <row r="187" spans="2:31">
      <c r="B187">
        <v>182</v>
      </c>
      <c r="C187">
        <f t="shared" si="10"/>
        <v>46.773415296142751</v>
      </c>
      <c r="D187">
        <f t="shared" si="9"/>
        <v>1.3694001892060479E-6</v>
      </c>
      <c r="Y187" s="2">
        <v>31198</v>
      </c>
      <c r="Z187" t="s">
        <v>11</v>
      </c>
      <c r="AA187" t="s">
        <v>11</v>
      </c>
      <c r="AB187">
        <v>950.62</v>
      </c>
      <c r="AC187" t="e">
        <f t="shared" si="8"/>
        <v>#VALUE!</v>
      </c>
      <c r="AD187" t="e">
        <f t="shared" si="8"/>
        <v>#VALUE!</v>
      </c>
      <c r="AE187">
        <f t="shared" si="8"/>
        <v>8.872473229112976E-2</v>
      </c>
    </row>
    <row r="188" spans="2:31">
      <c r="B188">
        <v>183</v>
      </c>
      <c r="C188">
        <f t="shared" si="10"/>
        <v>47.241149449104178</v>
      </c>
      <c r="D188">
        <f t="shared" si="9"/>
        <v>1.2573583555437346E-6</v>
      </c>
      <c r="Y188" s="2">
        <v>31226</v>
      </c>
      <c r="Z188" t="s">
        <v>11</v>
      </c>
      <c r="AA188" t="s">
        <v>11</v>
      </c>
      <c r="AB188">
        <v>1018.49</v>
      </c>
      <c r="AC188" t="e">
        <f t="shared" si="8"/>
        <v>#VALUE!</v>
      </c>
      <c r="AD188" t="e">
        <f t="shared" si="8"/>
        <v>#VALUE!</v>
      </c>
      <c r="AE188">
        <f t="shared" si="8"/>
        <v>7.1395510298541964E-2</v>
      </c>
    </row>
    <row r="189" spans="2:31">
      <c r="B189">
        <v>184</v>
      </c>
      <c r="C189">
        <f t="shared" si="10"/>
        <v>47.713560943595219</v>
      </c>
      <c r="D189">
        <f t="shared" si="9"/>
        <v>1.1544835809992474E-6</v>
      </c>
      <c r="Y189" s="2">
        <v>31259</v>
      </c>
      <c r="Z189" t="s">
        <v>11</v>
      </c>
      <c r="AA189" t="s">
        <v>11</v>
      </c>
      <c r="AB189">
        <v>986.01</v>
      </c>
      <c r="AC189" t="e">
        <f t="shared" si="8"/>
        <v>#VALUE!</v>
      </c>
      <c r="AD189" t="e">
        <f t="shared" si="8"/>
        <v>#VALUE!</v>
      </c>
      <c r="AE189">
        <f t="shared" si="8"/>
        <v>-3.1890347475183822E-2</v>
      </c>
    </row>
    <row r="190" spans="2:31">
      <c r="B190">
        <v>185</v>
      </c>
      <c r="C190">
        <f t="shared" si="10"/>
        <v>48.190696553031174</v>
      </c>
      <c r="D190">
        <f t="shared" si="9"/>
        <v>1.0600258334629452E-6</v>
      </c>
      <c r="Y190" s="2">
        <v>31289</v>
      </c>
      <c r="Z190" t="s">
        <v>11</v>
      </c>
      <c r="AA190" t="s">
        <v>11</v>
      </c>
      <c r="AB190">
        <v>1081.68</v>
      </c>
      <c r="AC190" t="e">
        <f t="shared" si="8"/>
        <v>#VALUE!</v>
      </c>
      <c r="AD190" t="e">
        <f t="shared" si="8"/>
        <v>#VALUE!</v>
      </c>
      <c r="AE190">
        <f t="shared" si="8"/>
        <v>9.7027413515075933E-2</v>
      </c>
    </row>
    <row r="191" spans="2:31">
      <c r="B191">
        <v>186</v>
      </c>
      <c r="C191">
        <f t="shared" si="10"/>
        <v>48.672603518561488</v>
      </c>
      <c r="D191">
        <f t="shared" si="9"/>
        <v>9.7329644708870424E-7</v>
      </c>
      <c r="Y191" s="2">
        <v>31320</v>
      </c>
      <c r="Z191" t="s">
        <v>11</v>
      </c>
      <c r="AA191" t="s">
        <v>11</v>
      </c>
      <c r="AB191">
        <v>1142.6500000000001</v>
      </c>
      <c r="AC191" t="e">
        <f t="shared" si="8"/>
        <v>#VALUE!</v>
      </c>
      <c r="AD191" t="e">
        <f t="shared" si="8"/>
        <v>#VALUE!</v>
      </c>
      <c r="AE191">
        <f t="shared" si="8"/>
        <v>5.6366023223134443E-2</v>
      </c>
    </row>
    <row r="192" spans="2:31">
      <c r="B192">
        <v>187</v>
      </c>
      <c r="C192">
        <f t="shared" si="10"/>
        <v>49.159329553747106</v>
      </c>
      <c r="D192">
        <f t="shared" si="9"/>
        <v>8.9366310141781011E-7</v>
      </c>
      <c r="Y192" s="2">
        <v>31351</v>
      </c>
      <c r="Z192" t="s">
        <v>11</v>
      </c>
      <c r="AA192" t="s">
        <v>11</v>
      </c>
      <c r="AB192">
        <v>1295.79</v>
      </c>
      <c r="AC192" t="e">
        <f t="shared" si="8"/>
        <v>#VALUE!</v>
      </c>
      <c r="AD192" t="e">
        <f t="shared" si="8"/>
        <v>#VALUE!</v>
      </c>
      <c r="AE192">
        <f t="shared" si="8"/>
        <v>0.13402179144970017</v>
      </c>
    </row>
    <row r="193" spans="2:31">
      <c r="B193">
        <v>188</v>
      </c>
      <c r="C193">
        <f t="shared" si="10"/>
        <v>49.650922849284576</v>
      </c>
      <c r="D193">
        <f t="shared" si="9"/>
        <v>8.205452113018076E-7</v>
      </c>
      <c r="Y193" s="2">
        <v>31380</v>
      </c>
      <c r="Z193" t="s">
        <v>11</v>
      </c>
      <c r="AA193" t="s">
        <v>11</v>
      </c>
      <c r="AB193">
        <v>1251.79</v>
      </c>
      <c r="AC193" t="e">
        <f t="shared" si="8"/>
        <v>#VALUE!</v>
      </c>
      <c r="AD193" t="e">
        <f t="shared" si="8"/>
        <v>#VALUE!</v>
      </c>
      <c r="AE193">
        <f t="shared" si="8"/>
        <v>-3.3956119432932752E-2</v>
      </c>
    </row>
    <row r="194" spans="2:31">
      <c r="B194">
        <v>189</v>
      </c>
      <c r="C194">
        <f t="shared" si="10"/>
        <v>50.147432077777424</v>
      </c>
      <c r="D194">
        <f t="shared" si="9"/>
        <v>7.5340969401347775E-7</v>
      </c>
      <c r="Y194" s="2">
        <v>31412</v>
      </c>
      <c r="Z194" t="s">
        <v>11</v>
      </c>
      <c r="AA194">
        <v>356.44</v>
      </c>
      <c r="AB194">
        <v>1366.23</v>
      </c>
      <c r="AC194" t="e">
        <f t="shared" si="8"/>
        <v>#VALUE!</v>
      </c>
      <c r="AD194" t="e">
        <f t="shared" si="8"/>
        <v>#VALUE!</v>
      </c>
      <c r="AE194">
        <f t="shared" si="8"/>
        <v>9.1421085006271108E-2</v>
      </c>
    </row>
    <row r="195" spans="2:31">
      <c r="B195">
        <v>190</v>
      </c>
      <c r="C195">
        <f t="shared" si="10"/>
        <v>50.648906398555198</v>
      </c>
      <c r="D195">
        <f t="shared" si="9"/>
        <v>6.9176708268510217E-7</v>
      </c>
      <c r="Y195" s="2">
        <v>31443</v>
      </c>
      <c r="Z195" t="s">
        <v>11</v>
      </c>
      <c r="AA195">
        <v>363</v>
      </c>
      <c r="AB195">
        <v>1387.12</v>
      </c>
      <c r="AC195" t="e">
        <f t="shared" si="8"/>
        <v>#VALUE!</v>
      </c>
      <c r="AD195">
        <f t="shared" si="8"/>
        <v>1.8404219503983743E-2</v>
      </c>
      <c r="AE195">
        <f t="shared" si="8"/>
        <v>1.5290251275407396E-2</v>
      </c>
    </row>
    <row r="196" spans="2:31">
      <c r="B196">
        <v>191</v>
      </c>
      <c r="C196">
        <f t="shared" si="10"/>
        <v>51.155395462540753</v>
      </c>
      <c r="D196">
        <f t="shared" si="9"/>
        <v>6.3516795773813944E-7</v>
      </c>
      <c r="Y196" s="2">
        <v>31471</v>
      </c>
      <c r="Z196" t="s">
        <v>11</v>
      </c>
      <c r="AA196">
        <v>391.91</v>
      </c>
      <c r="AB196">
        <v>1357.34</v>
      </c>
      <c r="AC196" t="e">
        <f t="shared" ref="AC196:AE259" si="11">Z196/Z195-1</f>
        <v>#VALUE!</v>
      </c>
      <c r="AD196">
        <f t="shared" si="11"/>
        <v>7.9641873278236908E-2</v>
      </c>
      <c r="AE196">
        <f t="shared" si="11"/>
        <v>-2.1468942845608185E-2</v>
      </c>
    </row>
    <row r="197" spans="2:31">
      <c r="B197">
        <v>192</v>
      </c>
      <c r="C197">
        <f t="shared" si="10"/>
        <v>51.666949417166158</v>
      </c>
      <c r="D197">
        <f t="shared" si="9"/>
        <v>5.8319967028683696E-7</v>
      </c>
      <c r="Y197" s="2">
        <v>31502</v>
      </c>
      <c r="Z197" t="s">
        <v>11</v>
      </c>
      <c r="AA197">
        <v>424.22</v>
      </c>
      <c r="AB197">
        <v>1481.63</v>
      </c>
      <c r="AC197" t="e">
        <f t="shared" si="11"/>
        <v>#VALUE!</v>
      </c>
      <c r="AD197">
        <f t="shared" si="11"/>
        <v>8.2442397489219443E-2</v>
      </c>
      <c r="AE197">
        <f t="shared" si="11"/>
        <v>9.1568803689569434E-2</v>
      </c>
    </row>
    <row r="198" spans="2:31">
      <c r="B198">
        <v>193</v>
      </c>
      <c r="C198">
        <f t="shared" si="10"/>
        <v>52.183618911337817</v>
      </c>
      <c r="D198">
        <f t="shared" si="9"/>
        <v>5.3548333362700481E-7</v>
      </c>
      <c r="Y198" s="2">
        <v>31532</v>
      </c>
      <c r="Z198" t="s">
        <v>11</v>
      </c>
      <c r="AA198">
        <v>427.36</v>
      </c>
      <c r="AB198">
        <v>1507.32</v>
      </c>
      <c r="AC198" t="e">
        <f t="shared" si="11"/>
        <v>#VALUE!</v>
      </c>
      <c r="AD198">
        <f t="shared" si="11"/>
        <v>7.4018198104757182E-3</v>
      </c>
      <c r="AE198">
        <f t="shared" si="11"/>
        <v>1.73390117640706E-2</v>
      </c>
    </row>
    <row r="199" spans="2:31">
      <c r="B199">
        <v>194</v>
      </c>
      <c r="C199">
        <f t="shared" si="10"/>
        <v>52.705455100451196</v>
      </c>
      <c r="D199">
        <f t="shared" ref="D199:D262" si="12">C199/(1+10%)^B199</f>
        <v>4.9167106087570442E-7</v>
      </c>
      <c r="Y199" s="2">
        <v>31562</v>
      </c>
      <c r="Z199" t="s">
        <v>11</v>
      </c>
      <c r="AA199">
        <v>412.04</v>
      </c>
      <c r="AB199">
        <v>1380.47</v>
      </c>
      <c r="AC199" t="e">
        <f t="shared" si="11"/>
        <v>#VALUE!</v>
      </c>
      <c r="AD199">
        <f t="shared" si="11"/>
        <v>-3.5847997004867072E-2</v>
      </c>
      <c r="AE199">
        <f t="shared" si="11"/>
        <v>-8.4155985457633364E-2</v>
      </c>
    </row>
    <row r="200" spans="2:31">
      <c r="B200">
        <v>195</v>
      </c>
      <c r="C200">
        <f t="shared" si="10"/>
        <v>53.232509651455707</v>
      </c>
      <c r="D200">
        <f t="shared" si="12"/>
        <v>4.5144342862223752E-7</v>
      </c>
      <c r="Y200" s="2">
        <v>31593</v>
      </c>
      <c r="Z200" t="s">
        <v>11</v>
      </c>
      <c r="AA200">
        <v>425.66</v>
      </c>
      <c r="AB200">
        <v>1357.45</v>
      </c>
      <c r="AC200" t="e">
        <f t="shared" si="11"/>
        <v>#VALUE!</v>
      </c>
      <c r="AD200">
        <f t="shared" si="11"/>
        <v>3.3055043199689438E-2</v>
      </c>
      <c r="AE200">
        <f t="shared" si="11"/>
        <v>-1.6675480090114214E-2</v>
      </c>
    </row>
    <row r="201" spans="2:31">
      <c r="B201">
        <v>196</v>
      </c>
      <c r="C201">
        <f t="shared" si="10"/>
        <v>53.764834747970262</v>
      </c>
      <c r="D201">
        <f t="shared" si="12"/>
        <v>4.1450714809859993E-7</v>
      </c>
      <c r="Y201" s="2">
        <v>31624</v>
      </c>
      <c r="Z201" t="s">
        <v>11</v>
      </c>
      <c r="AA201">
        <v>403.66</v>
      </c>
      <c r="AB201">
        <v>1288.5999999999999</v>
      </c>
      <c r="AC201" t="e">
        <f t="shared" si="11"/>
        <v>#VALUE!</v>
      </c>
      <c r="AD201">
        <f t="shared" si="11"/>
        <v>-5.1684442982662171E-2</v>
      </c>
      <c r="AE201">
        <f t="shared" si="11"/>
        <v>-5.0720100187852335E-2</v>
      </c>
    </row>
    <row r="202" spans="2:31">
      <c r="B202">
        <v>197</v>
      </c>
      <c r="C202">
        <f t="shared" si="10"/>
        <v>54.302483095449965</v>
      </c>
      <c r="D202">
        <f t="shared" si="12"/>
        <v>3.8059292689053261E-7</v>
      </c>
      <c r="Y202" s="2">
        <v>31653</v>
      </c>
      <c r="Z202" t="s">
        <v>11</v>
      </c>
      <c r="AA202">
        <v>432.26</v>
      </c>
      <c r="AB202">
        <v>1497.5</v>
      </c>
      <c r="AC202" t="e">
        <f t="shared" si="11"/>
        <v>#VALUE!</v>
      </c>
      <c r="AD202">
        <f t="shared" si="11"/>
        <v>7.0851706882029353E-2</v>
      </c>
      <c r="AE202">
        <f t="shared" si="11"/>
        <v>0.16211392208598485</v>
      </c>
    </row>
    <row r="203" spans="2:31">
      <c r="B203">
        <v>198</v>
      </c>
      <c r="C203">
        <f t="shared" si="10"/>
        <v>54.845507926404466</v>
      </c>
      <c r="D203">
        <f t="shared" si="12"/>
        <v>3.4945350559948906E-7</v>
      </c>
      <c r="Y203" s="2">
        <v>31685</v>
      </c>
      <c r="Z203" t="s">
        <v>11</v>
      </c>
      <c r="AA203">
        <v>407.91</v>
      </c>
      <c r="AB203">
        <v>1408.02</v>
      </c>
      <c r="AC203" t="e">
        <f t="shared" si="11"/>
        <v>#VALUE!</v>
      </c>
      <c r="AD203">
        <f t="shared" si="11"/>
        <v>-5.6331837320131362E-2</v>
      </c>
      <c r="AE203">
        <f t="shared" si="11"/>
        <v>-5.9752921535893178E-2</v>
      </c>
    </row>
    <row r="204" spans="2:31">
      <c r="B204">
        <v>199</v>
      </c>
      <c r="C204">
        <f t="shared" si="10"/>
        <v>55.39396300566851</v>
      </c>
      <c r="D204">
        <f t="shared" si="12"/>
        <v>3.2086185514134898E-7</v>
      </c>
      <c r="Y204" s="2">
        <v>31716</v>
      </c>
      <c r="Z204" t="s">
        <v>11</v>
      </c>
      <c r="AA204">
        <v>427.11</v>
      </c>
      <c r="AB204">
        <v>1426.32</v>
      </c>
      <c r="AC204" t="e">
        <f t="shared" si="11"/>
        <v>#VALUE!</v>
      </c>
      <c r="AD204">
        <f t="shared" si="11"/>
        <v>4.7069206442597711E-2</v>
      </c>
      <c r="AE204">
        <f t="shared" si="11"/>
        <v>1.299697447479442E-2</v>
      </c>
    </row>
    <row r="205" spans="2:31">
      <c r="B205">
        <v>200</v>
      </c>
      <c r="C205">
        <f t="shared" si="10"/>
        <v>55.947902635725193</v>
      </c>
      <c r="D205">
        <f t="shared" si="12"/>
        <v>2.9460952153887492E-7</v>
      </c>
      <c r="Y205" s="2">
        <v>31744</v>
      </c>
      <c r="Z205" t="s">
        <v>11</v>
      </c>
      <c r="AA205">
        <v>430</v>
      </c>
      <c r="AB205">
        <v>1466.28</v>
      </c>
      <c r="AC205" t="e">
        <f t="shared" si="11"/>
        <v>#VALUE!</v>
      </c>
      <c r="AD205">
        <f t="shared" si="11"/>
        <v>6.7664067804547035E-3</v>
      </c>
      <c r="AE205">
        <f t="shared" si="11"/>
        <v>2.801615345784958E-2</v>
      </c>
    </row>
    <row r="206" spans="2:31">
      <c r="B206">
        <v>201</v>
      </c>
      <c r="C206">
        <f t="shared" si="10"/>
        <v>56.507381662082445</v>
      </c>
      <c r="D206">
        <f t="shared" si="12"/>
        <v>2.7050510614023968E-7</v>
      </c>
      <c r="Y206" s="2">
        <v>31777</v>
      </c>
      <c r="Z206" t="s">
        <v>11</v>
      </c>
      <c r="AA206">
        <v>442.72</v>
      </c>
      <c r="AB206">
        <v>1432.25</v>
      </c>
      <c r="AC206" t="e">
        <f t="shared" si="11"/>
        <v>#VALUE!</v>
      </c>
      <c r="AD206">
        <f t="shared" si="11"/>
        <v>2.9581395348837303E-2</v>
      </c>
      <c r="AE206">
        <f t="shared" si="11"/>
        <v>-2.3208391303161768E-2</v>
      </c>
    </row>
    <row r="207" spans="2:31">
      <c r="B207">
        <v>202</v>
      </c>
      <c r="C207">
        <f t="shared" si="10"/>
        <v>57.072455478703269</v>
      </c>
      <c r="D207">
        <f t="shared" si="12"/>
        <v>2.4837287018331098E-7</v>
      </c>
      <c r="Y207" s="2">
        <v>31807</v>
      </c>
      <c r="Z207" t="s">
        <v>11</v>
      </c>
      <c r="AA207">
        <v>478.08</v>
      </c>
      <c r="AB207">
        <v>1294.45</v>
      </c>
      <c r="AC207" t="e">
        <f t="shared" si="11"/>
        <v>#VALUE!</v>
      </c>
      <c r="AD207">
        <f t="shared" si="11"/>
        <v>7.9869895193350082E-2</v>
      </c>
      <c r="AE207">
        <f t="shared" si="11"/>
        <v>-9.6212253447372942E-2</v>
      </c>
    </row>
    <row r="208" spans="2:31">
      <c r="B208">
        <v>203</v>
      </c>
      <c r="C208">
        <f t="shared" si="10"/>
        <v>57.643180033490303</v>
      </c>
      <c r="D208">
        <f t="shared" si="12"/>
        <v>2.2805145353194917E-7</v>
      </c>
      <c r="Y208" s="2">
        <v>31835</v>
      </c>
      <c r="Z208" t="s">
        <v>11</v>
      </c>
      <c r="AA208">
        <v>523.23</v>
      </c>
      <c r="AB208">
        <v>1244.3599999999999</v>
      </c>
      <c r="AC208" t="e">
        <f t="shared" si="11"/>
        <v>#VALUE!</v>
      </c>
      <c r="AD208">
        <f t="shared" si="11"/>
        <v>9.4440261044176799E-2</v>
      </c>
      <c r="AE208">
        <f t="shared" si="11"/>
        <v>-3.8695971261926032E-2</v>
      </c>
    </row>
    <row r="209" spans="2:34">
      <c r="B209">
        <v>204</v>
      </c>
      <c r="C209">
        <f t="shared" ref="C209:C272" si="13">C208*(1+$C$5)</f>
        <v>58.219611833825205</v>
      </c>
      <c r="D209">
        <f t="shared" si="12"/>
        <v>2.0939269824297152E-7</v>
      </c>
      <c r="Y209" s="2">
        <v>31867</v>
      </c>
      <c r="Z209" t="s">
        <v>11</v>
      </c>
      <c r="AA209">
        <v>532.57000000000005</v>
      </c>
      <c r="AB209">
        <v>1301.71</v>
      </c>
      <c r="AC209" t="e">
        <f t="shared" si="11"/>
        <v>#VALUE!</v>
      </c>
      <c r="AD209">
        <f t="shared" si="11"/>
        <v>1.7850658410259346E-2</v>
      </c>
      <c r="AE209">
        <f t="shared" si="11"/>
        <v>4.6087948825098923E-2</v>
      </c>
    </row>
    <row r="210" spans="2:34">
      <c r="B210">
        <v>205</v>
      </c>
      <c r="C210">
        <f t="shared" si="13"/>
        <v>58.801807952163458</v>
      </c>
      <c r="D210">
        <f t="shared" si="12"/>
        <v>1.9226056838672838E-7</v>
      </c>
      <c r="Y210" s="2">
        <v>31897</v>
      </c>
      <c r="Z210" t="s">
        <v>11</v>
      </c>
      <c r="AA210">
        <v>548.73</v>
      </c>
      <c r="AB210">
        <v>1308.1400000000001</v>
      </c>
      <c r="AC210" t="e">
        <f t="shared" si="11"/>
        <v>#VALUE!</v>
      </c>
      <c r="AD210">
        <f t="shared" si="11"/>
        <v>3.0343429032803071E-2</v>
      </c>
      <c r="AE210">
        <f t="shared" si="11"/>
        <v>4.9396562982539916E-3</v>
      </c>
    </row>
    <row r="211" spans="2:34">
      <c r="B211">
        <v>206</v>
      </c>
      <c r="C211">
        <f t="shared" si="13"/>
        <v>59.389826031685089</v>
      </c>
      <c r="D211">
        <f t="shared" si="12"/>
        <v>1.7653015824599602E-7</v>
      </c>
      <c r="Y211" s="2">
        <v>31926</v>
      </c>
      <c r="Z211" t="s">
        <v>11</v>
      </c>
      <c r="AA211">
        <v>591.16999999999996</v>
      </c>
      <c r="AB211">
        <v>1316.43</v>
      </c>
      <c r="AC211" t="e">
        <f t="shared" si="11"/>
        <v>#VALUE!</v>
      </c>
      <c r="AD211">
        <f t="shared" si="11"/>
        <v>7.7342226595957797E-2</v>
      </c>
      <c r="AE211">
        <f t="shared" si="11"/>
        <v>6.3372421912026855E-3</v>
      </c>
    </row>
    <row r="212" spans="2:34">
      <c r="B212">
        <v>207</v>
      </c>
      <c r="C212">
        <f t="shared" si="13"/>
        <v>59.983724292001938</v>
      </c>
      <c r="D212">
        <f t="shared" si="12"/>
        <v>1.6208678166223271E-7</v>
      </c>
      <c r="Y212" s="2">
        <v>31958</v>
      </c>
      <c r="Z212" t="s">
        <v>11</v>
      </c>
      <c r="AA212">
        <v>614.88</v>
      </c>
      <c r="AB212">
        <v>1382.56</v>
      </c>
      <c r="AC212" t="e">
        <f t="shared" si="11"/>
        <v>#VALUE!</v>
      </c>
      <c r="AD212">
        <f t="shared" si="11"/>
        <v>4.0106906642759288E-2</v>
      </c>
      <c r="AE212">
        <f t="shared" si="11"/>
        <v>5.0234345920405765E-2</v>
      </c>
    </row>
    <row r="213" spans="2:34">
      <c r="B213">
        <v>208</v>
      </c>
      <c r="C213">
        <f t="shared" si="13"/>
        <v>60.583561534921955</v>
      </c>
      <c r="D213">
        <f t="shared" si="12"/>
        <v>1.488251358898682E-7</v>
      </c>
      <c r="Y213" s="2">
        <v>31989</v>
      </c>
      <c r="Z213" t="s">
        <v>11</v>
      </c>
      <c r="AA213">
        <v>636.78</v>
      </c>
      <c r="AB213">
        <v>1510.54</v>
      </c>
      <c r="AC213" t="e">
        <f t="shared" si="11"/>
        <v>#VALUE!</v>
      </c>
      <c r="AD213">
        <f t="shared" si="11"/>
        <v>3.5616705698672924E-2</v>
      </c>
      <c r="AE213">
        <f t="shared" si="11"/>
        <v>9.2567411179261594E-2</v>
      </c>
    </row>
    <row r="214" spans="2:34">
      <c r="B214">
        <v>209</v>
      </c>
      <c r="C214">
        <f t="shared" si="13"/>
        <v>61.189397150271176</v>
      </c>
      <c r="D214">
        <f t="shared" si="12"/>
        <v>1.3664853386251535E-7</v>
      </c>
      <c r="Y214" s="2">
        <v>32020</v>
      </c>
      <c r="Z214" t="s">
        <v>11</v>
      </c>
      <c r="AA214">
        <v>610.1</v>
      </c>
      <c r="AB214">
        <v>1537.81</v>
      </c>
      <c r="AC214" t="e">
        <f t="shared" si="11"/>
        <v>#VALUE!</v>
      </c>
      <c r="AD214">
        <f t="shared" si="11"/>
        <v>-4.1898300826030854E-2</v>
      </c>
      <c r="AE214">
        <f t="shared" si="11"/>
        <v>1.8053146556860522E-2</v>
      </c>
    </row>
    <row r="215" spans="2:34">
      <c r="B215">
        <v>210</v>
      </c>
      <c r="C215">
        <f t="shared" si="13"/>
        <v>61.801291121773886</v>
      </c>
      <c r="D215">
        <f t="shared" si="12"/>
        <v>1.254681992737641E-7</v>
      </c>
      <c r="Y215" s="2">
        <v>32050</v>
      </c>
      <c r="Z215" t="s">
        <v>11</v>
      </c>
      <c r="AA215">
        <v>643.49</v>
      </c>
      <c r="AB215">
        <v>1500.17</v>
      </c>
      <c r="AC215" t="e">
        <f t="shared" si="11"/>
        <v>#VALUE!</v>
      </c>
      <c r="AD215">
        <f t="shared" si="11"/>
        <v>5.4728732994591134E-2</v>
      </c>
      <c r="AE215">
        <f t="shared" si="11"/>
        <v>-2.4476365740891182E-2</v>
      </c>
    </row>
    <row r="216" spans="2:34">
      <c r="B216">
        <v>211</v>
      </c>
      <c r="C216">
        <f t="shared" si="13"/>
        <v>62.419304032991626</v>
      </c>
      <c r="D216">
        <f t="shared" si="12"/>
        <v>1.1520261933318333E-7</v>
      </c>
      <c r="Y216" s="2">
        <v>32080</v>
      </c>
      <c r="Z216" t="s">
        <v>11</v>
      </c>
      <c r="AA216">
        <v>476.53</v>
      </c>
      <c r="AB216">
        <v>1177.3800000000001</v>
      </c>
      <c r="AC216" t="e">
        <f t="shared" si="11"/>
        <v>#VALUE!</v>
      </c>
      <c r="AD216">
        <f t="shared" si="11"/>
        <v>-0.25946013147057456</v>
      </c>
      <c r="AE216">
        <f t="shared" si="11"/>
        <v>-0.21516894751928106</v>
      </c>
    </row>
    <row r="217" spans="2:34">
      <c r="B217">
        <v>212</v>
      </c>
      <c r="C217">
        <f t="shared" si="13"/>
        <v>63.043497073321539</v>
      </c>
      <c r="D217">
        <f t="shared" si="12"/>
        <v>1.0577695047865018E-7</v>
      </c>
      <c r="Y217" s="2">
        <v>32111</v>
      </c>
      <c r="Z217" t="s">
        <v>11</v>
      </c>
      <c r="AA217">
        <v>431.56</v>
      </c>
      <c r="AB217">
        <v>1022.84</v>
      </c>
      <c r="AC217" t="e">
        <f t="shared" si="11"/>
        <v>#VALUE!</v>
      </c>
      <c r="AD217">
        <f t="shared" si="11"/>
        <v>-9.4369714393637283E-2</v>
      </c>
      <c r="AE217">
        <f t="shared" si="11"/>
        <v>-0.1312575379231854</v>
      </c>
    </row>
    <row r="218" spans="2:34">
      <c r="B218">
        <v>213</v>
      </c>
      <c r="C218">
        <f t="shared" si="13"/>
        <v>63.673932044054759</v>
      </c>
      <c r="D218">
        <f t="shared" si="12"/>
        <v>9.7122472712215153E-8</v>
      </c>
      <c r="Y218" s="2">
        <v>32142</v>
      </c>
      <c r="Z218" t="s">
        <v>11</v>
      </c>
      <c r="AA218">
        <v>469.97</v>
      </c>
      <c r="AB218">
        <v>1000</v>
      </c>
      <c r="AC218" t="e">
        <f t="shared" si="11"/>
        <v>#VALUE!</v>
      </c>
      <c r="AD218">
        <f t="shared" si="11"/>
        <v>8.900268792288446E-2</v>
      </c>
      <c r="AE218">
        <f t="shared" si="11"/>
        <v>-2.2329983184075752E-2</v>
      </c>
      <c r="AF218" t="s">
        <v>12</v>
      </c>
      <c r="AG218" t="s">
        <v>13</v>
      </c>
      <c r="AH218" t="s">
        <v>14</v>
      </c>
    </row>
    <row r="219" spans="2:34">
      <c r="B219">
        <v>214</v>
      </c>
      <c r="C219">
        <f t="shared" si="13"/>
        <v>64.310671364495306</v>
      </c>
      <c r="D219">
        <f t="shared" si="12"/>
        <v>8.9176088581215723E-8</v>
      </c>
      <c r="Y219" s="2">
        <v>32171</v>
      </c>
      <c r="Z219">
        <v>257.47000000000003</v>
      </c>
      <c r="AA219">
        <v>491.99</v>
      </c>
      <c r="AB219">
        <v>935.57</v>
      </c>
      <c r="AC219" t="e">
        <f t="shared" si="11"/>
        <v>#VALUE!</v>
      </c>
      <c r="AD219">
        <f t="shared" si="11"/>
        <v>4.6854054514117838E-2</v>
      </c>
      <c r="AE219">
        <f t="shared" si="11"/>
        <v>-6.4429999999999987E-2</v>
      </c>
      <c r="AF219">
        <v>1</v>
      </c>
      <c r="AG219">
        <v>1</v>
      </c>
      <c r="AH219">
        <v>1</v>
      </c>
    </row>
    <row r="220" spans="2:34">
      <c r="B220">
        <v>215</v>
      </c>
      <c r="C220">
        <f t="shared" si="13"/>
        <v>64.95377807814026</v>
      </c>
      <c r="D220">
        <f t="shared" si="12"/>
        <v>8.1879863151843529E-8</v>
      </c>
      <c r="Y220" s="2">
        <v>32202</v>
      </c>
      <c r="Z220">
        <v>269.47000000000003</v>
      </c>
      <c r="AA220">
        <v>488.31</v>
      </c>
      <c r="AB220">
        <v>1079.55</v>
      </c>
      <c r="AC220">
        <f t="shared" si="11"/>
        <v>4.6607371732628966E-2</v>
      </c>
      <c r="AD220">
        <f t="shared" si="11"/>
        <v>-7.4798268257485478E-3</v>
      </c>
      <c r="AE220">
        <f t="shared" si="11"/>
        <v>0.1538954861742039</v>
      </c>
      <c r="AF220">
        <f>AF219*(1+AC220)</f>
        <v>1.046607371732629</v>
      </c>
      <c r="AG220">
        <f t="shared" ref="AG220:AH235" si="14">AG219*(1+AD220)</f>
        <v>0.99252017317425145</v>
      </c>
      <c r="AH220">
        <f t="shared" si="14"/>
        <v>1.1538954861742039</v>
      </c>
    </row>
    <row r="221" spans="2:34">
      <c r="B221">
        <v>216</v>
      </c>
      <c r="C221">
        <f t="shared" si="13"/>
        <v>65.603315858921661</v>
      </c>
      <c r="D221">
        <f t="shared" si="12"/>
        <v>7.5180601621238142E-8</v>
      </c>
      <c r="Y221" s="2">
        <v>32233</v>
      </c>
      <c r="Z221">
        <v>261.14999999999998</v>
      </c>
      <c r="AA221">
        <v>484.33</v>
      </c>
      <c r="AB221">
        <v>1063.17</v>
      </c>
      <c r="AC221">
        <f t="shared" si="11"/>
        <v>-3.0875422124912011E-2</v>
      </c>
      <c r="AD221">
        <f t="shared" si="11"/>
        <v>-8.1505600950216861E-3</v>
      </c>
      <c r="AE221">
        <f t="shared" si="11"/>
        <v>-1.5172988745310478E-2</v>
      </c>
      <c r="AF221">
        <f t="shared" ref="AF221:AH236" si="15">AF220*(1+AC221)</f>
        <v>1.0142929273313392</v>
      </c>
      <c r="AG221">
        <f t="shared" si="14"/>
        <v>0.98443057785727339</v>
      </c>
      <c r="AH221">
        <f t="shared" si="14"/>
        <v>1.1363874429492182</v>
      </c>
    </row>
    <row r="222" spans="2:34">
      <c r="B222">
        <v>217</v>
      </c>
      <c r="C222">
        <f t="shared" si="13"/>
        <v>66.259349017510885</v>
      </c>
      <c r="D222">
        <f t="shared" si="12"/>
        <v>6.9029461488591388E-8</v>
      </c>
      <c r="Y222" s="2">
        <v>32262</v>
      </c>
      <c r="Z222">
        <v>264.04000000000002</v>
      </c>
      <c r="AA222">
        <v>502.9</v>
      </c>
      <c r="AB222">
        <v>1054.46</v>
      </c>
      <c r="AC222">
        <f t="shared" si="11"/>
        <v>1.1066436913651279E-2</v>
      </c>
      <c r="AD222">
        <f t="shared" si="11"/>
        <v>3.8341626576920751E-2</v>
      </c>
      <c r="AE222">
        <f t="shared" si="11"/>
        <v>-8.192480976701777E-3</v>
      </c>
      <c r="AF222">
        <f t="shared" si="15"/>
        <v>1.0255175360236142</v>
      </c>
      <c r="AG222">
        <f t="shared" si="14"/>
        <v>1.0221752474643793</v>
      </c>
      <c r="AH222">
        <f t="shared" si="14"/>
        <v>1.1270776104406939</v>
      </c>
    </row>
    <row r="223" spans="2:34">
      <c r="B223">
        <v>218</v>
      </c>
      <c r="C223">
        <f t="shared" si="13"/>
        <v>66.921942507685998</v>
      </c>
      <c r="D223">
        <f t="shared" si="12"/>
        <v>6.3381596457706636E-8</v>
      </c>
      <c r="Y223" s="2">
        <v>32294</v>
      </c>
      <c r="Z223">
        <v>266.32</v>
      </c>
      <c r="AA223">
        <v>499.98</v>
      </c>
      <c r="AB223">
        <v>1083.3599999999999</v>
      </c>
      <c r="AC223">
        <f t="shared" si="11"/>
        <v>8.6350552946521386E-3</v>
      </c>
      <c r="AD223">
        <f t="shared" si="11"/>
        <v>-5.8063233247165336E-3</v>
      </c>
      <c r="AE223">
        <f t="shared" si="11"/>
        <v>2.7407393357737453E-2</v>
      </c>
      <c r="AF223">
        <f t="shared" si="15"/>
        <v>1.0343729366528136</v>
      </c>
      <c r="AG223">
        <f t="shared" si="14"/>
        <v>1.016240167483079</v>
      </c>
      <c r="AH223">
        <f t="shared" si="14"/>
        <v>1.1579678698547407</v>
      </c>
    </row>
    <row r="224" spans="2:34">
      <c r="B224">
        <v>219</v>
      </c>
      <c r="C224">
        <f t="shared" si="13"/>
        <v>67.591161932762859</v>
      </c>
      <c r="D224">
        <f t="shared" si="12"/>
        <v>5.8195829474803355E-8</v>
      </c>
      <c r="Y224" s="2">
        <v>32324</v>
      </c>
      <c r="Z224">
        <v>278.54000000000002</v>
      </c>
      <c r="AA224">
        <v>522.08000000000004</v>
      </c>
      <c r="AB224">
        <v>1140.49</v>
      </c>
      <c r="AC224">
        <f t="shared" si="11"/>
        <v>4.5884650045058706E-2</v>
      </c>
      <c r="AD224">
        <f t="shared" si="11"/>
        <v>4.4201768070722958E-2</v>
      </c>
      <c r="AE224">
        <f t="shared" si="11"/>
        <v>5.2734086545562109E-2</v>
      </c>
      <c r="AF224">
        <f t="shared" si="15"/>
        <v>1.0818347768672076</v>
      </c>
      <c r="AG224">
        <f t="shared" si="14"/>
        <v>1.0611597796703187</v>
      </c>
      <c r="AH224">
        <f t="shared" si="14"/>
        <v>1.2190322477206408</v>
      </c>
    </row>
    <row r="225" spans="2:34">
      <c r="B225">
        <v>220</v>
      </c>
      <c r="C225">
        <f t="shared" si="13"/>
        <v>68.267073552090494</v>
      </c>
      <c r="D225">
        <f t="shared" si="12"/>
        <v>5.3434352517773996E-8</v>
      </c>
      <c r="Y225" s="2">
        <v>32353</v>
      </c>
      <c r="Z225">
        <v>277.49</v>
      </c>
      <c r="AA225">
        <v>522.74</v>
      </c>
      <c r="AB225">
        <v>1181.72</v>
      </c>
      <c r="AC225">
        <f t="shared" si="11"/>
        <v>-3.7696560637611176E-3</v>
      </c>
      <c r="AD225">
        <f t="shared" si="11"/>
        <v>1.264174072938884E-3</v>
      </c>
      <c r="AE225">
        <f t="shared" si="11"/>
        <v>3.615112802391951E-2</v>
      </c>
      <c r="AF225">
        <f t="shared" si="15"/>
        <v>1.0777566318406024</v>
      </c>
      <c r="AG225">
        <f t="shared" si="14"/>
        <v>1.0625012703510235</v>
      </c>
      <c r="AH225">
        <f t="shared" si="14"/>
        <v>1.2631016385732761</v>
      </c>
    </row>
    <row r="226" spans="2:34">
      <c r="B226">
        <v>221</v>
      </c>
      <c r="C226">
        <f t="shared" si="13"/>
        <v>68.949744287611395</v>
      </c>
      <c r="D226">
        <f t="shared" si="12"/>
        <v>4.9062450948137941E-8</v>
      </c>
      <c r="Y226" s="2">
        <v>32386</v>
      </c>
      <c r="Z226">
        <v>268.07</v>
      </c>
      <c r="AA226">
        <v>498.08</v>
      </c>
      <c r="AB226">
        <v>1165.3599999999999</v>
      </c>
      <c r="AC226">
        <f t="shared" si="11"/>
        <v>-3.3947169267361077E-2</v>
      </c>
      <c r="AD226">
        <f t="shared" si="11"/>
        <v>-4.7174503577304239E-2</v>
      </c>
      <c r="AE226">
        <f t="shared" si="11"/>
        <v>-1.3844227058863456E-2</v>
      </c>
      <c r="AF226">
        <f t="shared" si="15"/>
        <v>1.0411698450304885</v>
      </c>
      <c r="AG226">
        <f t="shared" si="14"/>
        <v>1.0123783003719589</v>
      </c>
      <c r="AH226">
        <f t="shared" si="14"/>
        <v>1.2456149726904451</v>
      </c>
    </row>
    <row r="227" spans="2:34">
      <c r="B227">
        <v>222</v>
      </c>
      <c r="C227">
        <f t="shared" si="13"/>
        <v>69.639241730487512</v>
      </c>
      <c r="D227">
        <f t="shared" si="12"/>
        <v>4.5048250416017553E-8</v>
      </c>
      <c r="Y227" s="2">
        <v>32416</v>
      </c>
      <c r="Z227">
        <v>279.49</v>
      </c>
      <c r="AA227">
        <v>521.38</v>
      </c>
      <c r="AB227">
        <v>1252.69</v>
      </c>
      <c r="AC227">
        <f t="shared" si="11"/>
        <v>4.2600813220427636E-2</v>
      </c>
      <c r="AD227">
        <f t="shared" si="11"/>
        <v>4.6779633793768038E-2</v>
      </c>
      <c r="AE227">
        <f t="shared" si="11"/>
        <v>7.4938216516784673E-2</v>
      </c>
      <c r="AF227">
        <f t="shared" si="15"/>
        <v>1.0855245271293739</v>
      </c>
      <c r="AG227">
        <f t="shared" si="14"/>
        <v>1.0597369865241164</v>
      </c>
      <c r="AH227">
        <f t="shared" si="14"/>
        <v>1.3389591372104706</v>
      </c>
    </row>
    <row r="228" spans="2:34">
      <c r="B228">
        <v>223</v>
      </c>
      <c r="C228">
        <f t="shared" si="13"/>
        <v>70.335634147792391</v>
      </c>
      <c r="D228">
        <f t="shared" si="12"/>
        <v>4.1362484472888845E-8</v>
      </c>
      <c r="Y228" s="2">
        <v>32447</v>
      </c>
      <c r="Z228">
        <v>287.27</v>
      </c>
      <c r="AA228">
        <v>529.95000000000005</v>
      </c>
      <c r="AB228">
        <v>1300.79</v>
      </c>
      <c r="AC228">
        <f t="shared" si="11"/>
        <v>2.7836416329743319E-2</v>
      </c>
      <c r="AD228">
        <f t="shared" si="11"/>
        <v>1.6437147569910771E-2</v>
      </c>
      <c r="AE228">
        <f t="shared" si="11"/>
        <v>3.8397368862208348E-2</v>
      </c>
      <c r="AF228">
        <f t="shared" si="15"/>
        <v>1.1157416398026949</v>
      </c>
      <c r="AG228">
        <f t="shared" si="14"/>
        <v>1.0771560397569058</v>
      </c>
      <c r="AH228">
        <f t="shared" si="14"/>
        <v>1.3903716450933652</v>
      </c>
    </row>
    <row r="229" spans="2:34">
      <c r="B229">
        <v>224</v>
      </c>
      <c r="C229">
        <f t="shared" si="13"/>
        <v>71.038990489270319</v>
      </c>
      <c r="D229">
        <f t="shared" si="12"/>
        <v>3.7978281197834303E-8</v>
      </c>
      <c r="Y229" s="2">
        <v>32477</v>
      </c>
      <c r="Z229">
        <v>283.18</v>
      </c>
      <c r="AA229">
        <v>514.58000000000004</v>
      </c>
      <c r="AB229">
        <v>1275.99</v>
      </c>
      <c r="AC229">
        <f t="shared" si="11"/>
        <v>-1.4237476938072091E-2</v>
      </c>
      <c r="AD229">
        <f t="shared" si="11"/>
        <v>-2.9002736107179961E-2</v>
      </c>
      <c r="AE229">
        <f t="shared" si="11"/>
        <v>-1.9065337218151956E-2</v>
      </c>
      <c r="AF229">
        <f t="shared" si="15"/>
        <v>1.0998562939371572</v>
      </c>
      <c r="AG229">
        <f t="shared" si="14"/>
        <v>1.0459155673895812</v>
      </c>
      <c r="AH229">
        <f t="shared" si="14"/>
        <v>1.3638637408211034</v>
      </c>
    </row>
    <row r="230" spans="2:34">
      <c r="B230">
        <v>225</v>
      </c>
      <c r="C230">
        <f t="shared" si="13"/>
        <v>71.749380394163026</v>
      </c>
      <c r="D230">
        <f t="shared" si="12"/>
        <v>3.4870967281647866E-8</v>
      </c>
      <c r="Y230" s="2">
        <v>32507</v>
      </c>
      <c r="Z230">
        <v>288.12</v>
      </c>
      <c r="AA230">
        <v>517.66999999999996</v>
      </c>
      <c r="AB230">
        <v>1327.87</v>
      </c>
      <c r="AC230">
        <f t="shared" si="11"/>
        <v>1.7444734797655181E-2</v>
      </c>
      <c r="AD230">
        <f t="shared" si="11"/>
        <v>6.004897197714465E-3</v>
      </c>
      <c r="AE230">
        <f t="shared" si="11"/>
        <v>4.0658625851299757E-2</v>
      </c>
      <c r="AF230">
        <f t="shared" si="15"/>
        <v>1.1190429953004228</v>
      </c>
      <c r="AG230">
        <f t="shared" si="14"/>
        <v>1.052196182849245</v>
      </c>
      <c r="AH230">
        <f t="shared" si="14"/>
        <v>1.4193165663713028</v>
      </c>
    </row>
    <row r="231" spans="2:34">
      <c r="B231">
        <v>226</v>
      </c>
      <c r="C231">
        <f t="shared" si="13"/>
        <v>72.466874198104662</v>
      </c>
      <c r="D231">
        <f t="shared" si="12"/>
        <v>3.2017888140422128E-8</v>
      </c>
      <c r="Y231" s="2">
        <v>32539</v>
      </c>
      <c r="Z231">
        <v>309.20999999999998</v>
      </c>
      <c r="AA231">
        <v>592.89</v>
      </c>
      <c r="AB231">
        <v>1312.73</v>
      </c>
      <c r="AC231">
        <f t="shared" si="11"/>
        <v>7.3198667221990643E-2</v>
      </c>
      <c r="AD231">
        <f t="shared" si="11"/>
        <v>0.14530492398632333</v>
      </c>
      <c r="AE231">
        <f t="shared" si="11"/>
        <v>-1.140171854172467E-2</v>
      </c>
      <c r="AF231">
        <f t="shared" si="15"/>
        <v>1.200955451120518</v>
      </c>
      <c r="AG231">
        <f t="shared" si="14"/>
        <v>1.205085469216854</v>
      </c>
      <c r="AH231">
        <f t="shared" si="14"/>
        <v>1.4031339183599301</v>
      </c>
    </row>
    <row r="232" spans="2:34">
      <c r="B232">
        <v>227</v>
      </c>
      <c r="C232">
        <f t="shared" si="13"/>
        <v>73.191542940085711</v>
      </c>
      <c r="D232">
        <f t="shared" si="12"/>
        <v>2.939824274711486E-8</v>
      </c>
      <c r="Y232" s="2">
        <v>32567</v>
      </c>
      <c r="Z232">
        <v>301.51</v>
      </c>
      <c r="AA232">
        <v>581.75</v>
      </c>
      <c r="AB232">
        <v>1288.6600000000001</v>
      </c>
      <c r="AC232">
        <f t="shared" si="11"/>
        <v>-2.4902170046246841E-2</v>
      </c>
      <c r="AD232">
        <f t="shared" si="11"/>
        <v>-1.8789320109969809E-2</v>
      </c>
      <c r="AE232">
        <f t="shared" si="11"/>
        <v>-1.8335834482338331E-2</v>
      </c>
      <c r="AF232">
        <f t="shared" si="15"/>
        <v>1.1710490542587477</v>
      </c>
      <c r="AG232">
        <f t="shared" si="14"/>
        <v>1.1824427325758653</v>
      </c>
      <c r="AH232">
        <f t="shared" si="14"/>
        <v>1.3774062870763275</v>
      </c>
    </row>
    <row r="233" spans="2:34">
      <c r="B233">
        <v>228</v>
      </c>
      <c r="C233">
        <f t="shared" si="13"/>
        <v>73.923458369486568</v>
      </c>
      <c r="D233">
        <f t="shared" si="12"/>
        <v>2.6992931976896369E-8</v>
      </c>
      <c r="Y233" s="2">
        <v>32598</v>
      </c>
      <c r="Z233">
        <v>308.54000000000002</v>
      </c>
      <c r="AA233">
        <v>605.5</v>
      </c>
      <c r="AB233">
        <v>1322.66</v>
      </c>
      <c r="AC233">
        <f t="shared" si="11"/>
        <v>2.3315976252860748E-2</v>
      </c>
      <c r="AD233">
        <f t="shared" si="11"/>
        <v>4.0825096691018414E-2</v>
      </c>
      <c r="AE233">
        <f t="shared" si="11"/>
        <v>2.6383995778560765E-2</v>
      </c>
      <c r="AF233">
        <f t="shared" si="15"/>
        <v>1.1983532061987798</v>
      </c>
      <c r="AG233">
        <f t="shared" si="14"/>
        <v>1.2307160714648671</v>
      </c>
      <c r="AH233">
        <f t="shared" si="14"/>
        <v>1.4137477687399125</v>
      </c>
    </row>
    <row r="234" spans="2:34">
      <c r="B234">
        <v>229</v>
      </c>
      <c r="C234">
        <f t="shared" si="13"/>
        <v>74.662692953181434</v>
      </c>
      <c r="D234">
        <f t="shared" si="12"/>
        <v>2.4784419360604848E-8</v>
      </c>
      <c r="Y234" s="2">
        <v>32626</v>
      </c>
      <c r="Z234">
        <v>324.56</v>
      </c>
      <c r="AA234">
        <v>621.77</v>
      </c>
      <c r="AB234">
        <v>1370.9</v>
      </c>
      <c r="AC234">
        <f t="shared" si="11"/>
        <v>5.1921955013936483E-2</v>
      </c>
      <c r="AD234">
        <f t="shared" si="11"/>
        <v>2.6870355078447483E-2</v>
      </c>
      <c r="AE234">
        <f t="shared" si="11"/>
        <v>3.6471958023982065E-2</v>
      </c>
      <c r="AF234">
        <f t="shared" si="15"/>
        <v>1.2605740474618394</v>
      </c>
      <c r="AG234">
        <f t="shared" si="14"/>
        <v>1.26378584930588</v>
      </c>
      <c r="AH234">
        <f t="shared" si="14"/>
        <v>1.4653099180178928</v>
      </c>
    </row>
    <row r="235" spans="2:34">
      <c r="B235">
        <v>230</v>
      </c>
      <c r="C235">
        <f t="shared" si="13"/>
        <v>75.409319882713248</v>
      </c>
      <c r="D235">
        <f t="shared" si="12"/>
        <v>2.2756603231100816E-8</v>
      </c>
      <c r="Y235" s="2">
        <v>32659</v>
      </c>
      <c r="Z235">
        <v>337.69</v>
      </c>
      <c r="AA235">
        <v>623.41</v>
      </c>
      <c r="AB235">
        <v>1407.29</v>
      </c>
      <c r="AC235">
        <f t="shared" si="11"/>
        <v>4.0454769534138402E-2</v>
      </c>
      <c r="AD235">
        <f t="shared" si="11"/>
        <v>2.6376312784470723E-3</v>
      </c>
      <c r="AE235">
        <f t="shared" si="11"/>
        <v>2.6544605733459736E-2</v>
      </c>
      <c r="AF235">
        <f t="shared" si="15"/>
        <v>1.3115702800326241</v>
      </c>
      <c r="AG235">
        <f t="shared" si="14"/>
        <v>1.267119250391268</v>
      </c>
      <c r="AH235">
        <f t="shared" si="14"/>
        <v>1.5042059920690061</v>
      </c>
    </row>
    <row r="236" spans="2:34">
      <c r="B236">
        <v>231</v>
      </c>
      <c r="C236">
        <f t="shared" si="13"/>
        <v>76.163413081540384</v>
      </c>
      <c r="D236">
        <f t="shared" si="12"/>
        <v>2.0894699330374381E-8</v>
      </c>
      <c r="Y236" s="2">
        <v>32689</v>
      </c>
      <c r="Z236">
        <v>335.78</v>
      </c>
      <c r="AA236">
        <v>636.74</v>
      </c>
      <c r="AB236">
        <v>1473.72</v>
      </c>
      <c r="AC236">
        <f t="shared" si="11"/>
        <v>-5.6560750984631092E-3</v>
      </c>
      <c r="AD236">
        <f t="shared" si="11"/>
        <v>2.1382396817503757E-2</v>
      </c>
      <c r="AE236">
        <f t="shared" si="11"/>
        <v>4.7204200982029265E-2</v>
      </c>
      <c r="AF236">
        <f t="shared" si="15"/>
        <v>1.3041519400318473</v>
      </c>
      <c r="AG236">
        <f t="shared" si="15"/>
        <v>1.2942132970182321</v>
      </c>
      <c r="AH236">
        <f t="shared" si="15"/>
        <v>1.5752108340370041</v>
      </c>
    </row>
    <row r="237" spans="2:34">
      <c r="B237">
        <v>232</v>
      </c>
      <c r="C237">
        <f t="shared" si="13"/>
        <v>76.925047212355793</v>
      </c>
      <c r="D237">
        <f t="shared" si="12"/>
        <v>1.9185133021525568E-8</v>
      </c>
      <c r="Y237" s="2">
        <v>32720</v>
      </c>
      <c r="Z237">
        <v>366.1</v>
      </c>
      <c r="AA237">
        <v>683.08</v>
      </c>
      <c r="AB237">
        <v>1554.16</v>
      </c>
      <c r="AC237">
        <f t="shared" si="11"/>
        <v>9.0297218416820701E-2</v>
      </c>
      <c r="AD237">
        <f t="shared" si="11"/>
        <v>7.277695762791736E-2</v>
      </c>
      <c r="AE237">
        <f t="shared" si="11"/>
        <v>5.4582960128111147E-2</v>
      </c>
      <c r="AF237">
        <f t="shared" ref="AF237:AH252" si="16">AF236*(1+AC237)</f>
        <v>1.4219132326096235</v>
      </c>
      <c r="AG237">
        <f t="shared" si="16"/>
        <v>1.3884022032968151</v>
      </c>
      <c r="AH237">
        <f t="shared" si="16"/>
        <v>1.6611905041846147</v>
      </c>
    </row>
    <row r="238" spans="2:34">
      <c r="B238">
        <v>233</v>
      </c>
      <c r="C238">
        <f t="shared" si="13"/>
        <v>77.694297684479352</v>
      </c>
      <c r="D238">
        <f t="shared" si="12"/>
        <v>1.7615440319764388E-8</v>
      </c>
      <c r="Y238" s="2">
        <v>32751</v>
      </c>
      <c r="Z238">
        <v>373.25</v>
      </c>
      <c r="AA238">
        <v>712.8</v>
      </c>
      <c r="AB238">
        <v>1597.85</v>
      </c>
      <c r="AC238">
        <f t="shared" si="11"/>
        <v>1.953018301010645E-2</v>
      </c>
      <c r="AD238">
        <f t="shared" si="11"/>
        <v>4.3508813023364734E-2</v>
      </c>
      <c r="AE238">
        <f t="shared" si="11"/>
        <v>2.8111648736294681E-2</v>
      </c>
      <c r="AF238">
        <f t="shared" si="16"/>
        <v>1.4496834582669815</v>
      </c>
      <c r="AG238">
        <f t="shared" si="16"/>
        <v>1.4488099351612838</v>
      </c>
      <c r="AH238">
        <f t="shared" si="16"/>
        <v>1.7078893081223208</v>
      </c>
    </row>
    <row r="239" spans="2:34">
      <c r="B239">
        <v>234</v>
      </c>
      <c r="C239">
        <f t="shared" si="13"/>
        <v>78.471240661324146</v>
      </c>
      <c r="D239">
        <f t="shared" si="12"/>
        <v>1.6174177020874571E-8</v>
      </c>
      <c r="Y239" s="2">
        <v>32780</v>
      </c>
      <c r="Z239">
        <v>371.74</v>
      </c>
      <c r="AA239">
        <v>688.95</v>
      </c>
      <c r="AB239">
        <v>1574.37</v>
      </c>
      <c r="AC239">
        <f t="shared" si="11"/>
        <v>-4.0455458807768796E-3</v>
      </c>
      <c r="AD239">
        <f t="shared" si="11"/>
        <v>-3.34595959595958E-2</v>
      </c>
      <c r="AE239">
        <f t="shared" si="11"/>
        <v>-1.4694746065024855E-2</v>
      </c>
      <c r="AF239">
        <f t="shared" si="16"/>
        <v>1.4438186973239591</v>
      </c>
      <c r="AG239">
        <f t="shared" si="16"/>
        <v>1.4003333401085389</v>
      </c>
      <c r="AH239">
        <f t="shared" si="16"/>
        <v>1.6827923084322922</v>
      </c>
    </row>
    <row r="240" spans="2:34">
      <c r="B240">
        <v>235</v>
      </c>
      <c r="C240">
        <f t="shared" si="13"/>
        <v>79.255953067937384</v>
      </c>
      <c r="D240">
        <f t="shared" si="12"/>
        <v>1.4850835264621196E-8</v>
      </c>
      <c r="Y240" s="2">
        <v>32812</v>
      </c>
      <c r="Z240">
        <v>363.11</v>
      </c>
      <c r="AA240">
        <v>643.74</v>
      </c>
      <c r="AB240">
        <v>1472.76</v>
      </c>
      <c r="AC240">
        <f t="shared" si="11"/>
        <v>-2.3215150373917193E-2</v>
      </c>
      <c r="AD240">
        <f t="shared" si="11"/>
        <v>-6.5621598084041E-2</v>
      </c>
      <c r="AE240">
        <f t="shared" si="11"/>
        <v>-6.45401017549877E-2</v>
      </c>
      <c r="AF240">
        <f t="shared" si="16"/>
        <v>1.4103002291529101</v>
      </c>
      <c r="AG240">
        <f t="shared" si="16"/>
        <v>1.3084412284802538</v>
      </c>
      <c r="AH240">
        <f t="shared" si="16"/>
        <v>1.5741847216135614</v>
      </c>
    </row>
    <row r="241" spans="2:34">
      <c r="B241">
        <v>236</v>
      </c>
      <c r="C241">
        <f t="shared" si="13"/>
        <v>80.048512598616753</v>
      </c>
      <c r="D241">
        <f t="shared" si="12"/>
        <v>1.3635766924788552E-8</v>
      </c>
      <c r="Y241" s="2">
        <v>32842</v>
      </c>
      <c r="Z241">
        <v>370.51</v>
      </c>
      <c r="AA241">
        <v>686.77</v>
      </c>
      <c r="AB241">
        <v>1577.43</v>
      </c>
      <c r="AC241">
        <f t="shared" si="11"/>
        <v>2.0379499325273276E-2</v>
      </c>
      <c r="AD241">
        <f t="shared" si="11"/>
        <v>6.684375679622212E-2</v>
      </c>
      <c r="AE241">
        <f t="shared" si="11"/>
        <v>7.1070642874602852E-2</v>
      </c>
      <c r="AF241">
        <f t="shared" si="16"/>
        <v>1.4390414417213646</v>
      </c>
      <c r="AG241">
        <f t="shared" si="16"/>
        <v>1.3959023557389381</v>
      </c>
      <c r="AH241">
        <f t="shared" si="16"/>
        <v>1.6860630417820148</v>
      </c>
    </row>
    <row r="242" spans="2:34">
      <c r="B242">
        <v>237</v>
      </c>
      <c r="C242">
        <f t="shared" si="13"/>
        <v>80.848997724602924</v>
      </c>
      <c r="D242">
        <f t="shared" si="12"/>
        <v>1.2520113267305852E-8</v>
      </c>
      <c r="Y242" s="2">
        <v>32871</v>
      </c>
      <c r="Z242">
        <v>379.41</v>
      </c>
      <c r="AA242">
        <v>732.75</v>
      </c>
      <c r="AB242">
        <v>1790.37</v>
      </c>
      <c r="AC242">
        <f t="shared" si="11"/>
        <v>2.402094410407285E-2</v>
      </c>
      <c r="AD242">
        <f t="shared" si="11"/>
        <v>6.6951089884532022E-2</v>
      </c>
      <c r="AE242">
        <f t="shared" si="11"/>
        <v>0.13499172704969453</v>
      </c>
      <c r="AF242">
        <f t="shared" si="16"/>
        <v>1.4736085757563979</v>
      </c>
      <c r="AG242">
        <f t="shared" si="16"/>
        <v>1.4893595398280457</v>
      </c>
      <c r="AH242">
        <f t="shared" si="16"/>
        <v>1.9136676037068303</v>
      </c>
    </row>
    <row r="243" spans="2:34">
      <c r="B243">
        <v>238</v>
      </c>
      <c r="C243">
        <f t="shared" si="13"/>
        <v>81.65748770184895</v>
      </c>
      <c r="D243">
        <f t="shared" si="12"/>
        <v>1.1495740363617188E-8</v>
      </c>
      <c r="Y243" s="2">
        <v>32904</v>
      </c>
      <c r="Z243">
        <v>353.94</v>
      </c>
      <c r="AA243">
        <v>708.98</v>
      </c>
      <c r="AB243">
        <v>1822.78</v>
      </c>
      <c r="AC243">
        <f t="shared" si="11"/>
        <v>-6.7130544793231661E-2</v>
      </c>
      <c r="AD243">
        <f t="shared" si="11"/>
        <v>-3.2439440464005487E-2</v>
      </c>
      <c r="AE243">
        <f t="shared" si="11"/>
        <v>1.8102403413819523E-2</v>
      </c>
      <c r="AF243">
        <f t="shared" si="16"/>
        <v>1.3746844292538927</v>
      </c>
      <c r="AG243">
        <f t="shared" si="16"/>
        <v>1.4410455497062953</v>
      </c>
      <c r="AH243">
        <f t="shared" si="16"/>
        <v>1.9483095866690887</v>
      </c>
    </row>
    <row r="244" spans="2:34">
      <c r="B244">
        <v>239</v>
      </c>
      <c r="C244">
        <f t="shared" si="13"/>
        <v>82.474062578867446</v>
      </c>
      <c r="D244">
        <f t="shared" si="12"/>
        <v>1.0555179788412146E-8</v>
      </c>
      <c r="Y244" s="2">
        <v>32932</v>
      </c>
      <c r="Z244">
        <v>358.5</v>
      </c>
      <c r="AA244">
        <v>687.64</v>
      </c>
      <c r="AB244">
        <v>1809.92</v>
      </c>
      <c r="AC244">
        <f t="shared" si="11"/>
        <v>1.2883539582980275E-2</v>
      </c>
      <c r="AD244">
        <f t="shared" si="11"/>
        <v>-3.0099579677847044E-2</v>
      </c>
      <c r="AE244">
        <f t="shared" si="11"/>
        <v>-7.0551575066656325E-3</v>
      </c>
      <c r="AF244">
        <f t="shared" si="16"/>
        <v>1.3923952305122917</v>
      </c>
      <c r="AG244">
        <f t="shared" si="16"/>
        <v>1.3976706843635038</v>
      </c>
      <c r="AH244">
        <f t="shared" si="16"/>
        <v>1.9345639556633916</v>
      </c>
    </row>
    <row r="245" spans="2:34">
      <c r="B245">
        <v>240</v>
      </c>
      <c r="C245">
        <f t="shared" si="13"/>
        <v>83.298803204656124</v>
      </c>
      <c r="D245">
        <f t="shared" si="12"/>
        <v>9.6915741693602441E-9</v>
      </c>
      <c r="Y245" s="2">
        <v>32962</v>
      </c>
      <c r="Z245">
        <v>368</v>
      </c>
      <c r="AA245">
        <v>689.83</v>
      </c>
      <c r="AB245">
        <v>1968.55</v>
      </c>
      <c r="AC245">
        <f t="shared" si="11"/>
        <v>2.6499302649930279E-2</v>
      </c>
      <c r="AD245">
        <f t="shared" si="11"/>
        <v>3.184806003141194E-3</v>
      </c>
      <c r="AE245">
        <f t="shared" si="11"/>
        <v>8.7644757779349325E-2</v>
      </c>
      <c r="AF245">
        <f t="shared" si="16"/>
        <v>1.4292927331339564</v>
      </c>
      <c r="AG245">
        <f t="shared" si="16"/>
        <v>1.4021219943494792</v>
      </c>
      <c r="AH245">
        <f t="shared" si="16"/>
        <v>2.1041183449661696</v>
      </c>
    </row>
    <row r="246" spans="2:34">
      <c r="B246">
        <v>241</v>
      </c>
      <c r="C246">
        <f t="shared" si="13"/>
        <v>84.131791236702682</v>
      </c>
      <c r="D246">
        <f t="shared" si="12"/>
        <v>8.8986271918671315E-9</v>
      </c>
      <c r="Y246" s="2">
        <v>32993</v>
      </c>
      <c r="Z246">
        <v>358.81</v>
      </c>
      <c r="AA246">
        <v>648.16</v>
      </c>
      <c r="AB246">
        <v>1813.25</v>
      </c>
      <c r="AC246">
        <f t="shared" si="11"/>
        <v>-2.4972826086956501E-2</v>
      </c>
      <c r="AD246">
        <f t="shared" si="11"/>
        <v>-6.0406187031587621E-2</v>
      </c>
      <c r="AE246">
        <f t="shared" si="11"/>
        <v>-7.889055396103728E-2</v>
      </c>
      <c r="AF246">
        <f t="shared" si="16"/>
        <v>1.3935992542820514</v>
      </c>
      <c r="AG246">
        <f t="shared" si="16"/>
        <v>1.317425150917702</v>
      </c>
      <c r="AH246">
        <f t="shared" si="16"/>
        <v>1.9381232831322075</v>
      </c>
    </row>
    <row r="247" spans="2:34">
      <c r="B247">
        <v>242</v>
      </c>
      <c r="C247">
        <f t="shared" si="13"/>
        <v>84.973109149069714</v>
      </c>
      <c r="D247">
        <f t="shared" si="12"/>
        <v>8.1705576943507308E-9</v>
      </c>
      <c r="Y247" s="2">
        <v>33024</v>
      </c>
      <c r="Z247">
        <v>393.8</v>
      </c>
      <c r="AA247">
        <v>726.05</v>
      </c>
      <c r="AB247">
        <v>1844.81</v>
      </c>
      <c r="AC247">
        <f t="shared" si="11"/>
        <v>9.7516791616733212E-2</v>
      </c>
      <c r="AD247">
        <f t="shared" si="11"/>
        <v>0.12017094544556906</v>
      </c>
      <c r="AE247">
        <f t="shared" si="11"/>
        <v>1.7405211636564166E-2</v>
      </c>
      <c r="AF247">
        <f t="shared" si="16"/>
        <v>1.529498582359109</v>
      </c>
      <c r="AG247">
        <f t="shared" si="16"/>
        <v>1.4757413768572536</v>
      </c>
      <c r="AH247">
        <f t="shared" si="16"/>
        <v>1.9718567290528761</v>
      </c>
    </row>
    <row r="248" spans="2:34">
      <c r="B248">
        <v>243</v>
      </c>
      <c r="C248">
        <f t="shared" si="13"/>
        <v>85.82284024056041</v>
      </c>
      <c r="D248">
        <f t="shared" si="12"/>
        <v>7.5020575193583971E-9</v>
      </c>
      <c r="Y248" s="2">
        <v>33053</v>
      </c>
      <c r="Z248">
        <v>391.14</v>
      </c>
      <c r="AA248">
        <v>737.75</v>
      </c>
      <c r="AB248">
        <v>1879.9</v>
      </c>
      <c r="AC248">
        <f t="shared" si="11"/>
        <v>-6.7546978161503457E-3</v>
      </c>
      <c r="AD248">
        <f t="shared" si="11"/>
        <v>1.6114592658907911E-2</v>
      </c>
      <c r="AE248">
        <f t="shared" si="11"/>
        <v>1.9020928984556651E-2</v>
      </c>
      <c r="AF248">
        <f t="shared" si="16"/>
        <v>1.5191672816250428</v>
      </c>
      <c r="AG248">
        <f t="shared" si="16"/>
        <v>1.4995223480152042</v>
      </c>
      <c r="AH248">
        <f t="shared" si="16"/>
        <v>2.0093632758639108</v>
      </c>
    </row>
    <row r="249" spans="2:34">
      <c r="B249">
        <v>244</v>
      </c>
      <c r="C249">
        <f t="shared" si="13"/>
        <v>86.681068642966011</v>
      </c>
      <c r="D249">
        <f t="shared" si="12"/>
        <v>6.888252813229072E-9</v>
      </c>
      <c r="Y249" s="2">
        <v>33085</v>
      </c>
      <c r="Z249">
        <v>389.89</v>
      </c>
      <c r="AA249">
        <v>726.71</v>
      </c>
      <c r="AB249">
        <v>1919.12</v>
      </c>
      <c r="AC249">
        <f t="shared" si="11"/>
        <v>-3.195786674847878E-3</v>
      </c>
      <c r="AD249">
        <f t="shared" si="11"/>
        <v>-1.4964418841070803E-2</v>
      </c>
      <c r="AE249">
        <f t="shared" si="11"/>
        <v>2.086281185169403E-2</v>
      </c>
      <c r="AF249">
        <f t="shared" si="16"/>
        <v>1.5143123470695605</v>
      </c>
      <c r="AG249">
        <f t="shared" si="16"/>
        <v>1.4770828675379588</v>
      </c>
      <c r="AH249">
        <f t="shared" si="16"/>
        <v>2.0512842438299632</v>
      </c>
    </row>
    <row r="250" spans="2:34">
      <c r="B250">
        <v>245</v>
      </c>
      <c r="C250">
        <f t="shared" si="13"/>
        <v>87.54787932939567</v>
      </c>
      <c r="D250">
        <f t="shared" si="12"/>
        <v>6.3246684921466941E-9</v>
      </c>
      <c r="Y250" s="2">
        <v>33116</v>
      </c>
      <c r="Z250">
        <v>354.65</v>
      </c>
      <c r="AA250">
        <v>678.73</v>
      </c>
      <c r="AB250">
        <v>1629.51</v>
      </c>
      <c r="AC250">
        <f t="shared" si="11"/>
        <v>-9.0384467413885949E-2</v>
      </c>
      <c r="AD250">
        <f t="shared" si="11"/>
        <v>-6.6023585749473646E-2</v>
      </c>
      <c r="AE250">
        <f t="shared" si="11"/>
        <v>-0.15090770769936213</v>
      </c>
      <c r="AF250">
        <f t="shared" si="16"/>
        <v>1.3774420320814067</v>
      </c>
      <c r="AG250">
        <f t="shared" si="16"/>
        <v>1.379560560173988</v>
      </c>
      <c r="AH250">
        <f t="shared" si="16"/>
        <v>1.7417296407537641</v>
      </c>
    </row>
    <row r="251" spans="2:34">
      <c r="B251">
        <v>246</v>
      </c>
      <c r="C251">
        <f t="shared" si="13"/>
        <v>88.423358122689621</v>
      </c>
      <c r="D251">
        <f t="shared" si="12"/>
        <v>5.8071956155165077E-9</v>
      </c>
      <c r="Y251" s="2">
        <v>33144</v>
      </c>
      <c r="Z251">
        <v>337.39</v>
      </c>
      <c r="AA251">
        <v>628.46</v>
      </c>
      <c r="AB251">
        <v>1334.89</v>
      </c>
      <c r="AC251">
        <f t="shared" si="11"/>
        <v>-4.8667700549837822E-2</v>
      </c>
      <c r="AD251">
        <f t="shared" si="11"/>
        <v>-7.4064797489428735E-2</v>
      </c>
      <c r="AE251">
        <f t="shared" si="11"/>
        <v>-0.18080281802505038</v>
      </c>
      <c r="AF251">
        <f t="shared" si="16"/>
        <v>1.3104050957393087</v>
      </c>
      <c r="AG251">
        <f t="shared" si="16"/>
        <v>1.2773836866602988</v>
      </c>
      <c r="AH251">
        <f t="shared" si="16"/>
        <v>1.4268200134677249</v>
      </c>
    </row>
    <row r="252" spans="2:34">
      <c r="B252">
        <v>247</v>
      </c>
      <c r="C252">
        <f t="shared" si="13"/>
        <v>89.307591703916515</v>
      </c>
      <c r="D252">
        <f t="shared" si="12"/>
        <v>5.3320614287924299E-9</v>
      </c>
      <c r="Y252" s="2">
        <v>33177</v>
      </c>
      <c r="Z252">
        <v>335.95</v>
      </c>
      <c r="AA252">
        <v>648.58000000000004</v>
      </c>
      <c r="AB252">
        <v>1433.82</v>
      </c>
      <c r="AC252">
        <f t="shared" si="11"/>
        <v>-4.268057737336628E-3</v>
      </c>
      <c r="AD252">
        <f t="shared" si="11"/>
        <v>3.2014766254017779E-2</v>
      </c>
      <c r="AE252">
        <f t="shared" si="11"/>
        <v>7.4110975436178173E-2</v>
      </c>
      <c r="AF252">
        <f t="shared" si="16"/>
        <v>1.3048122111313933</v>
      </c>
      <c r="AG252">
        <f t="shared" si="16"/>
        <v>1.3182788268054237</v>
      </c>
      <c r="AH252">
        <f t="shared" si="16"/>
        <v>1.5325630364376788</v>
      </c>
    </row>
    <row r="253" spans="2:34">
      <c r="B253">
        <v>248</v>
      </c>
      <c r="C253">
        <f t="shared" si="13"/>
        <v>90.200667620955684</v>
      </c>
      <c r="D253">
        <f t="shared" si="12"/>
        <v>4.8958018573457784E-9</v>
      </c>
      <c r="Y253" s="2">
        <v>33207</v>
      </c>
      <c r="Z253">
        <v>357.67</v>
      </c>
      <c r="AA253">
        <v>682.17</v>
      </c>
      <c r="AB253">
        <v>1441.23</v>
      </c>
      <c r="AC253">
        <f t="shared" si="11"/>
        <v>6.4652478047328543E-2</v>
      </c>
      <c r="AD253">
        <f t="shared" si="11"/>
        <v>5.1790064448487438E-2</v>
      </c>
      <c r="AE253">
        <f t="shared" si="11"/>
        <v>5.1680127212621052E-3</v>
      </c>
      <c r="AF253">
        <f t="shared" ref="AF253:AH268" si="17">AF252*(1+AC253)</f>
        <v>1.3891715539674521</v>
      </c>
      <c r="AG253">
        <f t="shared" si="17"/>
        <v>1.3865525722067531</v>
      </c>
      <c r="AH253">
        <f t="shared" si="17"/>
        <v>1.5404833417061248</v>
      </c>
    </row>
    <row r="254" spans="2:34">
      <c r="B254">
        <v>249</v>
      </c>
      <c r="C254">
        <f t="shared" si="13"/>
        <v>91.102674297165237</v>
      </c>
      <c r="D254">
        <f t="shared" si="12"/>
        <v>4.4952362508356666E-9</v>
      </c>
      <c r="Y254" s="2">
        <v>33238</v>
      </c>
      <c r="Z254">
        <v>367.63</v>
      </c>
      <c r="AA254">
        <v>684.32</v>
      </c>
      <c r="AB254">
        <v>1398.23</v>
      </c>
      <c r="AC254">
        <f t="shared" si="11"/>
        <v>2.7846897978583529E-2</v>
      </c>
      <c r="AD254">
        <f t="shared" si="11"/>
        <v>3.1517070524944568E-3</v>
      </c>
      <c r="AE254">
        <f t="shared" si="11"/>
        <v>-2.9835626513464164E-2</v>
      </c>
      <c r="AF254">
        <f t="shared" si="17"/>
        <v>1.427855672505534</v>
      </c>
      <c r="AG254">
        <f t="shared" si="17"/>
        <v>1.3909225797272315</v>
      </c>
      <c r="AH254">
        <f t="shared" si="17"/>
        <v>1.4945220560727677</v>
      </c>
    </row>
    <row r="255" spans="2:34">
      <c r="B255">
        <v>250</v>
      </c>
      <c r="C255">
        <f t="shared" si="13"/>
        <v>92.013701040136894</v>
      </c>
      <c r="D255">
        <f t="shared" si="12"/>
        <v>4.1274441939491131E-9</v>
      </c>
      <c r="Y255" s="2">
        <v>33269</v>
      </c>
      <c r="Z255">
        <v>383.64</v>
      </c>
      <c r="AA255">
        <v>694.29</v>
      </c>
      <c r="AB255">
        <v>1420.08</v>
      </c>
      <c r="AC255">
        <f t="shared" si="11"/>
        <v>4.3549220683839707E-2</v>
      </c>
      <c r="AD255">
        <f t="shared" si="11"/>
        <v>1.4569207388356098E-2</v>
      </c>
      <c r="AE255">
        <f t="shared" si="11"/>
        <v>1.5626899723221399E-2</v>
      </c>
      <c r="AF255">
        <f t="shared" si="17"/>
        <v>1.4900376742921499</v>
      </c>
      <c r="AG255">
        <f t="shared" si="17"/>
        <v>1.4111872192524249</v>
      </c>
      <c r="AH255">
        <f t="shared" si="17"/>
        <v>1.5178768023771594</v>
      </c>
    </row>
    <row r="256" spans="2:34">
      <c r="B256">
        <v>251</v>
      </c>
      <c r="C256">
        <f t="shared" si="13"/>
        <v>92.93383805053827</v>
      </c>
      <c r="D256">
        <f t="shared" si="12"/>
        <v>3.7897442144441847E-9</v>
      </c>
      <c r="Y256" s="2">
        <v>33297</v>
      </c>
      <c r="Z256">
        <v>411.08</v>
      </c>
      <c r="AA256">
        <v>764.36</v>
      </c>
      <c r="AB256">
        <v>1542.09</v>
      </c>
      <c r="AC256">
        <f t="shared" si="11"/>
        <v>7.1525388384944266E-2</v>
      </c>
      <c r="AD256">
        <f t="shared" si="11"/>
        <v>0.10092324532976149</v>
      </c>
      <c r="AE256">
        <f t="shared" si="11"/>
        <v>8.5917694777758902E-2</v>
      </c>
      <c r="AF256">
        <f t="shared" si="17"/>
        <v>1.5966131976540952</v>
      </c>
      <c r="AG256">
        <f t="shared" si="17"/>
        <v>1.5536088131872612</v>
      </c>
      <c r="AH256">
        <f t="shared" si="17"/>
        <v>1.6482892781940408</v>
      </c>
    </row>
    <row r="257" spans="2:34">
      <c r="B257">
        <v>252</v>
      </c>
      <c r="C257">
        <f t="shared" si="13"/>
        <v>93.863176431043655</v>
      </c>
      <c r="D257">
        <f t="shared" si="12"/>
        <v>3.4796742332623886E-9</v>
      </c>
      <c r="Y257" s="2">
        <v>33326</v>
      </c>
      <c r="Z257">
        <v>421.03</v>
      </c>
      <c r="AA257">
        <v>792.42</v>
      </c>
      <c r="AB257">
        <v>1522.8</v>
      </c>
      <c r="AC257">
        <f t="shared" si="11"/>
        <v>2.4204534397197497E-2</v>
      </c>
      <c r="AD257">
        <f t="shared" si="11"/>
        <v>3.6710450573028242E-2</v>
      </c>
      <c r="AE257">
        <f t="shared" si="11"/>
        <v>-1.2508997529327104E-2</v>
      </c>
      <c r="AF257">
        <f t="shared" si="17"/>
        <v>1.6352584767157332</v>
      </c>
      <c r="AG257">
        <f t="shared" si="17"/>
        <v>1.6106424927335932</v>
      </c>
      <c r="AH257">
        <f t="shared" si="17"/>
        <v>1.6276708316854951</v>
      </c>
    </row>
    <row r="258" spans="2:34">
      <c r="B258">
        <v>253</v>
      </c>
      <c r="C258">
        <f t="shared" si="13"/>
        <v>94.801808195354099</v>
      </c>
      <c r="D258">
        <f t="shared" si="12"/>
        <v>3.1949736141772839E-9</v>
      </c>
      <c r="Y258" s="2">
        <v>33358</v>
      </c>
      <c r="Z258">
        <v>422.03</v>
      </c>
      <c r="AA258">
        <v>807.19</v>
      </c>
      <c r="AB258">
        <v>1605.79</v>
      </c>
      <c r="AC258">
        <f t="shared" si="11"/>
        <v>2.3751276631118756E-3</v>
      </c>
      <c r="AD258">
        <f t="shared" si="11"/>
        <v>1.8639105524848043E-2</v>
      </c>
      <c r="AE258">
        <f t="shared" si="11"/>
        <v>5.4498292618859967E-2</v>
      </c>
      <c r="AF258">
        <f t="shared" si="17"/>
        <v>1.6391424243601189</v>
      </c>
      <c r="AG258">
        <f t="shared" si="17"/>
        <v>1.6406634281184589</v>
      </c>
      <c r="AH258">
        <f t="shared" si="17"/>
        <v>1.7163761129578743</v>
      </c>
    </row>
    <row r="259" spans="2:34">
      <c r="B259">
        <v>254</v>
      </c>
      <c r="C259">
        <f t="shared" si="13"/>
        <v>95.749826277307633</v>
      </c>
      <c r="D259">
        <f t="shared" si="12"/>
        <v>2.9335666821082323E-9</v>
      </c>
      <c r="Y259" s="2">
        <v>33389</v>
      </c>
      <c r="Z259">
        <v>440.24</v>
      </c>
      <c r="AA259">
        <v>814.45</v>
      </c>
      <c r="AB259">
        <v>1704.11</v>
      </c>
      <c r="AC259">
        <f t="shared" si="11"/>
        <v>4.3148591332369923E-2</v>
      </c>
      <c r="AD259">
        <f t="shared" si="11"/>
        <v>8.994164942578653E-3</v>
      </c>
      <c r="AE259">
        <f t="shared" si="11"/>
        <v>6.1228429620311386E-2</v>
      </c>
      <c r="AF259">
        <f t="shared" si="17"/>
        <v>1.7098691109643838</v>
      </c>
      <c r="AG259">
        <f t="shared" si="17"/>
        <v>1.6554198256062129</v>
      </c>
      <c r="AH259">
        <f t="shared" si="17"/>
        <v>1.8214671269920992</v>
      </c>
    </row>
    <row r="260" spans="2:34">
      <c r="B260">
        <v>255</v>
      </c>
      <c r="C260">
        <f t="shared" si="13"/>
        <v>96.707324540080705</v>
      </c>
      <c r="D260">
        <f t="shared" si="12"/>
        <v>2.6935475899357408E-9</v>
      </c>
      <c r="Y260" s="2">
        <v>33417</v>
      </c>
      <c r="Z260">
        <v>420.07</v>
      </c>
      <c r="AA260">
        <v>789.78</v>
      </c>
      <c r="AB260">
        <v>1622.18</v>
      </c>
      <c r="AC260">
        <f t="shared" ref="AC260:AE323" si="18">Z260/Z259-1</f>
        <v>-4.5815918589860116E-2</v>
      </c>
      <c r="AD260">
        <f t="shared" si="18"/>
        <v>-3.0290380011050444E-2</v>
      </c>
      <c r="AE260">
        <f t="shared" si="18"/>
        <v>-4.8077882296330587E-2</v>
      </c>
      <c r="AF260">
        <f t="shared" si="17"/>
        <v>1.6315298869771231</v>
      </c>
      <c r="AG260">
        <f t="shared" si="17"/>
        <v>1.6052765300107739</v>
      </c>
      <c r="AH260">
        <f t="shared" si="17"/>
        <v>1.7338948448539377</v>
      </c>
    </row>
    <row r="261" spans="2:34">
      <c r="B261">
        <v>256</v>
      </c>
      <c r="C261">
        <f t="shared" si="13"/>
        <v>97.674397785481517</v>
      </c>
      <c r="D261">
        <f t="shared" si="12"/>
        <v>2.4731664234864532E-9</v>
      </c>
      <c r="Y261" s="2">
        <v>33450</v>
      </c>
      <c r="Z261">
        <v>439.65</v>
      </c>
      <c r="AA261">
        <v>852.4</v>
      </c>
      <c r="AB261">
        <v>1622.31</v>
      </c>
      <c r="AC261">
        <f t="shared" si="18"/>
        <v>4.6611279072535483E-2</v>
      </c>
      <c r="AD261">
        <f t="shared" si="18"/>
        <v>7.928790296031818E-2</v>
      </c>
      <c r="AE261">
        <f t="shared" si="18"/>
        <v>8.0139072112794807E-5</v>
      </c>
      <c r="AF261">
        <f t="shared" si="17"/>
        <v>1.7075775818541961</v>
      </c>
      <c r="AG261">
        <f t="shared" si="17"/>
        <v>1.7325555397467445</v>
      </c>
      <c r="AH261">
        <f t="shared" si="17"/>
        <v>1.7340337975779454</v>
      </c>
    </row>
    <row r="262" spans="2:34">
      <c r="B262">
        <v>257</v>
      </c>
      <c r="C262">
        <f t="shared" si="13"/>
        <v>98.651141763336327</v>
      </c>
      <c r="D262">
        <f t="shared" si="12"/>
        <v>2.2708164433830158E-9</v>
      </c>
      <c r="Y262" s="2">
        <v>33480</v>
      </c>
      <c r="Z262">
        <v>450.06</v>
      </c>
      <c r="AA262">
        <v>873.78</v>
      </c>
      <c r="AB262">
        <v>1650.5</v>
      </c>
      <c r="AC262">
        <f t="shared" si="18"/>
        <v>2.3677925622654472E-2</v>
      </c>
      <c r="AD262">
        <f t="shared" si="18"/>
        <v>2.5082121069920138E-2</v>
      </c>
      <c r="AE262">
        <f t="shared" si="18"/>
        <v>1.7376457027325376E-2</v>
      </c>
      <c r="AF262">
        <f t="shared" si="17"/>
        <v>1.7480094768322518</v>
      </c>
      <c r="AG262">
        <f t="shared" si="17"/>
        <v>1.7760117075550332</v>
      </c>
      <c r="AH262">
        <f t="shared" si="17"/>
        <v>1.7641651613454885</v>
      </c>
    </row>
    <row r="263" spans="2:34">
      <c r="B263">
        <v>258</v>
      </c>
      <c r="C263">
        <f t="shared" si="13"/>
        <v>99.637653180969693</v>
      </c>
      <c r="D263">
        <f t="shared" ref="D263:D326" si="19">C263/(1+10%)^B263</f>
        <v>2.0850223707425868E-9</v>
      </c>
      <c r="Y263" s="2">
        <v>33511</v>
      </c>
      <c r="Z263">
        <v>442.53</v>
      </c>
      <c r="AA263">
        <v>870.87</v>
      </c>
      <c r="AB263">
        <v>1607.03</v>
      </c>
      <c r="AC263">
        <f t="shared" si="18"/>
        <v>-1.6731102519664143E-2</v>
      </c>
      <c r="AD263">
        <f t="shared" si="18"/>
        <v>-3.3303577559568032E-3</v>
      </c>
      <c r="AE263">
        <f t="shared" si="18"/>
        <v>-2.6337473492880958E-2</v>
      </c>
      <c r="AF263">
        <f t="shared" si="17"/>
        <v>1.7187633510700269</v>
      </c>
      <c r="AG263">
        <f t="shared" si="17"/>
        <v>1.7700969531901072</v>
      </c>
      <c r="AH263">
        <f t="shared" si="17"/>
        <v>1.7177015081714877</v>
      </c>
    </row>
    <row r="264" spans="2:34">
      <c r="B264">
        <v>259</v>
      </c>
      <c r="C264">
        <f t="shared" si="13"/>
        <v>100.63402971277939</v>
      </c>
      <c r="D264">
        <f t="shared" si="19"/>
        <v>1.9144296313181936E-9</v>
      </c>
      <c r="Y264" s="2">
        <v>33542</v>
      </c>
      <c r="Z264">
        <v>448.48</v>
      </c>
      <c r="AA264">
        <v>853.34</v>
      </c>
      <c r="AB264">
        <v>1582.06</v>
      </c>
      <c r="AC264">
        <f t="shared" si="18"/>
        <v>1.3445416129979959E-2</v>
      </c>
      <c r="AD264">
        <f t="shared" si="18"/>
        <v>-2.0129295991364926E-2</v>
      </c>
      <c r="AE264">
        <f t="shared" si="18"/>
        <v>-1.553798000037343E-2</v>
      </c>
      <c r="AF264">
        <f t="shared" si="17"/>
        <v>1.7418728395541223</v>
      </c>
      <c r="AG264">
        <f t="shared" si="17"/>
        <v>1.7344661476859302</v>
      </c>
      <c r="AH264">
        <f t="shared" si="17"/>
        <v>1.6910118964909078</v>
      </c>
    </row>
    <row r="265" spans="2:34">
      <c r="B265">
        <v>260</v>
      </c>
      <c r="C265">
        <f t="shared" si="13"/>
        <v>101.64037000990719</v>
      </c>
      <c r="D265">
        <f t="shared" si="19"/>
        <v>1.7577944796648867E-9</v>
      </c>
      <c r="Y265" s="2">
        <v>33571</v>
      </c>
      <c r="Z265">
        <v>430.41</v>
      </c>
      <c r="AA265">
        <v>807.8</v>
      </c>
      <c r="AB265">
        <v>1566.57</v>
      </c>
      <c r="AC265">
        <f t="shared" si="18"/>
        <v>-4.0291651801641071E-2</v>
      </c>
      <c r="AD265">
        <f t="shared" si="18"/>
        <v>-5.3366770572105038E-2</v>
      </c>
      <c r="AE265">
        <f t="shared" si="18"/>
        <v>-9.7910319456910866E-3</v>
      </c>
      <c r="AF265">
        <f t="shared" si="17"/>
        <v>1.6716899056200718</v>
      </c>
      <c r="AG265">
        <f t="shared" si="17"/>
        <v>1.6419032907172924</v>
      </c>
      <c r="AH265">
        <f t="shared" si="17"/>
        <v>1.6744551449918217</v>
      </c>
    </row>
    <row r="266" spans="2:34">
      <c r="B266">
        <v>261</v>
      </c>
      <c r="C266">
        <f t="shared" si="13"/>
        <v>102.65677371000626</v>
      </c>
      <c r="D266">
        <f t="shared" si="19"/>
        <v>1.6139749313286686E-9</v>
      </c>
      <c r="Y266" s="2">
        <v>33603</v>
      </c>
      <c r="Z266">
        <v>479.63</v>
      </c>
      <c r="AA266">
        <v>834.99</v>
      </c>
      <c r="AB266">
        <v>1577.98</v>
      </c>
      <c r="AC266">
        <f t="shared" si="18"/>
        <v>0.11435607908738166</v>
      </c>
      <c r="AD266">
        <f t="shared" si="18"/>
        <v>3.3659321614261106E-2</v>
      </c>
      <c r="AE266">
        <f t="shared" si="18"/>
        <v>7.2834281264164691E-3</v>
      </c>
      <c r="AF266">
        <f t="shared" si="17"/>
        <v>1.8628578086767382</v>
      </c>
      <c r="AG266">
        <f t="shared" si="17"/>
        <v>1.6971686416390594</v>
      </c>
      <c r="AH266">
        <f t="shared" si="17"/>
        <v>1.6866509186912779</v>
      </c>
    </row>
    <row r="267" spans="2:34">
      <c r="B267">
        <v>262</v>
      </c>
      <c r="C267">
        <f t="shared" si="13"/>
        <v>103.68334144710633</v>
      </c>
      <c r="D267">
        <f t="shared" si="19"/>
        <v>1.4819224369472319E-9</v>
      </c>
      <c r="Y267" s="2">
        <v>33634</v>
      </c>
      <c r="Z267">
        <v>470.7</v>
      </c>
      <c r="AA267">
        <v>863.75</v>
      </c>
      <c r="AB267">
        <v>1687.49</v>
      </c>
      <c r="AC267">
        <f t="shared" si="18"/>
        <v>-1.8618518441298471E-2</v>
      </c>
      <c r="AD267">
        <f t="shared" si="18"/>
        <v>3.4443526269775759E-2</v>
      </c>
      <c r="AE267">
        <f t="shared" si="18"/>
        <v>6.9398851696472752E-2</v>
      </c>
      <c r="AF267">
        <f t="shared" si="17"/>
        <v>1.8281741562123734</v>
      </c>
      <c r="AG267">
        <f t="shared" si="17"/>
        <v>1.755625114331594</v>
      </c>
      <c r="AH267">
        <f t="shared" si="17"/>
        <v>1.8037025556612534</v>
      </c>
    </row>
    <row r="268" spans="2:34">
      <c r="B268">
        <v>263</v>
      </c>
      <c r="C268">
        <f t="shared" si="13"/>
        <v>104.72017486157739</v>
      </c>
      <c r="D268">
        <f t="shared" si="19"/>
        <v>1.3606742375606401E-9</v>
      </c>
      <c r="Y268" s="2">
        <v>33662</v>
      </c>
      <c r="Z268">
        <v>476.79</v>
      </c>
      <c r="AA268">
        <v>864.34</v>
      </c>
      <c r="AB268">
        <v>1745.13</v>
      </c>
      <c r="AC268">
        <f t="shared" si="18"/>
        <v>1.2938177182919119E-2</v>
      </c>
      <c r="AD268">
        <f t="shared" si="18"/>
        <v>6.8306801736617295E-4</v>
      </c>
      <c r="AE268">
        <f t="shared" si="18"/>
        <v>3.4157239450308019E-2</v>
      </c>
      <c r="AF268">
        <f t="shared" si="17"/>
        <v>1.8518273973666828</v>
      </c>
      <c r="AG268">
        <f t="shared" si="17"/>
        <v>1.7568243256976788</v>
      </c>
      <c r="AH268">
        <f t="shared" si="17"/>
        <v>1.8653120557521072</v>
      </c>
    </row>
    <row r="269" spans="2:34">
      <c r="B269">
        <v>264</v>
      </c>
      <c r="C269">
        <f t="shared" si="13"/>
        <v>105.76737661019317</v>
      </c>
      <c r="D269">
        <f t="shared" si="19"/>
        <v>1.2493463453965878E-9</v>
      </c>
      <c r="Y269" s="2">
        <v>33694</v>
      </c>
      <c r="Z269">
        <v>467.52</v>
      </c>
      <c r="AA269">
        <v>828.26</v>
      </c>
      <c r="AB269">
        <v>1717.86</v>
      </c>
      <c r="AC269">
        <f t="shared" si="18"/>
        <v>-1.9442521864972084E-2</v>
      </c>
      <c r="AD269">
        <f t="shared" si="18"/>
        <v>-4.174283268158363E-2</v>
      </c>
      <c r="AE269">
        <f t="shared" si="18"/>
        <v>-1.562634302315602E-2</v>
      </c>
      <c r="AF269">
        <f t="shared" ref="AF269:AH284" si="20">AF268*(1+AC269)</f>
        <v>1.8158232027032266</v>
      </c>
      <c r="AG269">
        <f t="shared" si="20"/>
        <v>1.6834895018191445</v>
      </c>
      <c r="AH269">
        <f t="shared" si="20"/>
        <v>1.8361640497236964</v>
      </c>
    </row>
    <row r="270" spans="2:34">
      <c r="B270">
        <v>265</v>
      </c>
      <c r="C270">
        <f t="shared" si="13"/>
        <v>106.8250503762951</v>
      </c>
      <c r="D270">
        <f t="shared" si="19"/>
        <v>1.1471270989550486E-9</v>
      </c>
      <c r="Y270" s="2">
        <v>33724</v>
      </c>
      <c r="Z270">
        <v>481.25</v>
      </c>
      <c r="AA270">
        <v>905.89</v>
      </c>
      <c r="AB270">
        <v>1734.03</v>
      </c>
      <c r="AC270">
        <f t="shared" si="18"/>
        <v>2.9367727583846648E-2</v>
      </c>
      <c r="AD270">
        <f t="shared" si="18"/>
        <v>9.3726607586989585E-2</v>
      </c>
      <c r="AE270">
        <f t="shared" si="18"/>
        <v>9.4128741573820118E-3</v>
      </c>
      <c r="AF270">
        <f t="shared" si="20"/>
        <v>1.8691498038606429</v>
      </c>
      <c r="AG270">
        <f t="shared" si="20"/>
        <v>1.841277261732964</v>
      </c>
      <c r="AH270">
        <f t="shared" si="20"/>
        <v>1.8534476308560546</v>
      </c>
    </row>
    <row r="271" spans="2:34">
      <c r="B271">
        <v>266</v>
      </c>
      <c r="C271">
        <f t="shared" si="13"/>
        <v>107.89330088005805</v>
      </c>
      <c r="D271">
        <f t="shared" si="19"/>
        <v>1.053271245404181E-9</v>
      </c>
      <c r="Y271" s="2">
        <v>33753</v>
      </c>
      <c r="Z271">
        <v>483.6</v>
      </c>
      <c r="AA271">
        <v>925.78</v>
      </c>
      <c r="AB271">
        <v>1803.22</v>
      </c>
      <c r="AC271">
        <f t="shared" si="18"/>
        <v>4.8831168831169336E-3</v>
      </c>
      <c r="AD271">
        <f t="shared" si="18"/>
        <v>2.1956308161034999E-2</v>
      </c>
      <c r="AE271">
        <f t="shared" si="18"/>
        <v>3.9901270450914961E-2</v>
      </c>
      <c r="AF271">
        <f t="shared" si="20"/>
        <v>1.8782770808249496</v>
      </c>
      <c r="AG271">
        <f t="shared" si="20"/>
        <v>1.8817049127014798</v>
      </c>
      <c r="AH271">
        <f t="shared" si="20"/>
        <v>1.9274025460414497</v>
      </c>
    </row>
    <row r="272" spans="2:34">
      <c r="B272">
        <v>267</v>
      </c>
      <c r="C272">
        <f t="shared" si="13"/>
        <v>108.97223388885863</v>
      </c>
      <c r="D272">
        <f t="shared" si="19"/>
        <v>9.6709450714383866E-10</v>
      </c>
      <c r="Y272" s="2">
        <v>33785</v>
      </c>
      <c r="Z272">
        <v>476.41</v>
      </c>
      <c r="AA272">
        <v>866.53</v>
      </c>
      <c r="AB272">
        <v>1752.63</v>
      </c>
      <c r="AC272">
        <f t="shared" si="18"/>
        <v>-1.4867659222497887E-2</v>
      </c>
      <c r="AD272">
        <f t="shared" si="18"/>
        <v>-6.4000086413618762E-2</v>
      </c>
      <c r="AE272">
        <f t="shared" si="18"/>
        <v>-2.8055367620146154E-2</v>
      </c>
      <c r="AF272">
        <f t="shared" si="20"/>
        <v>1.850351497261816</v>
      </c>
      <c r="AG272">
        <f t="shared" si="20"/>
        <v>1.7612756356836541</v>
      </c>
      <c r="AH272">
        <f t="shared" si="20"/>
        <v>1.8733285590602511</v>
      </c>
    </row>
    <row r="273" spans="2:34">
      <c r="B273">
        <v>268</v>
      </c>
      <c r="C273">
        <f t="shared" ref="C273:C336" si="21">C272*(1+$C$5)</f>
        <v>110.06195622774722</v>
      </c>
      <c r="D273">
        <f t="shared" si="19"/>
        <v>8.8796859292297919E-10</v>
      </c>
      <c r="Y273" s="2">
        <v>33816</v>
      </c>
      <c r="Z273">
        <v>495.87</v>
      </c>
      <c r="AA273">
        <v>828.1</v>
      </c>
      <c r="AB273">
        <v>1615.42</v>
      </c>
      <c r="AC273">
        <f t="shared" si="18"/>
        <v>4.0847169454881316E-2</v>
      </c>
      <c r="AD273">
        <f t="shared" si="18"/>
        <v>-4.4349301235964034E-2</v>
      </c>
      <c r="AE273">
        <f t="shared" si="18"/>
        <v>-7.8288058517770431E-2</v>
      </c>
      <c r="AF273">
        <f t="shared" si="20"/>
        <v>1.9259331184215629</v>
      </c>
      <c r="AG273">
        <f t="shared" si="20"/>
        <v>1.6831642919571557</v>
      </c>
      <c r="AH273">
        <f t="shared" si="20"/>
        <v>1.7266693032055316</v>
      </c>
    </row>
    <row r="274" spans="2:34">
      <c r="B274">
        <v>269</v>
      </c>
      <c r="C274">
        <f t="shared" si="21"/>
        <v>111.16257579002469</v>
      </c>
      <c r="D274">
        <f t="shared" si="19"/>
        <v>8.1531661713837185E-10</v>
      </c>
      <c r="Y274" s="2">
        <v>33847</v>
      </c>
      <c r="Z274">
        <v>485.72</v>
      </c>
      <c r="AA274">
        <v>801.78</v>
      </c>
      <c r="AB274">
        <v>1541.25</v>
      </c>
      <c r="AC274">
        <f t="shared" si="18"/>
        <v>-2.0469074555831135E-2</v>
      </c>
      <c r="AD274">
        <f t="shared" si="18"/>
        <v>-3.1783601014370277E-2</v>
      </c>
      <c r="AE274">
        <f t="shared" si="18"/>
        <v>-4.5913756174864817E-2</v>
      </c>
      <c r="AF274">
        <f t="shared" si="20"/>
        <v>1.8865110498310476</v>
      </c>
      <c r="AG274">
        <f t="shared" si="20"/>
        <v>1.6296672696599543</v>
      </c>
      <c r="AH274">
        <f t="shared" si="20"/>
        <v>1.647391429823529</v>
      </c>
    </row>
    <row r="275" spans="2:34">
      <c r="B275">
        <v>270</v>
      </c>
      <c r="C275">
        <f t="shared" si="21"/>
        <v>112.27420154792493</v>
      </c>
      <c r="D275">
        <f t="shared" si="19"/>
        <v>7.4860889391795946E-10</v>
      </c>
      <c r="Y275" s="2">
        <v>33877</v>
      </c>
      <c r="Z275">
        <v>491.43</v>
      </c>
      <c r="AA275">
        <v>889.82</v>
      </c>
      <c r="AB275">
        <v>1466.36</v>
      </c>
      <c r="AC275">
        <f t="shared" si="18"/>
        <v>1.1755744050069961E-2</v>
      </c>
      <c r="AD275">
        <f t="shared" si="18"/>
        <v>0.10980568235675636</v>
      </c>
      <c r="AE275">
        <f t="shared" si="18"/>
        <v>-4.8590429845904337E-2</v>
      </c>
      <c r="AF275">
        <f t="shared" si="20"/>
        <v>1.9086883908804901</v>
      </c>
      <c r="AG275">
        <f t="shared" si="20"/>
        <v>1.8086139962194376</v>
      </c>
      <c r="AH275">
        <f t="shared" si="20"/>
        <v>1.5673439721239448</v>
      </c>
    </row>
    <row r="276" spans="2:34">
      <c r="B276">
        <v>271</v>
      </c>
      <c r="C276">
        <f t="shared" si="21"/>
        <v>113.39694356340418</v>
      </c>
      <c r="D276">
        <f t="shared" si="19"/>
        <v>6.8735907532467181E-10</v>
      </c>
      <c r="Y276" s="2">
        <v>33907</v>
      </c>
      <c r="Z276">
        <v>493.13</v>
      </c>
      <c r="AA276">
        <v>928.58</v>
      </c>
      <c r="AB276">
        <v>1492.32</v>
      </c>
      <c r="AC276">
        <f t="shared" si="18"/>
        <v>3.4592922694991479E-3</v>
      </c>
      <c r="AD276">
        <f t="shared" si="18"/>
        <v>4.3559371558292703E-2</v>
      </c>
      <c r="AE276">
        <f t="shared" si="18"/>
        <v>1.770370168307922E-2</v>
      </c>
      <c r="AF276">
        <f t="shared" si="20"/>
        <v>1.9152911018759458</v>
      </c>
      <c r="AG276">
        <f t="shared" si="20"/>
        <v>1.8873960852862888</v>
      </c>
      <c r="AH276">
        <f t="shared" si="20"/>
        <v>1.5950917622411995</v>
      </c>
    </row>
    <row r="277" spans="2:34">
      <c r="B277">
        <v>272</v>
      </c>
      <c r="C277">
        <f t="shared" si="21"/>
        <v>114.53091299903822</v>
      </c>
      <c r="D277">
        <f t="shared" si="19"/>
        <v>6.3112060552538045E-10</v>
      </c>
      <c r="Y277" s="2">
        <v>33938</v>
      </c>
      <c r="Z277">
        <v>509.92</v>
      </c>
      <c r="AA277">
        <v>973.7</v>
      </c>
      <c r="AB277">
        <v>1544.34</v>
      </c>
      <c r="AC277">
        <f t="shared" si="18"/>
        <v>3.4047817005657732E-2</v>
      </c>
      <c r="AD277">
        <f t="shared" si="18"/>
        <v>4.8590320704732015E-2</v>
      </c>
      <c r="AE277">
        <f t="shared" si="18"/>
        <v>3.4858475394017319E-2</v>
      </c>
      <c r="AF277">
        <f t="shared" si="20"/>
        <v>1.9805025828251825</v>
      </c>
      <c r="AG277">
        <f t="shared" si="20"/>
        <v>1.9791052663672053</v>
      </c>
      <c r="AH277">
        <f t="shared" si="20"/>
        <v>1.6506942291864841</v>
      </c>
    </row>
    <row r="278" spans="2:34">
      <c r="B278">
        <v>273</v>
      </c>
      <c r="C278">
        <f t="shared" si="21"/>
        <v>115.6762221290286</v>
      </c>
      <c r="D278">
        <f t="shared" si="19"/>
        <v>5.7948346507330389E-10</v>
      </c>
      <c r="Y278" s="2">
        <v>33969</v>
      </c>
      <c r="Z278">
        <v>516.17999999999995</v>
      </c>
      <c r="AA278">
        <v>1000</v>
      </c>
      <c r="AB278">
        <v>1545.05</v>
      </c>
      <c r="AC278">
        <f t="shared" si="18"/>
        <v>1.2276435519297024E-2</v>
      </c>
      <c r="AD278">
        <f t="shared" si="18"/>
        <v>2.7010372804765259E-2</v>
      </c>
      <c r="AE278">
        <f t="shared" si="18"/>
        <v>4.5974332077136637E-4</v>
      </c>
      <c r="AF278">
        <f t="shared" si="20"/>
        <v>2.004816095079037</v>
      </c>
      <c r="AG278">
        <f t="shared" si="20"/>
        <v>2.032561637431658</v>
      </c>
      <c r="AH278">
        <f t="shared" si="20"/>
        <v>1.6514531248329885</v>
      </c>
    </row>
    <row r="279" spans="2:34">
      <c r="B279">
        <v>274</v>
      </c>
      <c r="C279">
        <f t="shared" si="21"/>
        <v>116.8329843503189</v>
      </c>
      <c r="D279">
        <f t="shared" si="19"/>
        <v>5.3207118156730624E-10</v>
      </c>
      <c r="Y279" s="2">
        <v>33998</v>
      </c>
      <c r="Z279">
        <v>520.49</v>
      </c>
      <c r="AA279">
        <v>987.79</v>
      </c>
      <c r="AB279">
        <v>1571.85</v>
      </c>
      <c r="AC279">
        <f t="shared" si="18"/>
        <v>8.3498004572049034E-3</v>
      </c>
      <c r="AD279">
        <f t="shared" si="18"/>
        <v>-1.2210000000000054E-2</v>
      </c>
      <c r="AE279">
        <f t="shared" si="18"/>
        <v>1.7345716967088309E-2</v>
      </c>
      <c r="AF279">
        <f t="shared" si="20"/>
        <v>2.0215559094263398</v>
      </c>
      <c r="AG279">
        <f t="shared" si="20"/>
        <v>2.0077440598386174</v>
      </c>
      <c r="AH279">
        <f t="shared" si="20"/>
        <v>1.6800987633207549</v>
      </c>
    </row>
    <row r="280" spans="2:34">
      <c r="B280">
        <v>275</v>
      </c>
      <c r="C280">
        <f t="shared" si="21"/>
        <v>118.00131419382208</v>
      </c>
      <c r="D280">
        <f t="shared" si="19"/>
        <v>4.8853808489361744E-10</v>
      </c>
      <c r="Y280" s="2">
        <v>34026</v>
      </c>
      <c r="Z280">
        <v>527.59</v>
      </c>
      <c r="AA280">
        <v>1010.33</v>
      </c>
      <c r="AB280">
        <v>1684.35</v>
      </c>
      <c r="AC280">
        <f t="shared" si="18"/>
        <v>1.364099214201997E-2</v>
      </c>
      <c r="AD280">
        <f t="shared" si="18"/>
        <v>2.2818615292724331E-2</v>
      </c>
      <c r="AE280">
        <f t="shared" si="18"/>
        <v>7.1571714858287949E-2</v>
      </c>
      <c r="AF280">
        <f t="shared" si="20"/>
        <v>2.0491319377014787</v>
      </c>
      <c r="AG280">
        <f t="shared" si="20"/>
        <v>2.0535579991463271</v>
      </c>
      <c r="AH280">
        <f t="shared" si="20"/>
        <v>1.8003463129429103</v>
      </c>
    </row>
    <row r="281" spans="2:34">
      <c r="B281">
        <v>276</v>
      </c>
      <c r="C281">
        <f t="shared" si="21"/>
        <v>119.1813273357603</v>
      </c>
      <c r="D281">
        <f t="shared" si="19"/>
        <v>4.4856678703868514E-10</v>
      </c>
      <c r="Y281" s="2">
        <v>34059</v>
      </c>
      <c r="Z281">
        <v>538.72</v>
      </c>
      <c r="AA281">
        <v>1025.06</v>
      </c>
      <c r="AB281">
        <v>1684.21</v>
      </c>
      <c r="AC281">
        <f t="shared" si="18"/>
        <v>2.109592676131089E-2</v>
      </c>
      <c r="AD281">
        <f t="shared" si="18"/>
        <v>1.45793948511872E-2</v>
      </c>
      <c r="AE281">
        <f t="shared" si="18"/>
        <v>-8.31181167808559E-5</v>
      </c>
      <c r="AF281">
        <f t="shared" si="20"/>
        <v>2.0923602749834922</v>
      </c>
      <c r="AG281">
        <f t="shared" si="20"/>
        <v>2.0834976320656953</v>
      </c>
      <c r="AH281">
        <f t="shared" si="20"/>
        <v>1.800196671547825</v>
      </c>
    </row>
    <row r="282" spans="2:34">
      <c r="B282">
        <v>277</v>
      </c>
      <c r="C282">
        <f t="shared" si="21"/>
        <v>120.37314060911791</v>
      </c>
      <c r="D282">
        <f t="shared" si="19"/>
        <v>4.1186586809915627E-10</v>
      </c>
      <c r="Y282" s="2">
        <v>34089</v>
      </c>
      <c r="Z282">
        <v>525.70000000000005</v>
      </c>
      <c r="AA282">
        <v>1004.45</v>
      </c>
      <c r="AB282">
        <v>1627.19</v>
      </c>
      <c r="AC282">
        <f t="shared" si="18"/>
        <v>-2.416839916839908E-2</v>
      </c>
      <c r="AD282">
        <f t="shared" si="18"/>
        <v>-2.0106140128382632E-2</v>
      </c>
      <c r="AE282">
        <f t="shared" si="18"/>
        <v>-3.3855635579886134E-2</v>
      </c>
      <c r="AF282">
        <f t="shared" si="20"/>
        <v>2.0417912766535897</v>
      </c>
      <c r="AG282">
        <f t="shared" si="20"/>
        <v>2.0416065367182288</v>
      </c>
      <c r="AH282">
        <f t="shared" si="20"/>
        <v>1.7392498690637779</v>
      </c>
    </row>
    <row r="283" spans="2:34">
      <c r="B283">
        <v>278</v>
      </c>
      <c r="C283">
        <f t="shared" si="21"/>
        <v>121.57687201520909</v>
      </c>
      <c r="D283">
        <f t="shared" si="19"/>
        <v>3.7816775161831621E-10</v>
      </c>
      <c r="Y283" s="2">
        <v>34120</v>
      </c>
      <c r="Z283">
        <v>539.76</v>
      </c>
      <c r="AA283">
        <v>1018.5</v>
      </c>
      <c r="AB283">
        <v>1631.85</v>
      </c>
      <c r="AC283">
        <f t="shared" si="18"/>
        <v>2.6745291991630005E-2</v>
      </c>
      <c r="AD283">
        <f t="shared" si="18"/>
        <v>1.398775449250822E-2</v>
      </c>
      <c r="AE283">
        <f t="shared" si="18"/>
        <v>2.8638327423349264E-3</v>
      </c>
      <c r="AF283">
        <f t="shared" si="20"/>
        <v>2.0963995805336531</v>
      </c>
      <c r="AG283">
        <f t="shared" si="20"/>
        <v>2.0701640277241435</v>
      </c>
      <c r="AH283">
        <f t="shared" si="20"/>
        <v>1.7442307897859044</v>
      </c>
    </row>
    <row r="284" spans="2:34">
      <c r="B284">
        <v>279</v>
      </c>
      <c r="C284">
        <f t="shared" si="21"/>
        <v>122.79264073536119</v>
      </c>
      <c r="D284">
        <f t="shared" si="19"/>
        <v>3.4722675375863575E-10</v>
      </c>
      <c r="Y284" s="2">
        <v>34150</v>
      </c>
      <c r="Z284">
        <v>541.34</v>
      </c>
      <c r="AA284">
        <v>1041.57</v>
      </c>
      <c r="AB284">
        <v>1697.63</v>
      </c>
      <c r="AC284">
        <f t="shared" si="18"/>
        <v>2.927226915666381E-3</v>
      </c>
      <c r="AD284">
        <f t="shared" si="18"/>
        <v>2.2650957290132556E-2</v>
      </c>
      <c r="AE284">
        <f t="shared" si="18"/>
        <v>4.0310077519379872E-2</v>
      </c>
      <c r="AF284">
        <f t="shared" si="20"/>
        <v>2.102536217811783</v>
      </c>
      <c r="AG284">
        <f t="shared" si="20"/>
        <v>2.1170552246996919</v>
      </c>
      <c r="AH284">
        <f t="shared" si="20"/>
        <v>1.8145408681338633</v>
      </c>
    </row>
    <row r="285" spans="2:34">
      <c r="B285">
        <v>280</v>
      </c>
      <c r="C285">
        <f t="shared" si="21"/>
        <v>124.0205671427148</v>
      </c>
      <c r="D285">
        <f t="shared" si="19"/>
        <v>3.1881729208747472E-10</v>
      </c>
      <c r="Y285" s="2">
        <v>34180</v>
      </c>
      <c r="Z285">
        <v>539.16</v>
      </c>
      <c r="AA285">
        <v>1053.3</v>
      </c>
      <c r="AB285">
        <v>1803.23</v>
      </c>
      <c r="AC285">
        <f t="shared" si="18"/>
        <v>-4.0270440019212206E-3</v>
      </c>
      <c r="AD285">
        <f t="shared" si="18"/>
        <v>1.1261845099225232E-2</v>
      </c>
      <c r="AE285">
        <f t="shared" si="18"/>
        <v>6.220436726495171E-2</v>
      </c>
      <c r="AF285">
        <f t="shared" ref="AF285:AH300" si="22">AF284*(1+AC285)</f>
        <v>2.0940692119470219</v>
      </c>
      <c r="AG285">
        <f t="shared" si="22"/>
        <v>2.1408971727067652</v>
      </c>
      <c r="AH285">
        <f t="shared" si="22"/>
        <v>1.9274132347125263</v>
      </c>
    </row>
    <row r="286" spans="2:34">
      <c r="B286">
        <v>281</v>
      </c>
      <c r="C286">
        <f t="shared" si="21"/>
        <v>125.26077281414194</v>
      </c>
      <c r="D286">
        <f t="shared" si="19"/>
        <v>2.9273224091668128E-10</v>
      </c>
      <c r="Y286" s="2">
        <v>34212</v>
      </c>
      <c r="Z286">
        <v>559.62</v>
      </c>
      <c r="AA286">
        <v>1121.31</v>
      </c>
      <c r="AB286">
        <v>1944.89</v>
      </c>
      <c r="AC286">
        <f t="shared" si="18"/>
        <v>3.7947918985087981E-2</v>
      </c>
      <c r="AD286">
        <f t="shared" si="18"/>
        <v>6.4568499003132995E-2</v>
      </c>
      <c r="AE286">
        <f t="shared" si="18"/>
        <v>7.8559030184724099E-2</v>
      </c>
      <c r="AF286">
        <f t="shared" si="22"/>
        <v>2.1735347807511545</v>
      </c>
      <c r="AG286">
        <f t="shared" si="22"/>
        <v>2.2791316896684921</v>
      </c>
      <c r="AH286">
        <f t="shared" si="22"/>
        <v>2.0788289491967444</v>
      </c>
    </row>
    <row r="287" spans="2:34">
      <c r="B287">
        <v>282</v>
      </c>
      <c r="C287">
        <f t="shared" si="21"/>
        <v>126.51338054228337</v>
      </c>
      <c r="D287">
        <f t="shared" si="19"/>
        <v>2.6878142120531645E-10</v>
      </c>
      <c r="Y287" s="2">
        <v>34242</v>
      </c>
      <c r="Z287">
        <v>555.33000000000004</v>
      </c>
      <c r="AA287">
        <v>1104.48</v>
      </c>
      <c r="AB287">
        <v>1915.71</v>
      </c>
      <c r="AC287">
        <f t="shared" si="18"/>
        <v>-7.6659161573924273E-3</v>
      </c>
      <c r="AD287">
        <f t="shared" si="18"/>
        <v>-1.5009230275302876E-2</v>
      </c>
      <c r="AE287">
        <f t="shared" si="18"/>
        <v>-1.5003419216510938E-2</v>
      </c>
      <c r="AF287">
        <f t="shared" si="22"/>
        <v>2.1568726453567399</v>
      </c>
      <c r="AG287">
        <f t="shared" si="22"/>
        <v>2.2449236773105175</v>
      </c>
      <c r="AH287">
        <f t="shared" si="22"/>
        <v>2.0476394069925266</v>
      </c>
    </row>
    <row r="288" spans="2:34">
      <c r="B288">
        <v>283</v>
      </c>
      <c r="C288">
        <f t="shared" si="21"/>
        <v>127.77851434770621</v>
      </c>
      <c r="D288">
        <f t="shared" si="19"/>
        <v>2.4679021401579053E-10</v>
      </c>
      <c r="Y288" s="2">
        <v>34271</v>
      </c>
      <c r="Z288">
        <v>566.82000000000005</v>
      </c>
      <c r="AA288">
        <v>1155.6099999999999</v>
      </c>
      <c r="AB288">
        <v>2069</v>
      </c>
      <c r="AC288">
        <f t="shared" si="18"/>
        <v>2.0690400302522782E-2</v>
      </c>
      <c r="AD288">
        <f t="shared" si="18"/>
        <v>4.6293278284803563E-2</v>
      </c>
      <c r="AE288">
        <f t="shared" si="18"/>
        <v>8.001733038925507E-2</v>
      </c>
      <c r="AF288">
        <f t="shared" si="22"/>
        <v>2.2014992037907319</v>
      </c>
      <c r="AG288">
        <f t="shared" si="22"/>
        <v>2.348848553832398</v>
      </c>
      <c r="AH288">
        <f t="shared" si="22"/>
        <v>2.2114860459399059</v>
      </c>
    </row>
    <row r="289" spans="2:34">
      <c r="B289">
        <v>284</v>
      </c>
      <c r="C289">
        <f t="shared" si="21"/>
        <v>129.05629949118327</v>
      </c>
      <c r="D289">
        <f t="shared" si="19"/>
        <v>2.2659828741449857E-10</v>
      </c>
      <c r="Y289" s="2">
        <v>34303</v>
      </c>
      <c r="Z289">
        <v>561.41</v>
      </c>
      <c r="AA289">
        <v>1156.6199999999999</v>
      </c>
      <c r="AB289">
        <v>2057.77</v>
      </c>
      <c r="AC289">
        <f t="shared" si="18"/>
        <v>-9.54447620055765E-3</v>
      </c>
      <c r="AD289">
        <f t="shared" si="18"/>
        <v>8.7399728282022693E-4</v>
      </c>
      <c r="AE289">
        <f t="shared" si="18"/>
        <v>-5.4277428709521569E-3</v>
      </c>
      <c r="AF289">
        <f t="shared" si="22"/>
        <v>2.1804870470346045</v>
      </c>
      <c r="AG289">
        <f t="shared" si="22"/>
        <v>2.3509014410862039</v>
      </c>
      <c r="AH289">
        <f t="shared" si="22"/>
        <v>2.1994826683198454</v>
      </c>
    </row>
    <row r="290" spans="2:34">
      <c r="B290">
        <v>285</v>
      </c>
      <c r="C290">
        <f t="shared" si="21"/>
        <v>130.34686248609509</v>
      </c>
      <c r="D290">
        <f t="shared" si="19"/>
        <v>2.0805842753513049E-10</v>
      </c>
      <c r="Y290" s="2">
        <v>34334</v>
      </c>
      <c r="Z290">
        <v>568.20000000000005</v>
      </c>
      <c r="AA290">
        <v>1251.9000000000001</v>
      </c>
      <c r="AB290">
        <v>2266.6799999999998</v>
      </c>
      <c r="AC290">
        <f t="shared" si="18"/>
        <v>1.2094547656792853E-2</v>
      </c>
      <c r="AD290">
        <f t="shared" si="18"/>
        <v>8.2377963376044194E-2</v>
      </c>
      <c r="AE290">
        <f t="shared" si="18"/>
        <v>0.10152252195337663</v>
      </c>
      <c r="AF290">
        <f t="shared" si="22"/>
        <v>2.206859051539984</v>
      </c>
      <c r="AG290">
        <f t="shared" si="22"/>
        <v>2.5445639139006926</v>
      </c>
      <c r="AH290">
        <f t="shared" si="22"/>
        <v>2.4227796958004184</v>
      </c>
    </row>
    <row r="291" spans="2:34">
      <c r="B291">
        <v>286</v>
      </c>
      <c r="C291">
        <f t="shared" si="21"/>
        <v>131.65033111095605</v>
      </c>
      <c r="D291">
        <f t="shared" si="19"/>
        <v>1.9103546528225613E-10</v>
      </c>
      <c r="Y291" s="2">
        <v>34365</v>
      </c>
      <c r="Z291">
        <v>587.52</v>
      </c>
      <c r="AA291">
        <v>1280</v>
      </c>
      <c r="AB291">
        <v>2177.4499999999998</v>
      </c>
      <c r="AC291">
        <f t="shared" si="18"/>
        <v>3.4002111932418089E-2</v>
      </c>
      <c r="AD291">
        <f t="shared" si="18"/>
        <v>2.2445882258966376E-2</v>
      </c>
      <c r="AE291">
        <f t="shared" si="18"/>
        <v>-3.9365944906206485E-2</v>
      </c>
      <c r="AF291">
        <f t="shared" si="22"/>
        <v>2.2818969200295167</v>
      </c>
      <c r="AG291">
        <f t="shared" si="22"/>
        <v>2.6016788959125221</v>
      </c>
      <c r="AH291">
        <f t="shared" si="22"/>
        <v>2.3274046837756632</v>
      </c>
    </row>
    <row r="292" spans="2:34">
      <c r="B292">
        <v>287</v>
      </c>
      <c r="C292">
        <f t="shared" si="21"/>
        <v>132.9668344220656</v>
      </c>
      <c r="D292">
        <f t="shared" si="19"/>
        <v>1.7540529085007154E-10</v>
      </c>
      <c r="Y292" s="2">
        <v>34393</v>
      </c>
      <c r="Z292">
        <v>571.57000000000005</v>
      </c>
      <c r="AA292">
        <v>1223.6199999999999</v>
      </c>
      <c r="AB292">
        <v>2091.5700000000002</v>
      </c>
      <c r="AC292">
        <f t="shared" si="18"/>
        <v>-2.7148011982570663E-2</v>
      </c>
      <c r="AD292">
        <f t="shared" si="18"/>
        <v>-4.4046875000000041E-2</v>
      </c>
      <c r="AE292">
        <f t="shared" si="18"/>
        <v>-3.944063009483556E-2</v>
      </c>
      <c r="AF292">
        <f t="shared" si="22"/>
        <v>2.2199479551015644</v>
      </c>
      <c r="AG292">
        <f t="shared" si="22"/>
        <v>2.4870830707941249</v>
      </c>
      <c r="AH292">
        <f t="shared" si="22"/>
        <v>2.2356103765618798</v>
      </c>
    </row>
    <row r="293" spans="2:34">
      <c r="B293">
        <v>288</v>
      </c>
      <c r="C293">
        <f t="shared" si="21"/>
        <v>134.29650276628627</v>
      </c>
      <c r="D293">
        <f t="shared" si="19"/>
        <v>1.6105394887142933E-10</v>
      </c>
      <c r="Y293" s="2">
        <v>34424</v>
      </c>
      <c r="Z293">
        <v>546.65</v>
      </c>
      <c r="AA293">
        <v>1142.58</v>
      </c>
      <c r="AB293">
        <v>2133.11</v>
      </c>
      <c r="AC293">
        <f t="shared" si="18"/>
        <v>-4.3599209195724131E-2</v>
      </c>
      <c r="AD293">
        <f t="shared" si="18"/>
        <v>-6.622971183864268E-2</v>
      </c>
      <c r="AE293">
        <f t="shared" si="18"/>
        <v>1.9860678820216471E-2</v>
      </c>
      <c r="AF293">
        <f t="shared" si="22"/>
        <v>2.1231599798034715</v>
      </c>
      <c r="AG293">
        <f t="shared" si="22"/>
        <v>2.3223642756966636</v>
      </c>
      <c r="AH293">
        <f t="shared" si="22"/>
        <v>2.2800111162179184</v>
      </c>
    </row>
    <row r="294" spans="2:34">
      <c r="B294">
        <v>289</v>
      </c>
      <c r="C294">
        <f t="shared" si="21"/>
        <v>135.63946779394914</v>
      </c>
      <c r="D294">
        <f t="shared" si="19"/>
        <v>1.4787680760013056E-10</v>
      </c>
      <c r="Y294" s="2">
        <v>34453</v>
      </c>
      <c r="Z294">
        <v>553.66</v>
      </c>
      <c r="AA294">
        <v>1160.79</v>
      </c>
      <c r="AB294">
        <v>2245.98</v>
      </c>
      <c r="AC294">
        <f t="shared" si="18"/>
        <v>1.2823561693954044E-2</v>
      </c>
      <c r="AD294">
        <f t="shared" si="18"/>
        <v>1.5937614871606387E-2</v>
      </c>
      <c r="AE294">
        <f t="shared" si="18"/>
        <v>5.2913351866523461E-2</v>
      </c>
      <c r="AF294">
        <f t="shared" si="22"/>
        <v>2.1503864527906154</v>
      </c>
      <c r="AG294">
        <f t="shared" si="22"/>
        <v>2.359377223114294</v>
      </c>
      <c r="AH294">
        <f t="shared" si="22"/>
        <v>2.4006541466699423</v>
      </c>
    </row>
    <row r="295" spans="2:34">
      <c r="B295">
        <v>290</v>
      </c>
      <c r="C295">
        <f t="shared" si="21"/>
        <v>136.99586247188864</v>
      </c>
      <c r="D295">
        <f t="shared" si="19"/>
        <v>1.3577779606921079E-10</v>
      </c>
      <c r="Y295" s="2">
        <v>34485</v>
      </c>
      <c r="Z295">
        <v>562.75</v>
      </c>
      <c r="AA295">
        <v>1105.3599999999999</v>
      </c>
      <c r="AB295">
        <v>2127.6999999999998</v>
      </c>
      <c r="AC295">
        <f t="shared" si="18"/>
        <v>1.6418018278365754E-2</v>
      </c>
      <c r="AD295">
        <f t="shared" si="18"/>
        <v>-4.7751962025861738E-2</v>
      </c>
      <c r="AE295">
        <f t="shared" si="18"/>
        <v>-5.2662980079965171E-2</v>
      </c>
      <c r="AF295">
        <f t="shared" si="22"/>
        <v>2.1856915368780818</v>
      </c>
      <c r="AG295">
        <f t="shared" si="22"/>
        <v>2.246712331551457</v>
      </c>
      <c r="AH295">
        <f t="shared" si="22"/>
        <v>2.2742285451649775</v>
      </c>
    </row>
    <row r="296" spans="2:34">
      <c r="B296">
        <v>291</v>
      </c>
      <c r="C296">
        <f t="shared" si="21"/>
        <v>138.36582109660753</v>
      </c>
      <c r="D296">
        <f t="shared" si="19"/>
        <v>1.2466870366354808E-10</v>
      </c>
      <c r="Y296" s="2">
        <v>34515</v>
      </c>
      <c r="Z296">
        <v>548.96</v>
      </c>
      <c r="AA296">
        <v>1091.48</v>
      </c>
      <c r="AB296">
        <v>2025.34</v>
      </c>
      <c r="AC296">
        <f t="shared" si="18"/>
        <v>-2.450466459351397E-2</v>
      </c>
      <c r="AD296">
        <f t="shared" si="18"/>
        <v>-1.2556995006151705E-2</v>
      </c>
      <c r="AE296">
        <f t="shared" si="18"/>
        <v>-4.8108285942566997E-2</v>
      </c>
      <c r="AF296">
        <f t="shared" si="22"/>
        <v>2.1321318988620024</v>
      </c>
      <c r="AG296">
        <f t="shared" si="22"/>
        <v>2.2185003760239059</v>
      </c>
      <c r="AH296">
        <f t="shared" si="22"/>
        <v>2.1648193080154328</v>
      </c>
    </row>
    <row r="297" spans="2:34">
      <c r="B297">
        <v>292</v>
      </c>
      <c r="C297">
        <f t="shared" si="21"/>
        <v>139.74947930757361</v>
      </c>
      <c r="D297">
        <f t="shared" si="19"/>
        <v>1.1446853700016687E-10</v>
      </c>
      <c r="Y297" s="2">
        <v>34544</v>
      </c>
      <c r="Z297">
        <v>566.98</v>
      </c>
      <c r="AA297">
        <v>1156.6500000000001</v>
      </c>
      <c r="AB297">
        <v>2146.64</v>
      </c>
      <c r="AC297">
        <f t="shared" si="18"/>
        <v>3.2825706791022924E-2</v>
      </c>
      <c r="AD297">
        <f t="shared" si="18"/>
        <v>5.9707919522116848E-2</v>
      </c>
      <c r="AE297">
        <f t="shared" si="18"/>
        <v>5.9891178765046904E-2</v>
      </c>
      <c r="AF297">
        <f t="shared" si="22"/>
        <v>2.2021206354138334</v>
      </c>
      <c r="AG297">
        <f t="shared" si="22"/>
        <v>2.3509624179353272</v>
      </c>
      <c r="AH297">
        <f t="shared" si="22"/>
        <v>2.2944728881858101</v>
      </c>
    </row>
    <row r="298" spans="2:34">
      <c r="B298">
        <v>293</v>
      </c>
      <c r="C298">
        <f t="shared" si="21"/>
        <v>141.14697410064935</v>
      </c>
      <c r="D298">
        <f t="shared" si="19"/>
        <v>1.0510292942742593E-10</v>
      </c>
      <c r="Y298" s="2">
        <v>34577</v>
      </c>
      <c r="Z298">
        <v>590.23</v>
      </c>
      <c r="AA298">
        <v>1224.77</v>
      </c>
      <c r="AB298">
        <v>2212.85</v>
      </c>
      <c r="AC298">
        <f t="shared" si="18"/>
        <v>4.1006737451056541E-2</v>
      </c>
      <c r="AD298">
        <f t="shared" si="18"/>
        <v>5.889422037781511E-2</v>
      </c>
      <c r="AE298">
        <f t="shared" si="18"/>
        <v>3.0843550851563428E-2</v>
      </c>
      <c r="AF298">
        <f t="shared" si="22"/>
        <v>2.2924224181458022</v>
      </c>
      <c r="AG298">
        <f t="shared" si="22"/>
        <v>2.4894205166771717</v>
      </c>
      <c r="AH298">
        <f t="shared" si="22"/>
        <v>2.3652425793901029</v>
      </c>
    </row>
    <row r="299" spans="2:34">
      <c r="B299">
        <v>294</v>
      </c>
      <c r="C299">
        <f t="shared" si="21"/>
        <v>142.55844384165584</v>
      </c>
      <c r="D299">
        <f t="shared" si="19"/>
        <v>9.650359883790926E-11</v>
      </c>
      <c r="Y299" s="2">
        <v>34607</v>
      </c>
      <c r="Z299">
        <v>575.79</v>
      </c>
      <c r="AA299">
        <v>1146.01</v>
      </c>
      <c r="AB299">
        <v>2011.75</v>
      </c>
      <c r="AC299">
        <f t="shared" si="18"/>
        <v>-2.4465039052572801E-2</v>
      </c>
      <c r="AD299">
        <f t="shared" si="18"/>
        <v>-6.4305951321472543E-2</v>
      </c>
      <c r="AE299">
        <f t="shared" si="18"/>
        <v>-9.0878279142282525E-2</v>
      </c>
      <c r="AF299">
        <f t="shared" si="22"/>
        <v>2.2363382141608716</v>
      </c>
      <c r="AG299">
        <f t="shared" si="22"/>
        <v>2.3293359621130545</v>
      </c>
      <c r="AH299">
        <f t="shared" si="22"/>
        <v>2.1502934040210766</v>
      </c>
    </row>
    <row r="300" spans="2:34">
      <c r="B300">
        <v>295</v>
      </c>
      <c r="C300">
        <f t="shared" si="21"/>
        <v>143.98402828007241</v>
      </c>
      <c r="D300">
        <f t="shared" si="19"/>
        <v>8.8607849842080317E-11</v>
      </c>
      <c r="Y300" s="2">
        <v>34638</v>
      </c>
      <c r="Z300">
        <v>588.73</v>
      </c>
      <c r="AA300">
        <v>1175.22</v>
      </c>
      <c r="AB300">
        <v>2071.63</v>
      </c>
      <c r="AC300">
        <f t="shared" si="18"/>
        <v>2.2473471230830766E-2</v>
      </c>
      <c r="AD300">
        <f t="shared" si="18"/>
        <v>2.5488433783300346E-2</v>
      </c>
      <c r="AE300">
        <f t="shared" si="18"/>
        <v>2.976512986206048E-2</v>
      </c>
      <c r="AF300">
        <f t="shared" si="22"/>
        <v>2.2865964966792234</v>
      </c>
      <c r="AG300">
        <f t="shared" si="22"/>
        <v>2.3887070875424334</v>
      </c>
      <c r="AH300">
        <f t="shared" si="22"/>
        <v>2.2142971664332962</v>
      </c>
    </row>
    <row r="301" spans="2:34">
      <c r="B301">
        <v>296</v>
      </c>
      <c r="C301">
        <f t="shared" si="21"/>
        <v>145.42386856287314</v>
      </c>
      <c r="D301">
        <f t="shared" si="19"/>
        <v>8.1358116673182849E-11</v>
      </c>
      <c r="Y301" s="2">
        <v>34668</v>
      </c>
      <c r="Z301">
        <v>567.29</v>
      </c>
      <c r="AA301">
        <v>1171.83</v>
      </c>
      <c r="AB301">
        <v>2048.2600000000002</v>
      </c>
      <c r="AC301">
        <f t="shared" si="18"/>
        <v>-3.6417372989316021E-2</v>
      </c>
      <c r="AD301">
        <f t="shared" si="18"/>
        <v>-2.8845662939706029E-3</v>
      </c>
      <c r="AE301">
        <f t="shared" si="18"/>
        <v>-1.1280971988241073E-2</v>
      </c>
      <c r="AF301">
        <f t="shared" ref="AF301:AH316" si="23">AF300*(1+AC301)</f>
        <v>2.2033246591835929</v>
      </c>
      <c r="AG301">
        <f t="shared" si="23"/>
        <v>2.3818167035915399</v>
      </c>
      <c r="AH301">
        <f t="shared" si="23"/>
        <v>2.1893177421251204</v>
      </c>
    </row>
    <row r="302" spans="2:34">
      <c r="B302">
        <v>297</v>
      </c>
      <c r="C302">
        <f t="shared" si="21"/>
        <v>146.87810724850186</v>
      </c>
      <c r="D302">
        <f t="shared" si="19"/>
        <v>7.4701543490831518E-11</v>
      </c>
      <c r="Y302" s="2">
        <v>34698</v>
      </c>
      <c r="Z302">
        <v>575.70000000000005</v>
      </c>
      <c r="AA302">
        <v>1170.4000000000001</v>
      </c>
      <c r="AB302">
        <v>2106.58</v>
      </c>
      <c r="AC302">
        <f t="shared" si="18"/>
        <v>1.4824869114562267E-2</v>
      </c>
      <c r="AD302">
        <f t="shared" si="18"/>
        <v>-1.2203135267059295E-3</v>
      </c>
      <c r="AE302">
        <f t="shared" si="18"/>
        <v>2.8472947770302515E-2</v>
      </c>
      <c r="AF302">
        <f t="shared" si="23"/>
        <v>2.235988658872877</v>
      </c>
      <c r="AG302">
        <f t="shared" si="23"/>
        <v>2.3789101404500128</v>
      </c>
      <c r="AH302">
        <f t="shared" si="23"/>
        <v>2.2516540718492455</v>
      </c>
    </row>
    <row r="303" spans="2:34">
      <c r="B303">
        <v>298</v>
      </c>
      <c r="C303">
        <f t="shared" si="21"/>
        <v>148.34688832098689</v>
      </c>
      <c r="D303">
        <f t="shared" si="19"/>
        <v>6.8589599023399841E-11</v>
      </c>
      <c r="Y303" s="2">
        <v>34730</v>
      </c>
      <c r="Z303">
        <v>590.64</v>
      </c>
      <c r="AA303">
        <v>1143.42</v>
      </c>
      <c r="AB303">
        <v>2021.27</v>
      </c>
      <c r="AC303">
        <f t="shared" si="18"/>
        <v>2.5951016154246886E-2</v>
      </c>
      <c r="AD303">
        <f t="shared" si="18"/>
        <v>-2.3051948051948101E-2</v>
      </c>
      <c r="AE303">
        <f t="shared" si="18"/>
        <v>-4.049691917705478E-2</v>
      </c>
      <c r="AF303">
        <f t="shared" si="23"/>
        <v>2.2940148366799997</v>
      </c>
      <c r="AG303">
        <f t="shared" si="23"/>
        <v>2.3240716274721067</v>
      </c>
      <c r="AH303">
        <f t="shared" si="23"/>
        <v>2.1604690188868805</v>
      </c>
    </row>
    <row r="304" spans="2:34">
      <c r="B304">
        <v>299</v>
      </c>
      <c r="C304">
        <f t="shared" si="21"/>
        <v>149.83035720419676</v>
      </c>
      <c r="D304">
        <f t="shared" si="19"/>
        <v>6.2977722739667116E-11</v>
      </c>
      <c r="Y304" s="2">
        <v>34758</v>
      </c>
      <c r="Z304">
        <v>613.65</v>
      </c>
      <c r="AA304">
        <v>1154.24</v>
      </c>
      <c r="AB304">
        <v>2102.1799999999998</v>
      </c>
      <c r="AC304">
        <f t="shared" si="18"/>
        <v>3.8957740755790393E-2</v>
      </c>
      <c r="AD304">
        <f t="shared" si="18"/>
        <v>9.4628395515208297E-3</v>
      </c>
      <c r="AE304">
        <f t="shared" si="18"/>
        <v>4.0029288516625572E-2</v>
      </c>
      <c r="AF304">
        <f t="shared" si="23"/>
        <v>2.3833844719773158</v>
      </c>
      <c r="AG304">
        <f t="shared" si="23"/>
        <v>2.3460639443891171</v>
      </c>
      <c r="AH304">
        <f t="shared" si="23"/>
        <v>2.2469510565751345</v>
      </c>
    </row>
    <row r="305" spans="2:34">
      <c r="B305">
        <v>300</v>
      </c>
      <c r="C305">
        <f t="shared" si="21"/>
        <v>151.32866077623873</v>
      </c>
      <c r="D305">
        <f t="shared" si="19"/>
        <v>5.7824999970057992E-11</v>
      </c>
      <c r="Y305" s="2">
        <v>34789</v>
      </c>
      <c r="Z305">
        <v>631.76</v>
      </c>
      <c r="AA305">
        <v>1215.81</v>
      </c>
      <c r="AB305">
        <v>1922.59</v>
      </c>
      <c r="AC305">
        <f t="shared" si="18"/>
        <v>2.9511936771775549E-2</v>
      </c>
      <c r="AD305">
        <f t="shared" si="18"/>
        <v>5.3342459107291296E-2</v>
      </c>
      <c r="AE305">
        <f t="shared" si="18"/>
        <v>-8.543036276627114E-2</v>
      </c>
      <c r="AF305">
        <f t="shared" si="23"/>
        <v>2.4537227638171419</v>
      </c>
      <c r="AG305">
        <f t="shared" si="23"/>
        <v>2.4712087644057843</v>
      </c>
      <c r="AH305">
        <f t="shared" si="23"/>
        <v>2.0549932126938644</v>
      </c>
    </row>
    <row r="306" spans="2:34">
      <c r="B306">
        <v>301</v>
      </c>
      <c r="C306">
        <f t="shared" si="21"/>
        <v>152.84194738400112</v>
      </c>
      <c r="D306">
        <f t="shared" si="19"/>
        <v>5.309386360887143E-11</v>
      </c>
      <c r="Y306" s="2">
        <v>34817</v>
      </c>
      <c r="Z306">
        <v>650.36</v>
      </c>
      <c r="AA306">
        <v>1249.2</v>
      </c>
      <c r="AB306">
        <v>2015.94</v>
      </c>
      <c r="AC306">
        <f t="shared" si="18"/>
        <v>2.9441560086108653E-2</v>
      </c>
      <c r="AD306">
        <f t="shared" si="18"/>
        <v>2.7463172699681682E-2</v>
      </c>
      <c r="AE306">
        <f t="shared" si="18"/>
        <v>4.8554293947227434E-2</v>
      </c>
      <c r="AF306">
        <f t="shared" si="23"/>
        <v>2.5259641900027168</v>
      </c>
      <c r="AG306">
        <f t="shared" si="23"/>
        <v>2.5390759974796273</v>
      </c>
      <c r="AH306">
        <f t="shared" si="23"/>
        <v>2.1547719572025597</v>
      </c>
    </row>
    <row r="307" spans="2:34">
      <c r="B307">
        <v>302</v>
      </c>
      <c r="C307">
        <f t="shared" si="21"/>
        <v>154.37036685784113</v>
      </c>
      <c r="D307">
        <f t="shared" si="19"/>
        <v>4.874982022269103E-11</v>
      </c>
      <c r="Y307" s="2">
        <v>34850</v>
      </c>
      <c r="Z307">
        <v>676.36</v>
      </c>
      <c r="AA307">
        <v>1294.25</v>
      </c>
      <c r="AB307">
        <v>2092.17</v>
      </c>
      <c r="AC307">
        <f t="shared" si="18"/>
        <v>3.9977858416876844E-2</v>
      </c>
      <c r="AD307">
        <f t="shared" si="18"/>
        <v>3.6063080371437684E-2</v>
      </c>
      <c r="AE307">
        <f t="shared" si="18"/>
        <v>3.7813625405518136E-2</v>
      </c>
      <c r="AF307">
        <f t="shared" si="23"/>
        <v>2.6269468287567466</v>
      </c>
      <c r="AG307">
        <f t="shared" si="23"/>
        <v>2.6306428992459234</v>
      </c>
      <c r="AH307">
        <f t="shared" si="23"/>
        <v>2.2362516968265322</v>
      </c>
    </row>
    <row r="308" spans="2:34">
      <c r="B308">
        <v>303</v>
      </c>
      <c r="C308">
        <f t="shared" si="21"/>
        <v>155.91407052641955</v>
      </c>
      <c r="D308">
        <f t="shared" si="19"/>
        <v>4.4761198568107221E-11</v>
      </c>
      <c r="Y308" s="2">
        <v>34880</v>
      </c>
      <c r="Z308">
        <v>692.07</v>
      </c>
      <c r="AA308">
        <v>1296.7</v>
      </c>
      <c r="AB308">
        <v>2083.9299999999998</v>
      </c>
      <c r="AC308">
        <f t="shared" si="18"/>
        <v>2.3227275415459214E-2</v>
      </c>
      <c r="AD308">
        <f t="shared" si="18"/>
        <v>1.8929882171141443E-3</v>
      </c>
      <c r="AE308">
        <f t="shared" si="18"/>
        <v>-3.9384944818060541E-3</v>
      </c>
      <c r="AF308">
        <f t="shared" si="23"/>
        <v>2.6879636462500467</v>
      </c>
      <c r="AG308">
        <f t="shared" si="23"/>
        <v>2.6356226752576308</v>
      </c>
      <c r="AH308">
        <f t="shared" si="23"/>
        <v>2.2274442318586516</v>
      </c>
    </row>
    <row r="309" spans="2:34">
      <c r="B309">
        <v>304</v>
      </c>
      <c r="C309">
        <f t="shared" si="21"/>
        <v>157.47321123168373</v>
      </c>
      <c r="D309">
        <f t="shared" si="19"/>
        <v>4.1098918685262083E-11</v>
      </c>
      <c r="Y309" s="2">
        <v>34911</v>
      </c>
      <c r="Z309">
        <v>715.02</v>
      </c>
      <c r="AA309">
        <v>1356.69</v>
      </c>
      <c r="AB309">
        <v>2218.7399999999998</v>
      </c>
      <c r="AC309">
        <f t="shared" si="18"/>
        <v>3.3161385408990274E-2</v>
      </c>
      <c r="AD309">
        <f t="shared" si="18"/>
        <v>4.6263592195573411E-2</v>
      </c>
      <c r="AE309">
        <f t="shared" si="18"/>
        <v>6.4690272705897112E-2</v>
      </c>
      <c r="AF309">
        <f t="shared" si="23"/>
        <v>2.7771002446886994</v>
      </c>
      <c r="AG309">
        <f t="shared" si="23"/>
        <v>2.7575560478871561</v>
      </c>
      <c r="AH309">
        <f t="shared" si="23"/>
        <v>2.3715382066547654</v>
      </c>
    </row>
    <row r="310" spans="2:34">
      <c r="B310">
        <v>305</v>
      </c>
      <c r="C310">
        <f t="shared" si="21"/>
        <v>159.04794334400057</v>
      </c>
      <c r="D310">
        <f t="shared" si="19"/>
        <v>3.7736279883740633E-11</v>
      </c>
      <c r="Y310" s="2">
        <v>34942</v>
      </c>
      <c r="Z310">
        <v>716.82</v>
      </c>
      <c r="AA310">
        <v>1369.72</v>
      </c>
      <c r="AB310">
        <v>2238.31</v>
      </c>
      <c r="AC310">
        <f t="shared" si="18"/>
        <v>2.5174121003608274E-3</v>
      </c>
      <c r="AD310">
        <f t="shared" si="18"/>
        <v>9.604257420634088E-3</v>
      </c>
      <c r="AE310">
        <f t="shared" si="18"/>
        <v>8.8203214437023725E-3</v>
      </c>
      <c r="AF310">
        <f t="shared" si="23"/>
        <v>2.7840913504485938</v>
      </c>
      <c r="AG310">
        <f t="shared" si="23"/>
        <v>2.784040326022891</v>
      </c>
      <c r="AH310">
        <f t="shared" si="23"/>
        <v>2.3924559359534818</v>
      </c>
    </row>
    <row r="311" spans="2:34">
      <c r="B311">
        <v>306</v>
      </c>
      <c r="C311">
        <f t="shared" si="21"/>
        <v>160.63842277744058</v>
      </c>
      <c r="D311">
        <f t="shared" si="19"/>
        <v>3.4648766075070941E-11</v>
      </c>
      <c r="Y311" s="2">
        <v>34971</v>
      </c>
      <c r="Z311">
        <v>747.07</v>
      </c>
      <c r="AA311">
        <v>1389.26</v>
      </c>
      <c r="AB311">
        <v>2187.04</v>
      </c>
      <c r="AC311">
        <f t="shared" si="18"/>
        <v>4.220027342987076E-2</v>
      </c>
      <c r="AD311">
        <f t="shared" si="18"/>
        <v>1.4265689337966903E-2</v>
      </c>
      <c r="AE311">
        <f t="shared" si="18"/>
        <v>-2.2905674370395479E-2</v>
      </c>
      <c r="AF311">
        <f t="shared" si="23"/>
        <v>2.9015807666912625</v>
      </c>
      <c r="AG311">
        <f t="shared" si="23"/>
        <v>2.8237565804183058</v>
      </c>
      <c r="AH311">
        <f t="shared" si="23"/>
        <v>2.3376551193390118</v>
      </c>
    </row>
    <row r="312" spans="2:34">
      <c r="B312">
        <v>307</v>
      </c>
      <c r="C312">
        <f t="shared" si="21"/>
        <v>162.24480700521499</v>
      </c>
      <c r="D312">
        <f t="shared" si="19"/>
        <v>3.1813867032565139E-11</v>
      </c>
      <c r="Y312" s="2">
        <v>35003</v>
      </c>
      <c r="Z312">
        <v>744.4</v>
      </c>
      <c r="AA312">
        <v>1400.3</v>
      </c>
      <c r="AB312">
        <v>2167.91</v>
      </c>
      <c r="AC312">
        <f t="shared" si="18"/>
        <v>-3.5739622793046211E-3</v>
      </c>
      <c r="AD312">
        <f t="shared" si="18"/>
        <v>7.9466766479996398E-3</v>
      </c>
      <c r="AE312">
        <f t="shared" si="18"/>
        <v>-8.7469822225474392E-3</v>
      </c>
      <c r="AF312">
        <f t="shared" si="23"/>
        <v>2.8912106264807522</v>
      </c>
      <c r="AG312">
        <f t="shared" si="23"/>
        <v>2.8461960608955512</v>
      </c>
      <c r="AH312">
        <f t="shared" si="23"/>
        <v>2.3172076915677065</v>
      </c>
    </row>
    <row r="313" spans="2:34">
      <c r="B313">
        <v>308</v>
      </c>
      <c r="C313">
        <f t="shared" si="21"/>
        <v>163.86725507526714</v>
      </c>
      <c r="D313">
        <f t="shared" si="19"/>
        <v>2.9210914275355262E-11</v>
      </c>
      <c r="Y313" s="2">
        <v>35033</v>
      </c>
      <c r="Z313">
        <v>777.07</v>
      </c>
      <c r="AA313">
        <v>1457.19</v>
      </c>
      <c r="AB313">
        <v>2242.83</v>
      </c>
      <c r="AC313">
        <f t="shared" si="18"/>
        <v>4.3887694787748677E-2</v>
      </c>
      <c r="AD313">
        <f t="shared" si="18"/>
        <v>4.0627008498179018E-2</v>
      </c>
      <c r="AE313">
        <f t="shared" si="18"/>
        <v>3.4558630201438234E-2</v>
      </c>
      <c r="AF313">
        <f t="shared" si="23"/>
        <v>3.0180991960228352</v>
      </c>
      <c r="AG313">
        <f t="shared" si="23"/>
        <v>2.9618284924490386</v>
      </c>
      <c r="AH313">
        <f t="shared" si="23"/>
        <v>2.3972872152805231</v>
      </c>
    </row>
    <row r="314" spans="2:34">
      <c r="B314">
        <v>309</v>
      </c>
      <c r="C314">
        <f t="shared" si="21"/>
        <v>165.5059276260198</v>
      </c>
      <c r="D314">
        <f t="shared" si="19"/>
        <v>2.6820930380098915E-11</v>
      </c>
      <c r="Y314" s="2">
        <v>35062</v>
      </c>
      <c r="Z314">
        <v>792.04</v>
      </c>
      <c r="AA314">
        <v>1474.35</v>
      </c>
      <c r="AB314">
        <v>2253.88</v>
      </c>
      <c r="AC314">
        <f t="shared" si="18"/>
        <v>1.9264673710219116E-2</v>
      </c>
      <c r="AD314">
        <f t="shared" si="18"/>
        <v>1.177608959710108E-2</v>
      </c>
      <c r="AE314">
        <f t="shared" si="18"/>
        <v>4.9268112161868771E-3</v>
      </c>
      <c r="AF314">
        <f t="shared" si="23"/>
        <v>3.0762418922592896</v>
      </c>
      <c r="AG314">
        <f t="shared" si="23"/>
        <v>2.9967072501473653</v>
      </c>
      <c r="AH314">
        <f t="shared" si="23"/>
        <v>2.4090981968211884</v>
      </c>
    </row>
    <row r="315" spans="2:34">
      <c r="B315">
        <v>310</v>
      </c>
      <c r="C315">
        <f t="shared" si="21"/>
        <v>167.16098690228</v>
      </c>
      <c r="D315">
        <f t="shared" si="19"/>
        <v>2.4626490621727185E-11</v>
      </c>
      <c r="Y315" s="2">
        <v>35095</v>
      </c>
      <c r="Z315">
        <v>819</v>
      </c>
      <c r="AA315">
        <v>1505.9</v>
      </c>
      <c r="AB315">
        <v>2470.14</v>
      </c>
      <c r="AC315">
        <f t="shared" si="18"/>
        <v>3.403868491490325E-2</v>
      </c>
      <c r="AD315">
        <f t="shared" si="18"/>
        <v>2.1399260691152167E-2</v>
      </c>
      <c r="AE315">
        <f t="shared" si="18"/>
        <v>9.5950094947379494E-2</v>
      </c>
      <c r="AF315">
        <f t="shared" si="23"/>
        <v>3.1809531207519295</v>
      </c>
      <c r="AG315">
        <f t="shared" si="23"/>
        <v>3.0608345698083346</v>
      </c>
      <c r="AH315">
        <f t="shared" si="23"/>
        <v>2.6402513975437421</v>
      </c>
    </row>
    <row r="316" spans="2:34">
      <c r="B316">
        <v>311</v>
      </c>
      <c r="C316">
        <f t="shared" si="21"/>
        <v>168.8325967713028</v>
      </c>
      <c r="D316">
        <f t="shared" si="19"/>
        <v>2.2611595934494957E-11</v>
      </c>
      <c r="Y316" s="2">
        <v>35124</v>
      </c>
      <c r="Z316">
        <v>826.59</v>
      </c>
      <c r="AA316">
        <v>1497.31</v>
      </c>
      <c r="AB316">
        <v>2473.5500000000002</v>
      </c>
      <c r="AC316">
        <f t="shared" si="18"/>
        <v>9.2673992673992789E-3</v>
      </c>
      <c r="AD316">
        <f t="shared" si="18"/>
        <v>-5.7042300285544689E-3</v>
      </c>
      <c r="AE316">
        <f t="shared" si="18"/>
        <v>1.3804885553045931E-3</v>
      </c>
      <c r="AF316">
        <f t="shared" si="23"/>
        <v>3.2104322833728172</v>
      </c>
      <c r="AG316">
        <f t="shared" si="23"/>
        <v>3.0433748653427961</v>
      </c>
      <c r="AH316">
        <f t="shared" si="23"/>
        <v>2.6438962343811783</v>
      </c>
    </row>
    <row r="317" spans="2:34">
      <c r="B317">
        <v>312</v>
      </c>
      <c r="C317">
        <f t="shared" si="21"/>
        <v>170.52092273901584</v>
      </c>
      <c r="D317">
        <f t="shared" si="19"/>
        <v>2.0761556267127194E-11</v>
      </c>
      <c r="Y317" s="2">
        <v>35153</v>
      </c>
      <c r="Z317">
        <v>834.55</v>
      </c>
      <c r="AA317">
        <v>1498.85</v>
      </c>
      <c r="AB317">
        <v>2485.87</v>
      </c>
      <c r="AC317">
        <f t="shared" si="18"/>
        <v>9.6299253559803955E-3</v>
      </c>
      <c r="AD317">
        <f t="shared" si="18"/>
        <v>1.0285111299597194E-3</v>
      </c>
      <c r="AE317">
        <f t="shared" si="18"/>
        <v>4.9806957611528979E-3</v>
      </c>
      <c r="AF317">
        <f t="shared" ref="AF317:AH332" si="24">AF316*(1+AC317)</f>
        <v>3.2413485066221273</v>
      </c>
      <c r="AG317">
        <f t="shared" si="24"/>
        <v>3.0465050102644406</v>
      </c>
      <c r="AH317">
        <f t="shared" si="24"/>
        <v>2.6570646771486888</v>
      </c>
    </row>
    <row r="318" spans="2:34">
      <c r="B318">
        <v>313</v>
      </c>
      <c r="C318">
        <f t="shared" si="21"/>
        <v>172.226131966406</v>
      </c>
      <c r="D318">
        <f t="shared" si="19"/>
        <v>1.9062883481634966E-11</v>
      </c>
      <c r="Y318" s="2">
        <v>35185</v>
      </c>
      <c r="Z318">
        <v>846.85</v>
      </c>
      <c r="AA318">
        <v>1552.78</v>
      </c>
      <c r="AB318">
        <v>2505.25</v>
      </c>
      <c r="AC318">
        <f t="shared" si="18"/>
        <v>1.473848181654791E-2</v>
      </c>
      <c r="AD318">
        <f t="shared" si="18"/>
        <v>3.5980918704340059E-2</v>
      </c>
      <c r="AE318">
        <f t="shared" si="18"/>
        <v>7.7960633500544496E-3</v>
      </c>
      <c r="AF318">
        <f t="shared" si="24"/>
        <v>3.2891210626480722</v>
      </c>
      <c r="AG318">
        <f t="shared" si="24"/>
        <v>3.15612105937113</v>
      </c>
      <c r="AH318">
        <f t="shared" si="24"/>
        <v>2.6777793216969319</v>
      </c>
    </row>
    <row r="319" spans="2:34">
      <c r="B319">
        <v>314</v>
      </c>
      <c r="C319">
        <f t="shared" si="21"/>
        <v>173.94839328607006</v>
      </c>
      <c r="D319">
        <f t="shared" si="19"/>
        <v>1.7503193014955738E-11</v>
      </c>
      <c r="Y319" s="2">
        <v>35216</v>
      </c>
      <c r="Z319">
        <v>868.69</v>
      </c>
      <c r="AA319">
        <v>1529.61</v>
      </c>
      <c r="AB319">
        <v>2542.8000000000002</v>
      </c>
      <c r="AC319">
        <f t="shared" si="18"/>
        <v>2.5789691208596643E-2</v>
      </c>
      <c r="AD319">
        <f t="shared" si="18"/>
        <v>-1.492162444132461E-2</v>
      </c>
      <c r="AE319">
        <f t="shared" si="18"/>
        <v>1.4988524099391443E-2</v>
      </c>
      <c r="AF319">
        <f t="shared" si="24"/>
        <v>3.3739464792014573</v>
      </c>
      <c r="AG319">
        <f t="shared" si="24"/>
        <v>3.1090266062318386</v>
      </c>
      <c r="AH319">
        <f t="shared" si="24"/>
        <v>2.7179152815930383</v>
      </c>
    </row>
    <row r="320" spans="2:34">
      <c r="B320">
        <v>315</v>
      </c>
      <c r="C320">
        <f t="shared" si="21"/>
        <v>175.68787721893077</v>
      </c>
      <c r="D320">
        <f t="shared" si="19"/>
        <v>1.6071113586459359E-11</v>
      </c>
      <c r="Y320" s="2">
        <v>35244</v>
      </c>
      <c r="Z320">
        <v>872.01</v>
      </c>
      <c r="AA320">
        <v>1519.4</v>
      </c>
      <c r="AB320">
        <v>2561.39</v>
      </c>
      <c r="AC320">
        <f t="shared" si="18"/>
        <v>3.821846688692121E-3</v>
      </c>
      <c r="AD320">
        <f t="shared" si="18"/>
        <v>-6.6749040605120769E-3</v>
      </c>
      <c r="AE320">
        <f t="shared" si="18"/>
        <v>7.3108384458075992E-3</v>
      </c>
      <c r="AF320">
        <f t="shared" si="24"/>
        <v>3.3868411853808178</v>
      </c>
      <c r="AG320">
        <f t="shared" si="24"/>
        <v>3.0882741519136614</v>
      </c>
      <c r="AH320">
        <f t="shared" si="24"/>
        <v>2.7377855211261566</v>
      </c>
    </row>
    <row r="321" spans="2:34">
      <c r="B321">
        <v>316</v>
      </c>
      <c r="C321">
        <f t="shared" si="21"/>
        <v>177.44475599112008</v>
      </c>
      <c r="D321">
        <f t="shared" si="19"/>
        <v>1.4756204293021774E-11</v>
      </c>
      <c r="Y321" s="2">
        <v>35277</v>
      </c>
      <c r="Z321">
        <v>833.48</v>
      </c>
      <c r="AA321">
        <v>1522.24</v>
      </c>
      <c r="AB321">
        <v>2473.35</v>
      </c>
      <c r="AC321">
        <f t="shared" si="18"/>
        <v>-4.4185273104666245E-2</v>
      </c>
      <c r="AD321">
        <f t="shared" si="18"/>
        <v>1.8691588785046953E-3</v>
      </c>
      <c r="AE321">
        <f t="shared" si="18"/>
        <v>-3.437196209870419E-2</v>
      </c>
      <c r="AF321">
        <f t="shared" si="24"/>
        <v>3.2371926826426347</v>
      </c>
      <c r="AG321">
        <f t="shared" si="24"/>
        <v>3.0940466269639675</v>
      </c>
      <c r="AH321">
        <f t="shared" si="24"/>
        <v>2.6436824609596274</v>
      </c>
    </row>
    <row r="322" spans="2:34">
      <c r="B322">
        <v>317</v>
      </c>
      <c r="C322">
        <f t="shared" si="21"/>
        <v>179.21920355103128</v>
      </c>
      <c r="D322">
        <f t="shared" si="19"/>
        <v>1.3548878487229084E-11</v>
      </c>
      <c r="Y322" s="2">
        <v>35307</v>
      </c>
      <c r="Z322">
        <v>851.06</v>
      </c>
      <c r="AA322">
        <v>1601.89</v>
      </c>
      <c r="AB322">
        <v>2543.83</v>
      </c>
      <c r="AC322">
        <f t="shared" si="18"/>
        <v>2.1092287757354722E-2</v>
      </c>
      <c r="AD322">
        <f t="shared" si="18"/>
        <v>5.2324206432625697E-2</v>
      </c>
      <c r="AE322">
        <f t="shared" si="18"/>
        <v>2.8495764853336603E-2</v>
      </c>
      <c r="AF322">
        <f t="shared" si="24"/>
        <v>3.305472482230936</v>
      </c>
      <c r="AG322">
        <f t="shared" si="24"/>
        <v>3.2559401613853995</v>
      </c>
      <c r="AH322">
        <f t="shared" si="24"/>
        <v>2.7190162147140233</v>
      </c>
    </row>
    <row r="323" spans="2:34">
      <c r="B323">
        <v>318</v>
      </c>
      <c r="C323">
        <f t="shared" si="21"/>
        <v>181.0113955865416</v>
      </c>
      <c r="D323">
        <f t="shared" si="19"/>
        <v>1.244033388372852E-11</v>
      </c>
      <c r="Y323" s="2">
        <v>35338</v>
      </c>
      <c r="Z323">
        <v>898.97</v>
      </c>
      <c r="AA323">
        <v>1642.57</v>
      </c>
      <c r="AB323">
        <v>2651.85</v>
      </c>
      <c r="AC323">
        <f t="shared" si="18"/>
        <v>5.6294503325265088E-2</v>
      </c>
      <c r="AD323">
        <f t="shared" si="18"/>
        <v>2.5395002153705937E-2</v>
      </c>
      <c r="AE323">
        <f t="shared" si="18"/>
        <v>4.2463529402515077E-2</v>
      </c>
      <c r="AF323">
        <f t="shared" si="24"/>
        <v>3.4915524138734577</v>
      </c>
      <c r="AG323">
        <f t="shared" si="24"/>
        <v>3.3386247687961195</v>
      </c>
      <c r="AH323">
        <f t="shared" si="24"/>
        <v>2.8344752396934476</v>
      </c>
    </row>
    <row r="324" spans="2:34">
      <c r="B324">
        <v>319</v>
      </c>
      <c r="C324">
        <f t="shared" si="21"/>
        <v>182.821509542407</v>
      </c>
      <c r="D324">
        <f t="shared" si="19"/>
        <v>1.1422488384150733E-11</v>
      </c>
      <c r="Y324" s="2">
        <v>35369</v>
      </c>
      <c r="Z324">
        <v>923.76</v>
      </c>
      <c r="AA324">
        <v>1656.13</v>
      </c>
      <c r="AB324">
        <v>2659.25</v>
      </c>
      <c r="AC324">
        <f t="shared" ref="AC324:AE387" si="25">Z324/Z323-1</f>
        <v>2.7576003648620118E-2</v>
      </c>
      <c r="AD324">
        <f t="shared" si="25"/>
        <v>8.2553559361246975E-3</v>
      </c>
      <c r="AE324">
        <f t="shared" si="25"/>
        <v>2.7905047419725104E-3</v>
      </c>
      <c r="AF324">
        <f t="shared" si="24"/>
        <v>3.5878354759777804</v>
      </c>
      <c r="AG324">
        <f t="shared" si="24"/>
        <v>3.3661863045996934</v>
      </c>
      <c r="AH324">
        <f t="shared" si="24"/>
        <v>2.8423848562908161</v>
      </c>
    </row>
    <row r="325" spans="2:34">
      <c r="B325">
        <v>320</v>
      </c>
      <c r="C325">
        <f t="shared" si="21"/>
        <v>184.64972463783107</v>
      </c>
      <c r="D325">
        <f t="shared" si="19"/>
        <v>1.0487921152720218E-11</v>
      </c>
      <c r="Y325" s="2">
        <v>35398</v>
      </c>
      <c r="Z325">
        <v>993.58</v>
      </c>
      <c r="AA325">
        <v>1693.03</v>
      </c>
      <c r="AB325">
        <v>2845.52</v>
      </c>
      <c r="AC325">
        <f t="shared" si="25"/>
        <v>7.5582402355590217E-2</v>
      </c>
      <c r="AD325">
        <f t="shared" si="25"/>
        <v>2.2280859594355329E-2</v>
      </c>
      <c r="AE325">
        <f t="shared" si="25"/>
        <v>7.0046065620005704E-2</v>
      </c>
      <c r="AF325">
        <f t="shared" si="24"/>
        <v>3.8590127005087935</v>
      </c>
      <c r="AG325">
        <f t="shared" si="24"/>
        <v>3.441187829020921</v>
      </c>
      <c r="AH325">
        <f t="shared" si="24"/>
        <v>3.0414827324518732</v>
      </c>
    </row>
    <row r="326" spans="2:34">
      <c r="B326">
        <v>321</v>
      </c>
      <c r="C326">
        <f t="shared" si="21"/>
        <v>186.49622188420938</v>
      </c>
      <c r="D326">
        <f t="shared" si="19"/>
        <v>9.6298185129521994E-12</v>
      </c>
      <c r="Y326" s="2">
        <v>35430</v>
      </c>
      <c r="Z326">
        <v>973.9</v>
      </c>
      <c r="AA326">
        <v>1722.97</v>
      </c>
      <c r="AB326">
        <v>2888.69</v>
      </c>
      <c r="AC326">
        <f t="shared" si="25"/>
        <v>-1.9807161979911059E-2</v>
      </c>
      <c r="AD326">
        <f t="shared" si="25"/>
        <v>1.7684270213758735E-2</v>
      </c>
      <c r="AE326">
        <f t="shared" si="25"/>
        <v>1.5171216508757635E-2</v>
      </c>
      <c r="AF326">
        <f t="shared" si="24"/>
        <v>3.7825766108672818</v>
      </c>
      <c r="AG326">
        <f t="shared" si="24"/>
        <v>3.5020427244456247</v>
      </c>
      <c r="AH326">
        <f t="shared" si="24"/>
        <v>3.0876257254935484</v>
      </c>
    </row>
    <row r="327" spans="2:34">
      <c r="B327">
        <v>322</v>
      </c>
      <c r="C327">
        <f t="shared" si="21"/>
        <v>188.36118410305147</v>
      </c>
      <c r="D327">
        <f t="shared" ref="D327:D390" si="26">C327/(1+10%)^B327</f>
        <v>8.8419242709833826E-12</v>
      </c>
      <c r="Y327" s="2">
        <v>35461</v>
      </c>
      <c r="Z327">
        <v>1034.74</v>
      </c>
      <c r="AA327">
        <v>1790.63</v>
      </c>
      <c r="AB327">
        <v>3035.15</v>
      </c>
      <c r="AC327">
        <f t="shared" si="25"/>
        <v>6.2470479515350785E-2</v>
      </c>
      <c r="AD327">
        <f t="shared" si="25"/>
        <v>3.9269401092300038E-2</v>
      </c>
      <c r="AE327">
        <f t="shared" si="25"/>
        <v>5.0701182889129726E-2</v>
      </c>
      <c r="AF327">
        <f t="shared" si="24"/>
        <v>4.0188759855517118</v>
      </c>
      <c r="AG327">
        <f t="shared" si="24"/>
        <v>3.6395658448342512</v>
      </c>
      <c r="AH327">
        <f t="shared" si="24"/>
        <v>3.2441720020949787</v>
      </c>
    </row>
    <row r="328" spans="2:34">
      <c r="B328">
        <v>323</v>
      </c>
      <c r="C328">
        <f t="shared" si="21"/>
        <v>190.244795944082</v>
      </c>
      <c r="D328">
        <f t="shared" si="26"/>
        <v>8.1184941033574663E-12</v>
      </c>
      <c r="Y328" s="2">
        <v>35489</v>
      </c>
      <c r="Z328">
        <v>1042.8499999999999</v>
      </c>
      <c r="AA328">
        <v>1808.58</v>
      </c>
      <c r="AB328">
        <v>3259.64</v>
      </c>
      <c r="AC328">
        <f t="shared" si="25"/>
        <v>7.8377176875348287E-3</v>
      </c>
      <c r="AD328">
        <f t="shared" si="25"/>
        <v>1.0024404818415711E-2</v>
      </c>
      <c r="AE328">
        <f t="shared" si="25"/>
        <v>7.3963395548819699E-2</v>
      </c>
      <c r="AF328">
        <f t="shared" si="24"/>
        <v>4.0503748009476794</v>
      </c>
      <c r="AG328">
        <f t="shared" si="24"/>
        <v>3.6760503262261488</v>
      </c>
      <c r="AH328">
        <f t="shared" si="24"/>
        <v>3.4841219791143359</v>
      </c>
    </row>
    <row r="329" spans="2:34">
      <c r="B329">
        <v>324</v>
      </c>
      <c r="C329">
        <f t="shared" si="21"/>
        <v>192.14724390352282</v>
      </c>
      <c r="D329">
        <f t="shared" si="26"/>
        <v>7.4542536767191299E-12</v>
      </c>
      <c r="Y329" s="2">
        <v>35520</v>
      </c>
      <c r="Z329">
        <v>1000</v>
      </c>
      <c r="AA329">
        <v>1824.46</v>
      </c>
      <c r="AB329">
        <v>3429.05</v>
      </c>
      <c r="AC329">
        <f t="shared" si="25"/>
        <v>-4.1089322529606287E-2</v>
      </c>
      <c r="AD329">
        <f t="shared" si="25"/>
        <v>8.7803691293721897E-3</v>
      </c>
      <c r="AE329">
        <f t="shared" si="25"/>
        <v>5.1971996907633988E-2</v>
      </c>
      <c r="AF329">
        <f t="shared" si="24"/>
        <v>3.8839476443857506</v>
      </c>
      <c r="AG329">
        <f t="shared" si="24"/>
        <v>3.7083274050285633</v>
      </c>
      <c r="AH329">
        <f t="shared" si="24"/>
        <v>3.6651987558386856</v>
      </c>
    </row>
    <row r="330" spans="2:34">
      <c r="B330">
        <v>325</v>
      </c>
      <c r="C330">
        <f t="shared" si="21"/>
        <v>194.06871634255805</v>
      </c>
      <c r="D330">
        <f t="shared" si="26"/>
        <v>6.8443601940784731E-12</v>
      </c>
      <c r="Y330" s="2">
        <v>35550</v>
      </c>
      <c r="Z330">
        <v>1059.7</v>
      </c>
      <c r="AA330">
        <v>1883.53</v>
      </c>
      <c r="AB330">
        <v>3438.07</v>
      </c>
      <c r="AC330">
        <f t="shared" si="25"/>
        <v>5.9700000000000086E-2</v>
      </c>
      <c r="AD330">
        <f t="shared" si="25"/>
        <v>3.2376703243699456E-2</v>
      </c>
      <c r="AE330">
        <f t="shared" si="25"/>
        <v>2.6304661640978999E-3</v>
      </c>
      <c r="AF330">
        <f t="shared" si="24"/>
        <v>4.1158193187555803</v>
      </c>
      <c r="AG330">
        <f t="shared" si="24"/>
        <v>3.8283908209516513</v>
      </c>
      <c r="AH330">
        <f t="shared" si="24"/>
        <v>3.6748399371506131</v>
      </c>
    </row>
    <row r="331" spans="2:34">
      <c r="B331">
        <v>326</v>
      </c>
      <c r="C331">
        <f t="shared" si="21"/>
        <v>196.00940350598364</v>
      </c>
      <c r="D331">
        <f t="shared" si="26"/>
        <v>6.2843670872902339E-12</v>
      </c>
      <c r="Y331" s="2">
        <v>35580</v>
      </c>
      <c r="Z331">
        <v>1124.22</v>
      </c>
      <c r="AA331">
        <v>1968.28</v>
      </c>
      <c r="AB331">
        <v>3547.84</v>
      </c>
      <c r="AC331">
        <f t="shared" si="25"/>
        <v>6.0885156176276212E-2</v>
      </c>
      <c r="AD331">
        <f t="shared" si="25"/>
        <v>4.4995301375608587E-2</v>
      </c>
      <c r="AE331">
        <f t="shared" si="25"/>
        <v>3.1927796699892763E-2</v>
      </c>
      <c r="AF331">
        <f t="shared" si="24"/>
        <v>4.3664116207713484</v>
      </c>
      <c r="AG331">
        <f t="shared" si="24"/>
        <v>4.0006504197239847</v>
      </c>
      <c r="AH331">
        <f t="shared" si="24"/>
        <v>3.7921694795686047</v>
      </c>
    </row>
    <row r="332" spans="2:34">
      <c r="B332">
        <v>327</v>
      </c>
      <c r="C332">
        <f t="shared" si="21"/>
        <v>197.96949754104347</v>
      </c>
      <c r="D332">
        <f t="shared" si="26"/>
        <v>5.7701915983301233E-12</v>
      </c>
      <c r="Y332" s="2">
        <v>35611</v>
      </c>
      <c r="Z332">
        <v>1174.5899999999999</v>
      </c>
      <c r="AA332">
        <v>1966.67</v>
      </c>
      <c r="AB332">
        <v>3785.77</v>
      </c>
      <c r="AC332">
        <f t="shared" si="25"/>
        <v>4.4804397715749511E-2</v>
      </c>
      <c r="AD332">
        <f t="shared" si="25"/>
        <v>-8.179730526144402E-4</v>
      </c>
      <c r="AE332">
        <f t="shared" si="25"/>
        <v>6.706333994768654E-2</v>
      </c>
      <c r="AF332">
        <f t="shared" si="24"/>
        <v>4.5620460636190581</v>
      </c>
      <c r="AG332">
        <f t="shared" si="24"/>
        <v>3.99737799548772</v>
      </c>
      <c r="AH332">
        <f t="shared" si="24"/>
        <v>4.0464850305161555</v>
      </c>
    </row>
    <row r="333" spans="2:34">
      <c r="B333">
        <v>328</v>
      </c>
      <c r="C333">
        <f t="shared" si="21"/>
        <v>199.94919251645391</v>
      </c>
      <c r="D333">
        <f t="shared" si="26"/>
        <v>5.2980850130122046E-12</v>
      </c>
      <c r="Y333" s="2">
        <v>35642</v>
      </c>
      <c r="Z333">
        <v>1268.05</v>
      </c>
      <c r="AA333">
        <v>2095.83</v>
      </c>
      <c r="AB333">
        <v>4438.93</v>
      </c>
      <c r="AC333">
        <f t="shared" si="25"/>
        <v>7.9568189751317409E-2</v>
      </c>
      <c r="AD333">
        <f t="shared" si="25"/>
        <v>6.5674464958533907E-2</v>
      </c>
      <c r="AE333">
        <f t="shared" si="25"/>
        <v>0.17253029106364104</v>
      </c>
      <c r="AF333">
        <f t="shared" ref="AF333:AH348" si="27">AF332*(1+AC333)</f>
        <v>4.9250398104633497</v>
      </c>
      <c r="AG333">
        <f t="shared" si="27"/>
        <v>4.259903656578393</v>
      </c>
      <c r="AH333">
        <f t="shared" si="27"/>
        <v>4.7446262706157745</v>
      </c>
    </row>
    <row r="334" spans="2:34">
      <c r="B334">
        <v>329</v>
      </c>
      <c r="C334">
        <f t="shared" si="21"/>
        <v>201.94868444161844</v>
      </c>
      <c r="D334">
        <f t="shared" si="26"/>
        <v>4.8646053301293873E-12</v>
      </c>
      <c r="Y334" s="2">
        <v>35671</v>
      </c>
      <c r="Z334">
        <v>1197.01</v>
      </c>
      <c r="AA334">
        <v>2067.63</v>
      </c>
      <c r="AB334">
        <v>3906.03</v>
      </c>
      <c r="AC334">
        <f t="shared" si="25"/>
        <v>-5.6023027483143362E-2</v>
      </c>
      <c r="AD334">
        <f t="shared" si="25"/>
        <v>-1.3455289789725211E-2</v>
      </c>
      <c r="AE334">
        <f t="shared" si="25"/>
        <v>-0.12005145384135363</v>
      </c>
      <c r="AF334">
        <f t="shared" si="27"/>
        <v>4.6491241698061865</v>
      </c>
      <c r="AG334">
        <f t="shared" si="27"/>
        <v>4.2025854184028208</v>
      </c>
      <c r="AH334">
        <f t="shared" si="27"/>
        <v>4.1750269888944711</v>
      </c>
    </row>
    <row r="335" spans="2:34">
      <c r="B335">
        <v>330</v>
      </c>
      <c r="C335">
        <f t="shared" si="21"/>
        <v>203.96817128603462</v>
      </c>
      <c r="D335">
        <f t="shared" si="26"/>
        <v>4.4665921667551644E-12</v>
      </c>
      <c r="Y335" s="2">
        <v>35703</v>
      </c>
      <c r="Z335">
        <v>1262.56</v>
      </c>
      <c r="AA335">
        <v>2255.59</v>
      </c>
      <c r="AB335">
        <v>4167.8500000000004</v>
      </c>
      <c r="AC335">
        <f t="shared" si="25"/>
        <v>5.4761447272787978E-2</v>
      </c>
      <c r="AD335">
        <f t="shared" si="25"/>
        <v>9.0906013164831156E-2</v>
      </c>
      <c r="AE335">
        <f t="shared" si="25"/>
        <v>6.7029695112428733E-2</v>
      </c>
      <c r="AF335">
        <f t="shared" si="27"/>
        <v>4.9037169378956724</v>
      </c>
      <c r="AG335">
        <f t="shared" si="27"/>
        <v>4.5846257037744751</v>
      </c>
      <c r="AH335">
        <f t="shared" si="27"/>
        <v>4.4548777750462287</v>
      </c>
    </row>
    <row r="336" spans="2:34">
      <c r="B336">
        <v>331</v>
      </c>
      <c r="C336">
        <f t="shared" si="21"/>
        <v>206.00785299889498</v>
      </c>
      <c r="D336">
        <f t="shared" si="26"/>
        <v>4.1011437167479236E-12</v>
      </c>
      <c r="Y336" s="2">
        <v>35734</v>
      </c>
      <c r="Z336">
        <v>1220.4000000000001</v>
      </c>
      <c r="AA336">
        <v>2084.12</v>
      </c>
      <c r="AB336">
        <v>3726.69</v>
      </c>
      <c r="AC336">
        <f t="shared" si="25"/>
        <v>-3.3392472436953424E-2</v>
      </c>
      <c r="AD336">
        <f t="shared" si="25"/>
        <v>-7.6020021369131885E-2</v>
      </c>
      <c r="AE336">
        <f t="shared" si="25"/>
        <v>-0.10584833907170366</v>
      </c>
      <c r="AF336">
        <f t="shared" si="27"/>
        <v>4.7399697052083694</v>
      </c>
      <c r="AG336">
        <f t="shared" si="27"/>
        <v>4.2361023598040681</v>
      </c>
      <c r="AH336">
        <f t="shared" si="27"/>
        <v>3.9833363617901387</v>
      </c>
    </row>
    <row r="337" spans="2:34">
      <c r="B337">
        <v>332</v>
      </c>
      <c r="C337">
        <f t="shared" ref="C337:C399" si="28">C336*(1+$C$5)</f>
        <v>208.06793152888392</v>
      </c>
      <c r="D337">
        <f t="shared" si="26"/>
        <v>3.7655955944685478E-12</v>
      </c>
      <c r="Y337" s="2">
        <v>35762</v>
      </c>
      <c r="Z337">
        <v>1276.8900000000001</v>
      </c>
      <c r="AA337">
        <v>2082.64</v>
      </c>
      <c r="AB337">
        <v>3949.14</v>
      </c>
      <c r="AC337">
        <f t="shared" si="25"/>
        <v>4.6288102261553554E-2</v>
      </c>
      <c r="AD337">
        <f t="shared" si="25"/>
        <v>-7.1013185421187064E-4</v>
      </c>
      <c r="AE337">
        <f t="shared" si="25"/>
        <v>5.9691039501541532E-2</v>
      </c>
      <c r="AF337">
        <f t="shared" si="27"/>
        <v>4.9593739076397201</v>
      </c>
      <c r="AG337">
        <f t="shared" si="27"/>
        <v>4.2330941685806689</v>
      </c>
      <c r="AH337">
        <f t="shared" si="27"/>
        <v>4.221105849909681</v>
      </c>
    </row>
    <row r="338" spans="2:34">
      <c r="B338">
        <v>333</v>
      </c>
      <c r="C338">
        <f t="shared" si="28"/>
        <v>210.14861084417277</v>
      </c>
      <c r="D338">
        <f t="shared" si="26"/>
        <v>3.4575014094665754E-12</v>
      </c>
      <c r="Y338" s="2">
        <v>35795</v>
      </c>
      <c r="Z338">
        <v>1298.82</v>
      </c>
      <c r="AA338">
        <v>2217.1799999999998</v>
      </c>
      <c r="AB338">
        <v>4249.6899999999996</v>
      </c>
      <c r="AC338">
        <f t="shared" si="25"/>
        <v>1.7174541268237586E-2</v>
      </c>
      <c r="AD338">
        <f t="shared" si="25"/>
        <v>6.4600699112664639E-2</v>
      </c>
      <c r="AE338">
        <f t="shared" si="25"/>
        <v>7.6105177329747642E-2</v>
      </c>
      <c r="AF338">
        <f t="shared" si="27"/>
        <v>5.0445488794810993</v>
      </c>
      <c r="AG338">
        <f t="shared" si="27"/>
        <v>4.5065550112807236</v>
      </c>
      <c r="AH338">
        <f t="shared" si="27"/>
        <v>4.5423538591446926</v>
      </c>
    </row>
    <row r="339" spans="2:34">
      <c r="B339">
        <v>334</v>
      </c>
      <c r="C339">
        <f t="shared" si="28"/>
        <v>212.25009695261448</v>
      </c>
      <c r="D339">
        <f t="shared" si="26"/>
        <v>3.1746149305102184E-12</v>
      </c>
      <c r="Y339" s="2">
        <v>35825</v>
      </c>
      <c r="Z339">
        <v>1313.19</v>
      </c>
      <c r="AA339">
        <v>2357.75</v>
      </c>
      <c r="AB339">
        <v>4440.38</v>
      </c>
      <c r="AC339">
        <f t="shared" si="25"/>
        <v>1.1063888760567409E-2</v>
      </c>
      <c r="AD339">
        <f t="shared" si="25"/>
        <v>6.3400355406417308E-2</v>
      </c>
      <c r="AE339">
        <f t="shared" si="25"/>
        <v>4.4871508274721306E-2</v>
      </c>
      <c r="AF339">
        <f t="shared" si="27"/>
        <v>5.1003612071309234</v>
      </c>
      <c r="AG339">
        <f t="shared" si="27"/>
        <v>4.7922722006544927</v>
      </c>
      <c r="AH339">
        <f t="shared" si="27"/>
        <v>4.7461761279220163</v>
      </c>
    </row>
    <row r="340" spans="2:34">
      <c r="B340">
        <v>335</v>
      </c>
      <c r="C340">
        <f t="shared" si="28"/>
        <v>214.37259792214064</v>
      </c>
      <c r="D340">
        <f t="shared" si="26"/>
        <v>2.9148737089230192E-12</v>
      </c>
      <c r="Y340" s="2">
        <v>35853</v>
      </c>
      <c r="Z340">
        <v>1407.9</v>
      </c>
      <c r="AA340">
        <v>2495.48</v>
      </c>
      <c r="AB340">
        <v>4709.83</v>
      </c>
      <c r="AC340">
        <f t="shared" si="25"/>
        <v>7.2122084389920849E-2</v>
      </c>
      <c r="AD340">
        <f t="shared" si="25"/>
        <v>5.8415862580850408E-2</v>
      </c>
      <c r="AE340">
        <f t="shared" si="25"/>
        <v>6.0681743454388926E-2</v>
      </c>
      <c r="AF340">
        <f t="shared" si="27"/>
        <v>5.4682098885306987</v>
      </c>
      <c r="AG340">
        <f t="shared" si="27"/>
        <v>5.0722169149779548</v>
      </c>
      <c r="AH340">
        <f t="shared" si="27"/>
        <v>5.034182370105925</v>
      </c>
    </row>
    <row r="341" spans="2:34">
      <c r="B341">
        <v>336</v>
      </c>
      <c r="C341">
        <f t="shared" si="28"/>
        <v>216.51632390136206</v>
      </c>
      <c r="D341">
        <f t="shared" si="26"/>
        <v>2.6763840418293178E-12</v>
      </c>
      <c r="Y341" s="2">
        <v>35885</v>
      </c>
      <c r="Z341">
        <v>1480</v>
      </c>
      <c r="AA341">
        <v>2583.31</v>
      </c>
      <c r="AB341">
        <v>5102.3500000000004</v>
      </c>
      <c r="AC341">
        <f t="shared" si="25"/>
        <v>5.1211023510192355E-2</v>
      </c>
      <c r="AD341">
        <f t="shared" si="25"/>
        <v>3.519563370573997E-2</v>
      </c>
      <c r="AE341">
        <f t="shared" si="25"/>
        <v>8.3340587664523014E-2</v>
      </c>
      <c r="AF341">
        <f t="shared" si="27"/>
        <v>5.7482425136909105</v>
      </c>
      <c r="AG341">
        <f t="shared" si="27"/>
        <v>5.2507368035935773</v>
      </c>
      <c r="AH341">
        <f t="shared" si="27"/>
        <v>5.4537340872409343</v>
      </c>
    </row>
    <row r="342" spans="2:34">
      <c r="B342">
        <v>337</v>
      </c>
      <c r="C342">
        <f t="shared" si="28"/>
        <v>218.68148714037568</v>
      </c>
      <c r="D342">
        <f t="shared" si="26"/>
        <v>2.4574071656796464E-12</v>
      </c>
      <c r="Y342" s="2">
        <v>35915</v>
      </c>
      <c r="Z342">
        <v>1494.89</v>
      </c>
      <c r="AA342">
        <v>2586.3200000000002</v>
      </c>
      <c r="AB342">
        <v>5107.4399999999996</v>
      </c>
      <c r="AC342">
        <f t="shared" si="25"/>
        <v>1.0060810810810894E-2</v>
      </c>
      <c r="AD342">
        <f t="shared" si="25"/>
        <v>1.1651718144551904E-3</v>
      </c>
      <c r="AE342">
        <f t="shared" si="25"/>
        <v>9.975795466792281E-4</v>
      </c>
      <c r="AF342">
        <f t="shared" si="27"/>
        <v>5.8060744941158147</v>
      </c>
      <c r="AG342">
        <f t="shared" si="27"/>
        <v>5.2568548141222466</v>
      </c>
      <c r="AH342">
        <f t="shared" si="27"/>
        <v>5.4591746208193932</v>
      </c>
    </row>
    <row r="343" spans="2:34">
      <c r="B343">
        <v>338</v>
      </c>
      <c r="C343">
        <f t="shared" si="28"/>
        <v>220.86830201177943</v>
      </c>
      <c r="D343">
        <f t="shared" si="26"/>
        <v>2.2563465793967661E-12</v>
      </c>
      <c r="Y343" s="2">
        <v>35944</v>
      </c>
      <c r="Z343">
        <v>1469.19</v>
      </c>
      <c r="AA343">
        <v>2565.36</v>
      </c>
      <c r="AB343">
        <v>5569.08</v>
      </c>
      <c r="AC343">
        <f t="shared" si="25"/>
        <v>-1.7191900407387828E-2</v>
      </c>
      <c r="AD343">
        <f t="shared" si="25"/>
        <v>-8.1041789105756878E-3</v>
      </c>
      <c r="AE343">
        <f t="shared" si="25"/>
        <v>9.038579014144088E-2</v>
      </c>
      <c r="AF343">
        <f t="shared" si="27"/>
        <v>5.7062570396551013</v>
      </c>
      <c r="AG343">
        <f t="shared" si="27"/>
        <v>5.2142523222016788</v>
      </c>
      <c r="AH343">
        <f t="shared" si="27"/>
        <v>5.9526064324422547</v>
      </c>
    </row>
    <row r="344" spans="2:34">
      <c r="B344">
        <v>339</v>
      </c>
      <c r="C344">
        <f t="shared" si="28"/>
        <v>223.07698503189724</v>
      </c>
      <c r="D344">
        <f t="shared" si="26"/>
        <v>2.0717364047188479E-12</v>
      </c>
      <c r="Y344" s="2">
        <v>35976</v>
      </c>
      <c r="Z344">
        <v>1528.87</v>
      </c>
      <c r="AA344">
        <v>2553.31</v>
      </c>
      <c r="AB344">
        <v>5897.44</v>
      </c>
      <c r="AC344">
        <f t="shared" si="25"/>
        <v>4.0621022468162682E-2</v>
      </c>
      <c r="AD344">
        <f t="shared" si="25"/>
        <v>-4.6971964948390177E-3</v>
      </c>
      <c r="AE344">
        <f t="shared" si="25"/>
        <v>5.8961264697221072E-2</v>
      </c>
      <c r="AF344">
        <f t="shared" si="27"/>
        <v>5.9380510350720428</v>
      </c>
      <c r="AG344">
        <f t="shared" si="27"/>
        <v>5.1897599544706265</v>
      </c>
      <c r="AH344">
        <f t="shared" si="27"/>
        <v>6.3035796359438629</v>
      </c>
    </row>
    <row r="345" spans="2:34">
      <c r="B345">
        <v>340</v>
      </c>
      <c r="C345">
        <f t="shared" si="28"/>
        <v>225.30775488221622</v>
      </c>
      <c r="D345">
        <f t="shared" si="26"/>
        <v>1.9022306988782151E-12</v>
      </c>
      <c r="Y345" s="2">
        <v>36007</v>
      </c>
      <c r="Z345">
        <v>1512.59</v>
      </c>
      <c r="AA345">
        <v>2556.59</v>
      </c>
      <c r="AB345">
        <v>5873.92</v>
      </c>
      <c r="AC345">
        <f t="shared" si="25"/>
        <v>-1.0648387371064882E-2</v>
      </c>
      <c r="AD345">
        <f t="shared" si="25"/>
        <v>1.284607039490071E-3</v>
      </c>
      <c r="AE345">
        <f t="shared" si="25"/>
        <v>-3.9881711386634544E-3</v>
      </c>
      <c r="AF345">
        <f t="shared" si="27"/>
        <v>5.8748203674214432</v>
      </c>
      <c r="AG345">
        <f t="shared" si="27"/>
        <v>5.1964267566414035</v>
      </c>
      <c r="AH345">
        <f t="shared" si="27"/>
        <v>6.2784398815695246</v>
      </c>
    </row>
    <row r="346" spans="2:34">
      <c r="B346">
        <v>341</v>
      </c>
      <c r="C346">
        <f t="shared" si="28"/>
        <v>227.56083243103839</v>
      </c>
      <c r="D346">
        <f t="shared" si="26"/>
        <v>1.7465936416972701E-12</v>
      </c>
      <c r="Y346" s="2">
        <v>36038</v>
      </c>
      <c r="Z346">
        <v>1293.9000000000001</v>
      </c>
      <c r="AA346">
        <v>2310.4499999999998</v>
      </c>
      <c r="AB346">
        <v>4833.8900000000003</v>
      </c>
      <c r="AC346">
        <f t="shared" si="25"/>
        <v>-0.14457982665494273</v>
      </c>
      <c r="AD346">
        <f t="shared" si="25"/>
        <v>-9.6276681047802071E-2</v>
      </c>
      <c r="AE346">
        <f t="shared" si="25"/>
        <v>-0.17705893168446285</v>
      </c>
      <c r="AF346">
        <f t="shared" si="27"/>
        <v>5.0254398570707242</v>
      </c>
      <c r="AG346">
        <f t="shared" si="27"/>
        <v>4.6961320352039744</v>
      </c>
      <c r="AH346">
        <f t="shared" si="27"/>
        <v>5.1667860234936995</v>
      </c>
    </row>
    <row r="347" spans="2:34">
      <c r="B347">
        <v>342</v>
      </c>
      <c r="C347">
        <f t="shared" si="28"/>
        <v>229.83644075534878</v>
      </c>
      <c r="D347">
        <f t="shared" si="26"/>
        <v>1.6036905255584026E-12</v>
      </c>
      <c r="Y347" s="2">
        <v>36068</v>
      </c>
      <c r="Z347">
        <v>1376.79</v>
      </c>
      <c r="AA347">
        <v>2233.5500000000002</v>
      </c>
      <c r="AB347">
        <v>4474.51</v>
      </c>
      <c r="AC347">
        <f t="shared" si="25"/>
        <v>6.4062137723162493E-2</v>
      </c>
      <c r="AD347">
        <f t="shared" si="25"/>
        <v>-3.3283559479754921E-2</v>
      </c>
      <c r="AE347">
        <f t="shared" si="25"/>
        <v>-7.4345920159540224E-2</v>
      </c>
      <c r="AF347">
        <f t="shared" si="27"/>
        <v>5.3473802773138592</v>
      </c>
      <c r="AG347">
        <f t="shared" si="27"/>
        <v>4.5398280452854802</v>
      </c>
      <c r="AH347">
        <f t="shared" si="27"/>
        <v>4.7826565623096089</v>
      </c>
    </row>
    <row r="348" spans="2:34">
      <c r="B348">
        <v>343</v>
      </c>
      <c r="C348">
        <f t="shared" si="28"/>
        <v>232.13480516290227</v>
      </c>
      <c r="D348">
        <f t="shared" si="26"/>
        <v>1.4724794825581697E-12</v>
      </c>
      <c r="Y348" s="2">
        <v>36098</v>
      </c>
      <c r="Z348">
        <v>1488.78</v>
      </c>
      <c r="AA348">
        <v>2401.46</v>
      </c>
      <c r="AB348">
        <v>4671.12</v>
      </c>
      <c r="AC348">
        <f t="shared" si="25"/>
        <v>8.1341381038502636E-2</v>
      </c>
      <c r="AD348">
        <f t="shared" si="25"/>
        <v>7.5176288867497831E-2</v>
      </c>
      <c r="AE348">
        <f t="shared" si="25"/>
        <v>4.3940006838737666E-2</v>
      </c>
      <c r="AF348">
        <f t="shared" si="27"/>
        <v>5.7823435740086193</v>
      </c>
      <c r="AG348">
        <f t="shared" si="27"/>
        <v>4.8811154698266295</v>
      </c>
      <c r="AH348">
        <f t="shared" si="27"/>
        <v>4.992806524364827</v>
      </c>
    </row>
    <row r="349" spans="2:34">
      <c r="B349">
        <v>344</v>
      </c>
      <c r="C349">
        <f t="shared" si="28"/>
        <v>234.4561532145313</v>
      </c>
      <c r="D349">
        <f t="shared" si="26"/>
        <v>1.3520038885306831E-12</v>
      </c>
      <c r="Y349" s="2">
        <v>36129</v>
      </c>
      <c r="Z349">
        <v>1579.02</v>
      </c>
      <c r="AA349">
        <v>2540.5700000000002</v>
      </c>
      <c r="AB349">
        <v>5022.7</v>
      </c>
      <c r="AC349">
        <f t="shared" si="25"/>
        <v>6.0613388143311964E-2</v>
      </c>
      <c r="AD349">
        <f t="shared" si="25"/>
        <v>5.792726091627598E-2</v>
      </c>
      <c r="AE349">
        <f t="shared" si="25"/>
        <v>7.5266745448629102E-2</v>
      </c>
      <c r="AF349">
        <f t="shared" ref="AF349:AH364" si="29">AF348*(1+AC349)</f>
        <v>6.1328310094379894</v>
      </c>
      <c r="AG349">
        <f t="shared" si="29"/>
        <v>5.1638651192097473</v>
      </c>
      <c r="AH349">
        <f t="shared" si="29"/>
        <v>5.3685988221084493</v>
      </c>
    </row>
    <row r="350" spans="2:34">
      <c r="B350">
        <v>345</v>
      </c>
      <c r="C350">
        <f t="shared" si="28"/>
        <v>236.80071474667662</v>
      </c>
      <c r="D350">
        <f t="shared" si="26"/>
        <v>1.2413853885599905E-12</v>
      </c>
      <c r="Y350" s="2">
        <v>36160</v>
      </c>
      <c r="Z350">
        <v>1670.01</v>
      </c>
      <c r="AA350">
        <v>2604.4899999999998</v>
      </c>
      <c r="AB350">
        <v>5002.3900000000003</v>
      </c>
      <c r="AC350">
        <f t="shared" si="25"/>
        <v>5.7624349279933096E-2</v>
      </c>
      <c r="AD350">
        <f t="shared" si="25"/>
        <v>2.5159708254446578E-2</v>
      </c>
      <c r="AE350">
        <f t="shared" si="25"/>
        <v>-4.0436418659285378E-3</v>
      </c>
      <c r="AF350">
        <f t="shared" si="29"/>
        <v>6.4862314056006491</v>
      </c>
      <c r="AG350">
        <f t="shared" si="29"/>
        <v>5.2937864590743775</v>
      </c>
      <c r="AH350">
        <f t="shared" si="29"/>
        <v>5.3468901311499968</v>
      </c>
    </row>
    <row r="351" spans="2:34">
      <c r="B351">
        <v>346</v>
      </c>
      <c r="C351">
        <f t="shared" si="28"/>
        <v>239.16872189414337</v>
      </c>
      <c r="D351">
        <f t="shared" si="26"/>
        <v>1.139817493132355E-12</v>
      </c>
      <c r="Y351" s="2">
        <v>36189</v>
      </c>
      <c r="Z351">
        <v>1739.84</v>
      </c>
      <c r="AA351">
        <v>2611.2399999999998</v>
      </c>
      <c r="AB351">
        <v>5159.96</v>
      </c>
      <c r="AC351">
        <f t="shared" si="25"/>
        <v>4.1814120873527649E-2</v>
      </c>
      <c r="AD351">
        <f t="shared" si="25"/>
        <v>2.5916782172326069E-3</v>
      </c>
      <c r="AE351">
        <f t="shared" si="25"/>
        <v>3.1498943505004595E-2</v>
      </c>
      <c r="AF351">
        <f t="shared" si="29"/>
        <v>6.7574474696081062</v>
      </c>
      <c r="AG351">
        <f t="shared" si="29"/>
        <v>5.3075062501270418</v>
      </c>
      <c r="AH351">
        <f t="shared" si="29"/>
        <v>5.5153115213185568</v>
      </c>
    </row>
    <row r="352" spans="2:34">
      <c r="B352">
        <v>347</v>
      </c>
      <c r="C352">
        <f t="shared" si="28"/>
        <v>241.5604091130848</v>
      </c>
      <c r="D352">
        <f t="shared" si="26"/>
        <v>1.0465596982397075E-12</v>
      </c>
      <c r="Y352" s="2">
        <v>36217</v>
      </c>
      <c r="Z352">
        <v>1685.77</v>
      </c>
      <c r="AA352">
        <v>2739.26</v>
      </c>
      <c r="AB352">
        <v>4911.8100000000004</v>
      </c>
      <c r="AC352">
        <f t="shared" si="25"/>
        <v>-3.1077570351296657E-2</v>
      </c>
      <c r="AD352">
        <f t="shared" si="25"/>
        <v>4.9026516137927079E-2</v>
      </c>
      <c r="AE352">
        <f t="shared" si="25"/>
        <v>-4.8091458073318272E-2</v>
      </c>
      <c r="AF352">
        <f t="shared" si="29"/>
        <v>6.5474424204761688</v>
      </c>
      <c r="AG352">
        <f t="shared" si="29"/>
        <v>5.5677147909510438</v>
      </c>
      <c r="AH352">
        <f t="shared" si="29"/>
        <v>5.2500721485297763</v>
      </c>
    </row>
    <row r="353" spans="2:34">
      <c r="B353">
        <v>348</v>
      </c>
      <c r="C353">
        <f t="shared" si="28"/>
        <v>243.97601320421566</v>
      </c>
      <c r="D353">
        <f t="shared" si="26"/>
        <v>9.6093208656554967E-13</v>
      </c>
      <c r="Y353" s="2">
        <v>36250</v>
      </c>
      <c r="Z353">
        <v>1753.21</v>
      </c>
      <c r="AA353">
        <v>2810.09</v>
      </c>
      <c r="AB353">
        <v>4884.2</v>
      </c>
      <c r="AC353">
        <f t="shared" si="25"/>
        <v>4.000545744674544E-2</v>
      </c>
      <c r="AD353">
        <f t="shared" si="25"/>
        <v>2.5857348334951791E-2</v>
      </c>
      <c r="AE353">
        <f t="shared" si="25"/>
        <v>-5.6211457690750199E-3</v>
      </c>
      <c r="AF353">
        <f t="shared" si="29"/>
        <v>6.8093758496135441</v>
      </c>
      <c r="AG353">
        <f t="shared" si="29"/>
        <v>5.7116811317303284</v>
      </c>
      <c r="AH353">
        <f t="shared" si="29"/>
        <v>5.2205607276847292</v>
      </c>
    </row>
    <row r="354" spans="2:34">
      <c r="B354">
        <v>349</v>
      </c>
      <c r="C354">
        <f t="shared" si="28"/>
        <v>246.41577333625781</v>
      </c>
      <c r="D354">
        <f t="shared" si="26"/>
        <v>8.8231037039200472E-13</v>
      </c>
      <c r="Y354" s="2">
        <v>36280</v>
      </c>
      <c r="Z354">
        <v>1821.11</v>
      </c>
      <c r="AA354">
        <v>2930.99</v>
      </c>
      <c r="AB354">
        <v>5393.11</v>
      </c>
      <c r="AC354">
        <f t="shared" si="25"/>
        <v>3.8728960021902514E-2</v>
      </c>
      <c r="AD354">
        <f t="shared" si="25"/>
        <v>4.3023533054101337E-2</v>
      </c>
      <c r="AE354">
        <f t="shared" si="25"/>
        <v>0.10419515990336192</v>
      </c>
      <c r="AF354">
        <f t="shared" si="29"/>
        <v>7.0730958946673352</v>
      </c>
      <c r="AG354">
        <f t="shared" si="29"/>
        <v>5.957417833695815</v>
      </c>
      <c r="AH354">
        <f t="shared" si="29"/>
        <v>5.764517887491051</v>
      </c>
    </row>
    <row r="355" spans="2:34">
      <c r="B355">
        <v>350</v>
      </c>
      <c r="C355">
        <f t="shared" si="28"/>
        <v>248.8799310696204</v>
      </c>
      <c r="D355">
        <f t="shared" si="26"/>
        <v>8.1012134008720421E-13</v>
      </c>
      <c r="Y355" s="2">
        <v>36311</v>
      </c>
      <c r="Z355">
        <v>1778.1</v>
      </c>
      <c r="AA355">
        <v>2788.69</v>
      </c>
      <c r="AB355">
        <v>5069.83</v>
      </c>
      <c r="AC355">
        <f t="shared" si="25"/>
        <v>-2.3617464074108696E-2</v>
      </c>
      <c r="AD355">
        <f t="shared" si="25"/>
        <v>-4.8550148584607822E-2</v>
      </c>
      <c r="AE355">
        <f t="shared" si="25"/>
        <v>-5.9943149685431907E-2</v>
      </c>
      <c r="AF355">
        <f t="shared" si="29"/>
        <v>6.9060473064823036</v>
      </c>
      <c r="AG355">
        <f t="shared" si="29"/>
        <v>5.6681843126892906</v>
      </c>
      <c r="AH355">
        <f t="shared" si="29"/>
        <v>5.4189745288968254</v>
      </c>
    </row>
    <row r="356" spans="2:34">
      <c r="B356">
        <v>351</v>
      </c>
      <c r="C356">
        <f t="shared" si="28"/>
        <v>251.36873038031661</v>
      </c>
      <c r="D356">
        <f t="shared" si="26"/>
        <v>7.4383868498916013E-13</v>
      </c>
      <c r="Y356" s="2">
        <v>36341</v>
      </c>
      <c r="Z356">
        <v>1876.78</v>
      </c>
      <c r="AA356">
        <v>2834.15</v>
      </c>
      <c r="AB356">
        <v>5378.52</v>
      </c>
      <c r="AC356">
        <f t="shared" si="25"/>
        <v>5.5497441088802724E-2</v>
      </c>
      <c r="AD356">
        <f t="shared" si="25"/>
        <v>1.6301560947971971E-2</v>
      </c>
      <c r="AE356">
        <f t="shared" si="25"/>
        <v>6.0887643175412398E-2</v>
      </c>
      <c r="AF356">
        <f t="shared" si="29"/>
        <v>7.28931526003029</v>
      </c>
      <c r="AG356">
        <f t="shared" si="29"/>
        <v>5.7605845647269334</v>
      </c>
      <c r="AH356">
        <f t="shared" si="29"/>
        <v>5.7489231163889434</v>
      </c>
    </row>
    <row r="357" spans="2:34">
      <c r="B357">
        <v>352</v>
      </c>
      <c r="C357">
        <f t="shared" si="28"/>
        <v>253.88241768411979</v>
      </c>
      <c r="D357">
        <f t="shared" si="26"/>
        <v>6.829791562173198E-13</v>
      </c>
      <c r="Y357" s="2">
        <v>36371</v>
      </c>
      <c r="Z357">
        <v>1818.18</v>
      </c>
      <c r="AA357">
        <v>2797.14</v>
      </c>
      <c r="AB357">
        <v>5101.87</v>
      </c>
      <c r="AC357">
        <f t="shared" si="25"/>
        <v>-3.122369164206773E-2</v>
      </c>
      <c r="AD357">
        <f t="shared" si="25"/>
        <v>-1.3058588994936837E-2</v>
      </c>
      <c r="AE357">
        <f t="shared" si="25"/>
        <v>-5.1436082788573922E-2</v>
      </c>
      <c r="AF357">
        <f t="shared" si="29"/>
        <v>7.0617159280692858</v>
      </c>
      <c r="AG357">
        <f t="shared" si="29"/>
        <v>5.6853594585255873</v>
      </c>
      <c r="AH357">
        <f t="shared" si="29"/>
        <v>5.4532210310292148</v>
      </c>
    </row>
    <row r="358" spans="2:34">
      <c r="B358">
        <v>353</v>
      </c>
      <c r="C358">
        <f t="shared" si="28"/>
        <v>256.421241860961</v>
      </c>
      <c r="D358">
        <f t="shared" si="26"/>
        <v>6.2709904343590278E-13</v>
      </c>
      <c r="Y358" s="2">
        <v>36403</v>
      </c>
      <c r="Z358">
        <v>1809.19</v>
      </c>
      <c r="AA358">
        <v>2816.6</v>
      </c>
      <c r="AB358">
        <v>5270.77</v>
      </c>
      <c r="AC358">
        <f t="shared" si="25"/>
        <v>-4.9445049445049349E-3</v>
      </c>
      <c r="AD358">
        <f t="shared" si="25"/>
        <v>6.9571061870339346E-3</v>
      </c>
      <c r="AE358">
        <f t="shared" si="25"/>
        <v>3.3105508372420323E-2</v>
      </c>
      <c r="AF358">
        <f t="shared" si="29"/>
        <v>7.0267992387462579</v>
      </c>
      <c r="AG358">
        <f t="shared" si="29"/>
        <v>5.724913107990008</v>
      </c>
      <c r="AH358">
        <f t="shared" si="29"/>
        <v>5.6337526855286111</v>
      </c>
    </row>
    <row r="359" spans="2:34">
      <c r="B359">
        <v>354</v>
      </c>
      <c r="C359">
        <f t="shared" si="28"/>
        <v>258.9854542795706</v>
      </c>
      <c r="D359">
        <f t="shared" si="26"/>
        <v>5.7579093988205615E-13</v>
      </c>
      <c r="Y359" s="2">
        <v>36433</v>
      </c>
      <c r="Z359">
        <v>1759.59</v>
      </c>
      <c r="AA359">
        <v>2723.66</v>
      </c>
      <c r="AB359">
        <v>5149.83</v>
      </c>
      <c r="AC359">
        <f t="shared" si="25"/>
        <v>-2.7415583769532348E-2</v>
      </c>
      <c r="AD359">
        <f t="shared" si="25"/>
        <v>-3.2997230703685321E-2</v>
      </c>
      <c r="AE359">
        <f t="shared" si="25"/>
        <v>-2.2945414047662926E-2</v>
      </c>
      <c r="AF359">
        <f t="shared" si="29"/>
        <v>6.8341554355847238</v>
      </c>
      <c r="AG359">
        <f t="shared" si="29"/>
        <v>5.5360068294071096</v>
      </c>
      <c r="AH359">
        <f t="shared" si="29"/>
        <v>5.5044838975170238</v>
      </c>
    </row>
    <row r="360" spans="2:34">
      <c r="B360">
        <v>355</v>
      </c>
      <c r="C360">
        <f t="shared" si="28"/>
        <v>261.57530882236631</v>
      </c>
      <c r="D360">
        <f t="shared" si="26"/>
        <v>5.2868077207352412E-13</v>
      </c>
      <c r="Y360" s="2">
        <v>36462</v>
      </c>
      <c r="Z360">
        <v>1870.94</v>
      </c>
      <c r="AA360">
        <v>2827.57</v>
      </c>
      <c r="AB360">
        <v>5525.4</v>
      </c>
      <c r="AC360">
        <f t="shared" si="25"/>
        <v>6.3281787234526377E-2</v>
      </c>
      <c r="AD360">
        <f t="shared" si="25"/>
        <v>3.8150870519815472E-2</v>
      </c>
      <c r="AE360">
        <f t="shared" si="25"/>
        <v>7.292862094476904E-2</v>
      </c>
      <c r="AF360">
        <f t="shared" si="29"/>
        <v>7.266633005787078</v>
      </c>
      <c r="AG360">
        <f t="shared" si="29"/>
        <v>5.7472103091526341</v>
      </c>
      <c r="AH360">
        <f t="shared" si="29"/>
        <v>5.9059183171756278</v>
      </c>
    </row>
    <row r="361" spans="2:34">
      <c r="B361">
        <v>356</v>
      </c>
      <c r="C361">
        <f t="shared" si="28"/>
        <v>264.19106191058995</v>
      </c>
      <c r="D361">
        <f t="shared" si="26"/>
        <v>4.8542507254023574E-13</v>
      </c>
      <c r="Y361" s="2">
        <v>36494</v>
      </c>
      <c r="Z361">
        <v>1908.97</v>
      </c>
      <c r="AA361">
        <v>2985.83</v>
      </c>
      <c r="AB361">
        <v>5896.04</v>
      </c>
      <c r="AC361">
        <f t="shared" si="25"/>
        <v>2.0326680705955225E-2</v>
      </c>
      <c r="AD361">
        <f t="shared" si="25"/>
        <v>5.5970320805497131E-2</v>
      </c>
      <c r="AE361">
        <f t="shared" si="25"/>
        <v>6.7079306475549272E-2</v>
      </c>
      <c r="AF361">
        <f t="shared" si="29"/>
        <v>7.4143395347030676</v>
      </c>
      <c r="AG361">
        <f t="shared" si="29"/>
        <v>6.0688835138925672</v>
      </c>
      <c r="AH361">
        <f t="shared" si="29"/>
        <v>6.3020832219930121</v>
      </c>
    </row>
    <row r="362" spans="2:34">
      <c r="B362">
        <v>357</v>
      </c>
      <c r="C362">
        <f t="shared" si="28"/>
        <v>266.83297252969584</v>
      </c>
      <c r="D362">
        <f t="shared" si="26"/>
        <v>4.4570847569603462E-13</v>
      </c>
      <c r="Y362" s="2">
        <v>36525</v>
      </c>
      <c r="Z362">
        <v>2021.4</v>
      </c>
      <c r="AA362">
        <v>3140.73</v>
      </c>
      <c r="AB362">
        <v>6958.14</v>
      </c>
      <c r="AC362">
        <f t="shared" si="25"/>
        <v>5.8895634818776577E-2</v>
      </c>
      <c r="AD362">
        <f t="shared" si="25"/>
        <v>5.1878372177920351E-2</v>
      </c>
      <c r="AE362">
        <f t="shared" si="25"/>
        <v>0.18013785523843118</v>
      </c>
      <c r="AF362">
        <f t="shared" si="29"/>
        <v>7.8510117683613574</v>
      </c>
      <c r="AG362">
        <f t="shared" si="29"/>
        <v>6.3837273115307305</v>
      </c>
      <c r="AH362">
        <f t="shared" si="29"/>
        <v>7.4373269771369355</v>
      </c>
    </row>
    <row r="363" spans="2:34">
      <c r="B363">
        <v>358</v>
      </c>
      <c r="C363">
        <f t="shared" si="28"/>
        <v>269.50130225499282</v>
      </c>
      <c r="D363">
        <f t="shared" si="26"/>
        <v>4.0924141859363181E-13</v>
      </c>
      <c r="Y363" s="2">
        <v>36556</v>
      </c>
      <c r="Z363">
        <v>1919.84</v>
      </c>
      <c r="AA363">
        <v>2842.13</v>
      </c>
      <c r="AB363">
        <v>6835.6</v>
      </c>
      <c r="AC363">
        <f t="shared" si="25"/>
        <v>-5.0242406253091954E-2</v>
      </c>
      <c r="AD363">
        <f t="shared" si="25"/>
        <v>-9.5073438340767868E-2</v>
      </c>
      <c r="AE363">
        <f t="shared" si="25"/>
        <v>-1.7611028234556958E-2</v>
      </c>
      <c r="AF363">
        <f t="shared" si="29"/>
        <v>7.4565580455975402</v>
      </c>
      <c r="AG363">
        <f t="shared" si="29"/>
        <v>5.7768044065936381</v>
      </c>
      <c r="AH363">
        <f t="shared" si="29"/>
        <v>7.3063480017529452</v>
      </c>
    </row>
    <row r="364" spans="2:34">
      <c r="B364">
        <v>359</v>
      </c>
      <c r="C364">
        <f t="shared" si="28"/>
        <v>272.19631527754274</v>
      </c>
      <c r="D364">
        <f t="shared" si="26"/>
        <v>3.7575802979960729E-13</v>
      </c>
      <c r="Y364" s="2">
        <v>36585</v>
      </c>
      <c r="Z364">
        <v>1883.5</v>
      </c>
      <c r="AA364">
        <v>2833.68</v>
      </c>
      <c r="AB364">
        <v>7644.55</v>
      </c>
      <c r="AC364">
        <f t="shared" si="25"/>
        <v>-1.892866072172672E-2</v>
      </c>
      <c r="AD364">
        <f t="shared" si="25"/>
        <v>-2.9731222709729055E-3</v>
      </c>
      <c r="AE364">
        <f t="shared" si="25"/>
        <v>0.11834367136754631</v>
      </c>
      <c r="AF364">
        <f t="shared" si="29"/>
        <v>7.315415388200563</v>
      </c>
      <c r="AG364">
        <f t="shared" si="29"/>
        <v>5.7596292607573405</v>
      </c>
      <c r="AH364">
        <f t="shared" si="29"/>
        <v>8.1710080485693251</v>
      </c>
    </row>
    <row r="365" spans="2:34">
      <c r="B365">
        <v>360</v>
      </c>
      <c r="C365">
        <f t="shared" si="28"/>
        <v>274.91827843031814</v>
      </c>
      <c r="D365">
        <f t="shared" si="26"/>
        <v>3.4501419099782122E-13</v>
      </c>
      <c r="Y365" s="2">
        <v>36616</v>
      </c>
      <c r="Z365">
        <v>2067.7600000000002</v>
      </c>
      <c r="AA365">
        <v>2984.72</v>
      </c>
      <c r="AB365">
        <v>7599.39</v>
      </c>
      <c r="AC365">
        <f t="shared" si="25"/>
        <v>9.7828510751261089E-2</v>
      </c>
      <c r="AD365">
        <f t="shared" si="25"/>
        <v>5.3301713672680107E-2</v>
      </c>
      <c r="AE365">
        <f t="shared" si="25"/>
        <v>-5.9074765682740615E-3</v>
      </c>
      <c r="AF365">
        <f t="shared" ref="AF365:AH380" si="30">AF364*(1+AC365)</f>
        <v>8.0310715811550821</v>
      </c>
      <c r="AG365">
        <f t="shared" si="30"/>
        <v>6.0666273704750182</v>
      </c>
      <c r="AH365">
        <f t="shared" si="30"/>
        <v>8.1227380099832232</v>
      </c>
    </row>
    <row r="366" spans="2:34">
      <c r="B366">
        <v>361</v>
      </c>
      <c r="C366">
        <f t="shared" si="28"/>
        <v>277.66746121462131</v>
      </c>
      <c r="D366">
        <f t="shared" si="26"/>
        <v>3.1678575718890859E-13</v>
      </c>
      <c r="Y366" s="2">
        <v>36644</v>
      </c>
      <c r="Z366">
        <v>2005.55</v>
      </c>
      <c r="AA366">
        <v>2893.12</v>
      </c>
      <c r="AB366">
        <v>7414.68</v>
      </c>
      <c r="AC366">
        <f t="shared" si="25"/>
        <v>-3.0085696599218559E-2</v>
      </c>
      <c r="AD366">
        <f t="shared" si="25"/>
        <v>-3.0689645929936393E-2</v>
      </c>
      <c r="AE366">
        <f t="shared" si="25"/>
        <v>-2.4305898236569035E-2</v>
      </c>
      <c r="AF366">
        <f t="shared" si="30"/>
        <v>7.7894511981978436</v>
      </c>
      <c r="AG366">
        <f t="shared" si="30"/>
        <v>5.8804447244862788</v>
      </c>
      <c r="AH366">
        <f t="shared" si="30"/>
        <v>7.9253075665102592</v>
      </c>
    </row>
    <row r="367" spans="2:34">
      <c r="B367">
        <v>362</v>
      </c>
      <c r="C367">
        <f t="shared" si="28"/>
        <v>280.44413582676754</v>
      </c>
      <c r="D367">
        <f t="shared" si="26"/>
        <v>2.9086692250981603E-13</v>
      </c>
      <c r="Y367" s="2">
        <v>36677</v>
      </c>
      <c r="Z367">
        <v>1964.4</v>
      </c>
      <c r="AA367">
        <v>2911.83</v>
      </c>
      <c r="AB367">
        <v>7109.67</v>
      </c>
      <c r="AC367">
        <f t="shared" si="25"/>
        <v>-2.0518062376904012E-2</v>
      </c>
      <c r="AD367">
        <f t="shared" si="25"/>
        <v>6.4670666961619272E-3</v>
      </c>
      <c r="AE367">
        <f t="shared" si="25"/>
        <v>-4.1135962711809526E-2</v>
      </c>
      <c r="AF367">
        <f t="shared" si="30"/>
        <v>7.6296267526313706</v>
      </c>
      <c r="AG367">
        <f t="shared" si="30"/>
        <v>5.9184739527226249</v>
      </c>
      <c r="AH367">
        <f t="shared" si="30"/>
        <v>7.5992924099746713</v>
      </c>
    </row>
    <row r="368" spans="2:34">
      <c r="B368">
        <v>363</v>
      </c>
      <c r="C368">
        <f t="shared" si="28"/>
        <v>283.24857718503523</v>
      </c>
      <c r="D368">
        <f t="shared" si="26"/>
        <v>2.6706871975901288E-13</v>
      </c>
      <c r="Y368" s="2">
        <v>36707</v>
      </c>
      <c r="Z368">
        <v>2012.83</v>
      </c>
      <c r="AA368">
        <v>2893.46</v>
      </c>
      <c r="AB368">
        <v>6898.21</v>
      </c>
      <c r="AC368">
        <f t="shared" si="25"/>
        <v>2.465383832213397E-2</v>
      </c>
      <c r="AD368">
        <f t="shared" si="25"/>
        <v>-6.3087474200073101E-3</v>
      </c>
      <c r="AE368">
        <f t="shared" si="25"/>
        <v>-2.9742590021759052E-2</v>
      </c>
      <c r="AF368">
        <f t="shared" si="30"/>
        <v>7.8177263370489722</v>
      </c>
      <c r="AG368">
        <f t="shared" si="30"/>
        <v>5.8811357954430052</v>
      </c>
      <c r="AH368">
        <f t="shared" si="30"/>
        <v>7.3732697713693289</v>
      </c>
    </row>
    <row r="369" spans="2:34">
      <c r="B369">
        <v>364</v>
      </c>
      <c r="C369">
        <f t="shared" si="28"/>
        <v>286.0810629568856</v>
      </c>
      <c r="D369">
        <f t="shared" si="26"/>
        <v>2.4521764268782092E-13</v>
      </c>
      <c r="Y369" s="2">
        <v>36738</v>
      </c>
      <c r="Z369">
        <v>1981.36</v>
      </c>
      <c r="AA369">
        <v>2919.9</v>
      </c>
      <c r="AB369">
        <v>7190.37</v>
      </c>
      <c r="AC369">
        <f t="shared" si="25"/>
        <v>-1.5634703377831238E-2</v>
      </c>
      <c r="AD369">
        <f t="shared" si="25"/>
        <v>9.1378488038542649E-3</v>
      </c>
      <c r="AE369">
        <f t="shared" si="25"/>
        <v>4.2353016217250516E-2</v>
      </c>
      <c r="AF369">
        <f t="shared" si="30"/>
        <v>7.6954985046801525</v>
      </c>
      <c r="AG369">
        <f t="shared" si="30"/>
        <v>5.9348767251366983</v>
      </c>
      <c r="AH369">
        <f t="shared" si="30"/>
        <v>7.6855499855702973</v>
      </c>
    </row>
    <row r="370" spans="2:34">
      <c r="B370">
        <v>365</v>
      </c>
      <c r="C370">
        <f t="shared" si="28"/>
        <v>288.94187358645445</v>
      </c>
      <c r="D370">
        <f t="shared" si="26"/>
        <v>2.2515438101336282E-13</v>
      </c>
      <c r="Y370" s="2">
        <v>36769</v>
      </c>
      <c r="Z370">
        <v>2104.4299999999998</v>
      </c>
      <c r="AA370">
        <v>3074.73</v>
      </c>
      <c r="AB370">
        <v>7216.45</v>
      </c>
      <c r="AC370">
        <f t="shared" si="25"/>
        <v>6.2113901562563134E-2</v>
      </c>
      <c r="AD370">
        <f t="shared" si="25"/>
        <v>5.3025788554402542E-2</v>
      </c>
      <c r="AE370">
        <f t="shared" si="25"/>
        <v>3.6270734329386656E-3</v>
      </c>
      <c r="AF370">
        <f t="shared" si="30"/>
        <v>8.173495941274707</v>
      </c>
      <c r="AG370">
        <f t="shared" si="30"/>
        <v>6.2495782434602418</v>
      </c>
      <c r="AH370">
        <f t="shared" si="30"/>
        <v>7.7134260397404812</v>
      </c>
    </row>
    <row r="371" spans="2:34">
      <c r="B371">
        <v>366</v>
      </c>
      <c r="C371">
        <f t="shared" si="28"/>
        <v>291.83129232231897</v>
      </c>
      <c r="D371">
        <f t="shared" si="26"/>
        <v>2.0673265893045125E-13</v>
      </c>
      <c r="Y371" s="2">
        <v>36798</v>
      </c>
      <c r="Z371">
        <v>1993.33</v>
      </c>
      <c r="AA371">
        <v>2904.16</v>
      </c>
      <c r="AB371">
        <v>6798.12</v>
      </c>
      <c r="AC371">
        <f t="shared" si="25"/>
        <v>-5.2793392985273857E-2</v>
      </c>
      <c r="AD371">
        <f t="shared" si="25"/>
        <v>-5.5474789656327572E-2</v>
      </c>
      <c r="AE371">
        <f t="shared" si="25"/>
        <v>-5.7968945949878448E-2</v>
      </c>
      <c r="AF371">
        <f t="shared" si="30"/>
        <v>7.7419893579834502</v>
      </c>
      <c r="AG371">
        <f t="shared" si="30"/>
        <v>5.9028842049635237</v>
      </c>
      <c r="AH371">
        <f t="shared" si="30"/>
        <v>7.2662868625543799</v>
      </c>
    </row>
    <row r="372" spans="2:34">
      <c r="B372">
        <v>367</v>
      </c>
      <c r="C372">
        <f t="shared" si="28"/>
        <v>294.74960524554217</v>
      </c>
      <c r="D372">
        <f t="shared" si="26"/>
        <v>1.8981816865432344E-13</v>
      </c>
      <c r="Y372" s="2">
        <v>36830</v>
      </c>
      <c r="Z372">
        <v>1984.9</v>
      </c>
      <c r="AA372">
        <v>2972.73</v>
      </c>
      <c r="AB372">
        <v>7077.44</v>
      </c>
      <c r="AC372">
        <f t="shared" si="25"/>
        <v>-4.2291040620467957E-3</v>
      </c>
      <c r="AD372">
        <f t="shared" si="25"/>
        <v>2.3610958073935429E-2</v>
      </c>
      <c r="AE372">
        <f t="shared" si="25"/>
        <v>4.1087830164810324E-2</v>
      </c>
      <c r="AF372">
        <f t="shared" si="30"/>
        <v>7.7092476793412796</v>
      </c>
      <c r="AG372">
        <f t="shared" si="30"/>
        <v>6.0422569564422135</v>
      </c>
      <c r="AH372">
        <f t="shared" si="30"/>
        <v>7.5648428230918068</v>
      </c>
    </row>
    <row r="373" spans="2:34">
      <c r="B373">
        <v>368</v>
      </c>
      <c r="C373">
        <f t="shared" si="28"/>
        <v>297.69710129799762</v>
      </c>
      <c r="D373">
        <f t="shared" si="26"/>
        <v>1.7428759121896973E-13</v>
      </c>
      <c r="Y373" s="2">
        <v>36860</v>
      </c>
      <c r="Z373">
        <v>1828.42</v>
      </c>
      <c r="AA373">
        <v>2840.02</v>
      </c>
      <c r="AB373">
        <v>6372.33</v>
      </c>
      <c r="AC373">
        <f t="shared" si="25"/>
        <v>-7.8835205803818864E-2</v>
      </c>
      <c r="AD373">
        <f t="shared" si="25"/>
        <v>-4.464246668886851E-2</v>
      </c>
      <c r="AE373">
        <f t="shared" si="25"/>
        <v>-9.9627831532305478E-2</v>
      </c>
      <c r="AF373">
        <f t="shared" si="30"/>
        <v>7.1014875519477965</v>
      </c>
      <c r="AG373">
        <f t="shared" si="30"/>
        <v>5.7725157015386577</v>
      </c>
      <c r="AH373">
        <f t="shared" si="30"/>
        <v>6.8111739367444457</v>
      </c>
    </row>
    <row r="374" spans="2:34">
      <c r="B374">
        <v>369</v>
      </c>
      <c r="C374">
        <f t="shared" si="28"/>
        <v>300.67407231097758</v>
      </c>
      <c r="D374">
        <f t="shared" si="26"/>
        <v>1.6002769739196308E-13</v>
      </c>
      <c r="Y374" s="2">
        <v>36889</v>
      </c>
      <c r="Z374">
        <v>1837.36</v>
      </c>
      <c r="AA374">
        <v>2882.16</v>
      </c>
      <c r="AB374">
        <v>6433.61</v>
      </c>
      <c r="AC374">
        <f t="shared" si="25"/>
        <v>4.8894674090196322E-3</v>
      </c>
      <c r="AD374">
        <f t="shared" si="25"/>
        <v>1.4837923676593867E-2</v>
      </c>
      <c r="AE374">
        <f t="shared" si="25"/>
        <v>9.6165766681888254E-3</v>
      </c>
      <c r="AF374">
        <f t="shared" si="30"/>
        <v>7.136210043888604</v>
      </c>
      <c r="AG374">
        <f t="shared" si="30"/>
        <v>5.8581678489400284</v>
      </c>
      <c r="AH374">
        <f t="shared" si="30"/>
        <v>6.8766741131075184</v>
      </c>
    </row>
    <row r="375" spans="2:34">
      <c r="B375">
        <v>370</v>
      </c>
      <c r="C375">
        <f t="shared" si="28"/>
        <v>303.68081303408735</v>
      </c>
      <c r="D375">
        <f t="shared" si="26"/>
        <v>1.4693452215080245E-13</v>
      </c>
      <c r="Y375" s="2">
        <v>36922</v>
      </c>
      <c r="Z375">
        <v>1902.55</v>
      </c>
      <c r="AA375">
        <v>2918.13</v>
      </c>
      <c r="AB375">
        <v>6795.14</v>
      </c>
      <c r="AC375">
        <f t="shared" si="25"/>
        <v>3.5480254277876933E-2</v>
      </c>
      <c r="AD375">
        <f t="shared" si="25"/>
        <v>1.248022316595887E-2</v>
      </c>
      <c r="AE375">
        <f t="shared" si="25"/>
        <v>5.6193956425708125E-2</v>
      </c>
      <c r="AF375">
        <f t="shared" si="30"/>
        <v>7.3894045908261106</v>
      </c>
      <c r="AG375">
        <f t="shared" si="30"/>
        <v>5.9312790910384452</v>
      </c>
      <c r="AH375">
        <f t="shared" si="30"/>
        <v>7.2631016385732776</v>
      </c>
    </row>
    <row r="376" spans="2:34">
      <c r="B376">
        <v>371</v>
      </c>
      <c r="C376">
        <f t="shared" si="28"/>
        <v>306.71762116442824</v>
      </c>
      <c r="D376">
        <f t="shared" si="26"/>
        <v>1.3491260670210044E-13</v>
      </c>
      <c r="Y376" s="2">
        <v>36950</v>
      </c>
      <c r="Z376">
        <v>1729.07</v>
      </c>
      <c r="AA376">
        <v>2750.98</v>
      </c>
      <c r="AB376">
        <v>6208.24</v>
      </c>
      <c r="AC376">
        <f t="shared" si="25"/>
        <v>-9.1182886126514373E-2</v>
      </c>
      <c r="AD376">
        <f t="shared" si="25"/>
        <v>-5.7279833317912532E-2</v>
      </c>
      <c r="AE376">
        <f t="shared" si="25"/>
        <v>-8.6370553071754341E-2</v>
      </c>
      <c r="AF376">
        <f t="shared" si="30"/>
        <v>6.7156173534780708</v>
      </c>
      <c r="AG376">
        <f t="shared" si="30"/>
        <v>5.5915364133417436</v>
      </c>
      <c r="AH376">
        <f t="shared" si="30"/>
        <v>6.6357835330333383</v>
      </c>
    </row>
    <row r="377" spans="2:34">
      <c r="B377">
        <v>372</v>
      </c>
      <c r="C377">
        <f t="shared" si="28"/>
        <v>309.7847973760725</v>
      </c>
      <c r="D377">
        <f t="shared" si="26"/>
        <v>1.238743025173831E-13</v>
      </c>
      <c r="Y377" s="2">
        <v>36980</v>
      </c>
      <c r="Z377">
        <v>1619.54</v>
      </c>
      <c r="AA377">
        <v>2631.09</v>
      </c>
      <c r="AB377">
        <v>5829.95</v>
      </c>
      <c r="AC377">
        <f t="shared" si="25"/>
        <v>-6.3346191883498104E-2</v>
      </c>
      <c r="AD377">
        <f t="shared" si="25"/>
        <v>-4.3580833012235587E-2</v>
      </c>
      <c r="AE377">
        <f t="shared" si="25"/>
        <v>-6.093353349741637E-2</v>
      </c>
      <c r="AF377">
        <f t="shared" si="30"/>
        <v>6.2902085679884996</v>
      </c>
      <c r="AG377">
        <f t="shared" si="30"/>
        <v>5.3478525986300625</v>
      </c>
      <c r="AH377">
        <f t="shared" si="30"/>
        <v>6.2314417948416478</v>
      </c>
    </row>
    <row r="378" spans="2:34">
      <c r="B378">
        <v>373</v>
      </c>
      <c r="C378">
        <f t="shared" si="28"/>
        <v>312.88264534983324</v>
      </c>
      <c r="D378">
        <f t="shared" si="26"/>
        <v>1.1373913231141541E-13</v>
      </c>
      <c r="Y378" s="2">
        <v>37011</v>
      </c>
      <c r="Z378">
        <v>1745.39</v>
      </c>
      <c r="AA378">
        <v>2792.12</v>
      </c>
      <c r="AB378">
        <v>6264.51</v>
      </c>
      <c r="AC378">
        <f t="shared" si="25"/>
        <v>7.7707250206848988E-2</v>
      </c>
      <c r="AD378">
        <f t="shared" si="25"/>
        <v>6.120277147493991E-2</v>
      </c>
      <c r="AE378">
        <f t="shared" si="25"/>
        <v>7.4539232754998075E-2</v>
      </c>
      <c r="AF378">
        <f t="shared" si="30"/>
        <v>6.7790033790344468</v>
      </c>
      <c r="AG378">
        <f t="shared" si="30"/>
        <v>5.6751559991056819</v>
      </c>
      <c r="AH378">
        <f t="shared" si="30"/>
        <v>6.6959286851865727</v>
      </c>
    </row>
    <row r="379" spans="2:34">
      <c r="B379">
        <v>374</v>
      </c>
      <c r="C379">
        <f t="shared" si="28"/>
        <v>316.01147180333157</v>
      </c>
      <c r="D379">
        <f t="shared" si="26"/>
        <v>1.0443320330411776E-13</v>
      </c>
      <c r="Y379" s="2">
        <v>37042</v>
      </c>
      <c r="Z379">
        <v>1757.09</v>
      </c>
      <c r="AA379">
        <v>2717.37</v>
      </c>
      <c r="AB379">
        <v>6123.26</v>
      </c>
      <c r="AC379">
        <f t="shared" si="25"/>
        <v>6.7033728851431107E-3</v>
      </c>
      <c r="AD379">
        <f t="shared" si="25"/>
        <v>-2.6771771986877302E-2</v>
      </c>
      <c r="AE379">
        <f t="shared" si="25"/>
        <v>-2.2547653367940956E-2</v>
      </c>
      <c r="AF379">
        <f t="shared" si="30"/>
        <v>6.8244455664737602</v>
      </c>
      <c r="AG379">
        <f t="shared" si="30"/>
        <v>5.523222016707666</v>
      </c>
      <c r="AH379">
        <f t="shared" si="30"/>
        <v>6.5449512062165329</v>
      </c>
    </row>
    <row r="380" spans="2:34">
      <c r="B380">
        <v>375</v>
      </c>
      <c r="C380">
        <f t="shared" si="28"/>
        <v>319.17158652136487</v>
      </c>
      <c r="D380">
        <f t="shared" si="26"/>
        <v>9.588866848832629E-14</v>
      </c>
      <c r="Y380" s="2">
        <v>37071</v>
      </c>
      <c r="Z380">
        <v>1714.32</v>
      </c>
      <c r="AA380">
        <v>2648.43</v>
      </c>
      <c r="AB380">
        <v>6058.38</v>
      </c>
      <c r="AC380">
        <f t="shared" si="25"/>
        <v>-2.4341382626957064E-2</v>
      </c>
      <c r="AD380">
        <f t="shared" si="25"/>
        <v>-2.5370118901732241E-2</v>
      </c>
      <c r="AE380">
        <f t="shared" si="25"/>
        <v>-1.0595663094495444E-2</v>
      </c>
      <c r="AF380">
        <f t="shared" si="30"/>
        <v>6.6583291257233821</v>
      </c>
      <c r="AG380">
        <f t="shared" si="30"/>
        <v>5.3830972174231269</v>
      </c>
      <c r="AH380">
        <f t="shared" si="30"/>
        <v>6.4756031082655507</v>
      </c>
    </row>
    <row r="381" spans="2:34">
      <c r="B381">
        <v>376</v>
      </c>
      <c r="C381">
        <f t="shared" si="28"/>
        <v>322.36330238657854</v>
      </c>
      <c r="D381">
        <f t="shared" si="26"/>
        <v>8.8043231975645082E-14</v>
      </c>
      <c r="Y381" s="2">
        <v>37103</v>
      </c>
      <c r="Z381">
        <v>1697.44</v>
      </c>
      <c r="AA381">
        <v>2596.67</v>
      </c>
      <c r="AB381">
        <v>5861.19</v>
      </c>
      <c r="AC381">
        <f t="shared" si="25"/>
        <v>-9.846469737271879E-3</v>
      </c>
      <c r="AD381">
        <f t="shared" si="25"/>
        <v>-1.954365416492021E-2</v>
      </c>
      <c r="AE381">
        <f t="shared" si="25"/>
        <v>-3.2548304992423782E-2</v>
      </c>
      <c r="AF381">
        <f t="shared" ref="AF381:AH396" si="31">AF380*(1+AC381)</f>
        <v>6.5927680894861505</v>
      </c>
      <c r="AG381">
        <f t="shared" si="31"/>
        <v>5.2778918270696646</v>
      </c>
      <c r="AH381">
        <f t="shared" si="31"/>
        <v>6.2648332032878358</v>
      </c>
    </row>
    <row r="382" spans="2:34">
      <c r="B382">
        <v>377</v>
      </c>
      <c r="C382">
        <f t="shared" si="28"/>
        <v>325.58693541044431</v>
      </c>
      <c r="D382">
        <f t="shared" si="26"/>
        <v>8.0839694814001363E-14</v>
      </c>
      <c r="Y382" s="2">
        <v>37134</v>
      </c>
      <c r="Z382">
        <v>1591.18</v>
      </c>
      <c r="AA382">
        <v>2522.8200000000002</v>
      </c>
      <c r="AB382">
        <v>5188.17</v>
      </c>
      <c r="AC382">
        <f t="shared" si="25"/>
        <v>-6.2600150815345423E-2</v>
      </c>
      <c r="AD382">
        <f t="shared" si="25"/>
        <v>-2.8440271578598741E-2</v>
      </c>
      <c r="AE382">
        <f t="shared" si="25"/>
        <v>-0.11482651133984734</v>
      </c>
      <c r="AF382">
        <f t="shared" si="31"/>
        <v>6.1800598127937203</v>
      </c>
      <c r="AG382">
        <f t="shared" si="31"/>
        <v>5.1277871501453367</v>
      </c>
      <c r="AH382">
        <f t="shared" si="31"/>
        <v>5.5454642624282533</v>
      </c>
    </row>
    <row r="383" spans="2:34">
      <c r="B383">
        <v>378</v>
      </c>
      <c r="C383">
        <f t="shared" si="28"/>
        <v>328.84280476454876</v>
      </c>
      <c r="D383">
        <f t="shared" si="26"/>
        <v>7.422553796558307E-14</v>
      </c>
      <c r="Y383" s="2">
        <v>37162</v>
      </c>
      <c r="Z383">
        <v>1462.69</v>
      </c>
      <c r="AA383">
        <v>2319.29</v>
      </c>
      <c r="AB383">
        <v>4308.1499999999996</v>
      </c>
      <c r="AC383">
        <f t="shared" si="25"/>
        <v>-8.0751392048668325E-2</v>
      </c>
      <c r="AD383">
        <f t="shared" si="25"/>
        <v>-8.0675593185403738E-2</v>
      </c>
      <c r="AE383">
        <f t="shared" si="25"/>
        <v>-0.16962050202672629</v>
      </c>
      <c r="AF383">
        <f t="shared" si="31"/>
        <v>5.6810113799665949</v>
      </c>
      <c r="AG383">
        <f t="shared" si="31"/>
        <v>4.7140998800788712</v>
      </c>
      <c r="AH383">
        <f t="shared" si="31"/>
        <v>4.6048398302639031</v>
      </c>
    </row>
    <row r="384" spans="2:34">
      <c r="B384">
        <v>379</v>
      </c>
      <c r="C384">
        <f t="shared" si="28"/>
        <v>332.13123281219424</v>
      </c>
      <c r="D384">
        <f t="shared" si="26"/>
        <v>6.815253940476262E-14</v>
      </c>
      <c r="Y384" s="2">
        <v>37195</v>
      </c>
      <c r="Z384">
        <v>1490.58</v>
      </c>
      <c r="AA384">
        <v>2385.9299999999998</v>
      </c>
      <c r="AB384">
        <v>4559.13</v>
      </c>
      <c r="AC384">
        <f t="shared" si="25"/>
        <v>1.9067608310715078E-2</v>
      </c>
      <c r="AD384">
        <f t="shared" si="25"/>
        <v>2.8732931198772071E-2</v>
      </c>
      <c r="AE384">
        <f t="shared" si="25"/>
        <v>5.825702447686365E-2</v>
      </c>
      <c r="AF384">
        <f t="shared" si="31"/>
        <v>5.7893346797685128</v>
      </c>
      <c r="AG384">
        <f t="shared" si="31"/>
        <v>4.8495497875973168</v>
      </c>
      <c r="AH384">
        <f t="shared" si="31"/>
        <v>4.8731040969676238</v>
      </c>
    </row>
    <row r="385" spans="2:34">
      <c r="B385">
        <v>380</v>
      </c>
      <c r="C385">
        <f t="shared" si="28"/>
        <v>335.4525451403162</v>
      </c>
      <c r="D385">
        <f t="shared" si="26"/>
        <v>6.2576422544372978E-14</v>
      </c>
      <c r="Y385" s="2">
        <v>37225</v>
      </c>
      <c r="Z385">
        <v>1604.92</v>
      </c>
      <c r="AA385">
        <v>2468.37</v>
      </c>
      <c r="AB385">
        <v>4989.91</v>
      </c>
      <c r="AC385">
        <f t="shared" si="25"/>
        <v>7.6708395389714079E-2</v>
      </c>
      <c r="AD385">
        <f t="shared" si="25"/>
        <v>3.4552564408846909E-2</v>
      </c>
      <c r="AE385">
        <f t="shared" si="25"/>
        <v>9.4487325432703217E-2</v>
      </c>
      <c r="AF385">
        <f t="shared" si="31"/>
        <v>6.2334252534275798</v>
      </c>
      <c r="AG385">
        <f t="shared" si="31"/>
        <v>5.0171141689871828</v>
      </c>
      <c r="AH385">
        <f t="shared" si="31"/>
        <v>5.333550669645243</v>
      </c>
    </row>
    <row r="386" spans="2:34">
      <c r="B386">
        <v>381</v>
      </c>
      <c r="C386">
        <f t="shared" si="28"/>
        <v>338.80707059171937</v>
      </c>
      <c r="D386">
        <f t="shared" si="26"/>
        <v>5.745653342710607E-14</v>
      </c>
      <c r="Y386" s="2">
        <v>37256</v>
      </c>
      <c r="Z386">
        <v>1618.98</v>
      </c>
      <c r="AA386">
        <v>2476.0500000000002</v>
      </c>
      <c r="AB386">
        <v>5160.1000000000004</v>
      </c>
      <c r="AC386">
        <f t="shared" si="25"/>
        <v>8.7605612740822014E-3</v>
      </c>
      <c r="AD386">
        <f t="shared" si="25"/>
        <v>3.1113649898517615E-3</v>
      </c>
      <c r="AE386">
        <f t="shared" si="25"/>
        <v>3.4106827578052723E-2</v>
      </c>
      <c r="AF386">
        <f t="shared" si="31"/>
        <v>6.2880335573076431</v>
      </c>
      <c r="AG386">
        <f t="shared" si="31"/>
        <v>5.0327242423626588</v>
      </c>
      <c r="AH386">
        <f t="shared" si="31"/>
        <v>5.515461162713641</v>
      </c>
    </row>
    <row r="387" spans="2:34">
      <c r="B387">
        <v>382</v>
      </c>
      <c r="C387">
        <f t="shared" si="28"/>
        <v>342.19514129763655</v>
      </c>
      <c r="D387">
        <f t="shared" si="26"/>
        <v>5.2755544328524659E-14</v>
      </c>
      <c r="Y387" s="2">
        <v>37287</v>
      </c>
      <c r="Z387">
        <v>1595.35</v>
      </c>
      <c r="AA387">
        <v>2452.2600000000002</v>
      </c>
      <c r="AB387">
        <v>5107.6099999999997</v>
      </c>
      <c r="AC387">
        <f t="shared" si="25"/>
        <v>-1.4595609581341429E-2</v>
      </c>
      <c r="AD387">
        <f t="shared" si="25"/>
        <v>-9.6080450717876964E-3</v>
      </c>
      <c r="AE387">
        <f t="shared" si="25"/>
        <v>-1.0172283482878353E-2</v>
      </c>
      <c r="AF387">
        <f t="shared" si="31"/>
        <v>6.1962558744708076</v>
      </c>
      <c r="AG387">
        <f t="shared" si="31"/>
        <v>4.9843696010081597</v>
      </c>
      <c r="AH387">
        <f t="shared" si="31"/>
        <v>5.4593563282277122</v>
      </c>
    </row>
    <row r="388" spans="2:34">
      <c r="B388">
        <v>383</v>
      </c>
      <c r="C388">
        <f t="shared" si="28"/>
        <v>345.61709271061289</v>
      </c>
      <c r="D388">
        <f t="shared" si="26"/>
        <v>4.8439181610736279E-14</v>
      </c>
      <c r="Y388" s="2">
        <v>37315</v>
      </c>
      <c r="Z388">
        <v>1564.59</v>
      </c>
      <c r="AA388">
        <v>2431.92</v>
      </c>
      <c r="AB388">
        <v>5039.08</v>
      </c>
      <c r="AC388">
        <f t="shared" ref="AC388:AE451" si="32">Z388/Z387-1</f>
        <v>-1.9281035509449373E-2</v>
      </c>
      <c r="AD388">
        <f t="shared" si="32"/>
        <v>-8.2943896650436999E-3</v>
      </c>
      <c r="AE388">
        <f t="shared" si="32"/>
        <v>-1.3417234283745194E-2</v>
      </c>
      <c r="AF388">
        <f t="shared" si="31"/>
        <v>6.0767856449295019</v>
      </c>
      <c r="AG388">
        <f t="shared" si="31"/>
        <v>4.9430272973028</v>
      </c>
      <c r="AH388">
        <f t="shared" si="31"/>
        <v>5.3861068653334341</v>
      </c>
    </row>
    <row r="389" spans="2:34">
      <c r="B389">
        <v>384</v>
      </c>
      <c r="C389">
        <f t="shared" si="28"/>
        <v>349.07326363771904</v>
      </c>
      <c r="D389">
        <f t="shared" si="26"/>
        <v>4.4475975842585131E-14</v>
      </c>
      <c r="Y389" s="2">
        <v>37344</v>
      </c>
      <c r="Z389">
        <v>1623.43</v>
      </c>
      <c r="AA389">
        <v>2526.98</v>
      </c>
      <c r="AB389">
        <v>5397.29</v>
      </c>
      <c r="AC389">
        <f t="shared" si="32"/>
        <v>3.7607296480228092E-2</v>
      </c>
      <c r="AD389">
        <f t="shared" si="32"/>
        <v>3.9088456857133469E-2</v>
      </c>
      <c r="AE389">
        <f t="shared" si="32"/>
        <v>7.1086388785254417E-2</v>
      </c>
      <c r="AF389">
        <f t="shared" si="31"/>
        <v>6.3053171243251596</v>
      </c>
      <c r="AG389">
        <f t="shared" si="31"/>
        <v>5.1362426065570537</v>
      </c>
      <c r="AH389">
        <f t="shared" si="31"/>
        <v>5.7689857520014547</v>
      </c>
    </row>
    <row r="390" spans="2:34">
      <c r="B390">
        <v>385</v>
      </c>
      <c r="C390">
        <f t="shared" si="28"/>
        <v>352.56399627409621</v>
      </c>
      <c r="D390">
        <f t="shared" si="26"/>
        <v>4.0837032364555429E-14</v>
      </c>
      <c r="Y390" s="2">
        <v>37376</v>
      </c>
      <c r="Z390">
        <v>1525</v>
      </c>
      <c r="AA390">
        <v>2481.11</v>
      </c>
      <c r="AB390">
        <v>5041.2</v>
      </c>
      <c r="AC390">
        <f t="shared" si="32"/>
        <v>-6.0630886456453315E-2</v>
      </c>
      <c r="AD390">
        <f t="shared" si="32"/>
        <v>-1.8152102509715107E-2</v>
      </c>
      <c r="AE390">
        <f t="shared" si="32"/>
        <v>-6.5975702621130283E-2</v>
      </c>
      <c r="AF390">
        <f t="shared" si="31"/>
        <v>5.9230201576882697</v>
      </c>
      <c r="AG390">
        <f t="shared" si="31"/>
        <v>5.0430090042480638</v>
      </c>
      <c r="AH390">
        <f t="shared" si="31"/>
        <v>5.3883728636018686</v>
      </c>
    </row>
    <row r="391" spans="2:34">
      <c r="B391">
        <v>386</v>
      </c>
      <c r="C391">
        <f t="shared" si="28"/>
        <v>356.08963623683718</v>
      </c>
      <c r="D391">
        <f t="shared" ref="D391:D399" si="33">C391/(1+10%)^B391</f>
        <v>3.7495820625637259E-14</v>
      </c>
      <c r="Y391" s="2">
        <v>37407</v>
      </c>
      <c r="Z391">
        <v>1513.77</v>
      </c>
      <c r="AA391">
        <v>2447.5100000000002</v>
      </c>
      <c r="AB391">
        <v>4818.3</v>
      </c>
      <c r="AC391">
        <f t="shared" si="32"/>
        <v>-7.3639344262295126E-3</v>
      </c>
      <c r="AD391">
        <f t="shared" si="32"/>
        <v>-1.3542325813849398E-2</v>
      </c>
      <c r="AE391">
        <f t="shared" si="32"/>
        <v>-4.4215662937395761E-2</v>
      </c>
      <c r="AF391">
        <f t="shared" si="31"/>
        <v>5.8794034256418177</v>
      </c>
      <c r="AG391">
        <f t="shared" si="31"/>
        <v>4.9747149332303602</v>
      </c>
      <c r="AH391">
        <f t="shared" si="31"/>
        <v>5.1501223852838383</v>
      </c>
    </row>
    <row r="392" spans="2:34">
      <c r="B392">
        <v>387</v>
      </c>
      <c r="C392">
        <f t="shared" si="28"/>
        <v>359.65053259920558</v>
      </c>
      <c r="D392">
        <f t="shared" si="33"/>
        <v>3.4427980756266936E-14</v>
      </c>
      <c r="Y392" s="2">
        <v>37435</v>
      </c>
      <c r="Z392">
        <v>1405.94</v>
      </c>
      <c r="AA392">
        <v>2244.9299999999998</v>
      </c>
      <c r="AB392">
        <v>4382.5600000000004</v>
      </c>
      <c r="AC392">
        <f t="shared" si="32"/>
        <v>-7.123275002146956E-2</v>
      </c>
      <c r="AD392">
        <f t="shared" si="32"/>
        <v>-8.2769835465432373E-2</v>
      </c>
      <c r="AE392">
        <f t="shared" si="32"/>
        <v>-9.0434385571674603E-2</v>
      </c>
      <c r="AF392">
        <f t="shared" si="31"/>
        <v>5.4605973511477019</v>
      </c>
      <c r="AG392">
        <f t="shared" si="31"/>
        <v>4.5629585967194535</v>
      </c>
      <c r="AH392">
        <f t="shared" si="31"/>
        <v>4.6843742317517671</v>
      </c>
    </row>
    <row r="393" spans="2:34">
      <c r="B393">
        <v>388</v>
      </c>
      <c r="C393">
        <f t="shared" si="28"/>
        <v>363.24703792519762</v>
      </c>
      <c r="D393">
        <f t="shared" si="33"/>
        <v>3.1611145967117822E-14</v>
      </c>
      <c r="Y393" s="2">
        <v>37468</v>
      </c>
      <c r="Z393">
        <v>1296.3399999999999</v>
      </c>
      <c r="AA393">
        <v>2050.3200000000002</v>
      </c>
      <c r="AB393">
        <v>3700.14</v>
      </c>
      <c r="AC393">
        <f t="shared" si="32"/>
        <v>-7.7954962516181392E-2</v>
      </c>
      <c r="AD393">
        <f t="shared" si="32"/>
        <v>-8.6688671807138573E-2</v>
      </c>
      <c r="AE393">
        <f t="shared" si="32"/>
        <v>-0.15571264283888875</v>
      </c>
      <c r="AF393">
        <f t="shared" si="31"/>
        <v>5.0349166893230235</v>
      </c>
      <c r="AG393">
        <f t="shared" si="31"/>
        <v>4.1674017764588793</v>
      </c>
      <c r="AH393">
        <f t="shared" si="31"/>
        <v>3.9549579400793102</v>
      </c>
    </row>
    <row r="394" spans="2:34">
      <c r="B394">
        <v>389</v>
      </c>
      <c r="C394">
        <f t="shared" si="28"/>
        <v>366.87950830444959</v>
      </c>
      <c r="D394">
        <f t="shared" si="33"/>
        <v>2.9024779478899088E-14</v>
      </c>
      <c r="Y394" s="2">
        <v>37498</v>
      </c>
      <c r="Z394">
        <v>1304.8599999999999</v>
      </c>
      <c r="AA394">
        <v>2053.66</v>
      </c>
      <c r="AB394">
        <v>3712.94</v>
      </c>
      <c r="AC394">
        <f t="shared" si="32"/>
        <v>6.5723498464909103E-3</v>
      </c>
      <c r="AD394">
        <f t="shared" si="32"/>
        <v>1.6290140075694293E-3</v>
      </c>
      <c r="AE394">
        <f t="shared" si="32"/>
        <v>3.459328565946107E-3</v>
      </c>
      <c r="AF394">
        <f t="shared" si="31"/>
        <v>5.0680079232531901</v>
      </c>
      <c r="AG394">
        <f t="shared" si="31"/>
        <v>4.1741905323279003</v>
      </c>
      <c r="AH394">
        <f t="shared" si="31"/>
        <v>3.968639439058542</v>
      </c>
    </row>
    <row r="395" spans="2:34">
      <c r="B395">
        <v>390</v>
      </c>
      <c r="C395">
        <f t="shared" si="28"/>
        <v>370.54830338749406</v>
      </c>
      <c r="D395">
        <f t="shared" si="33"/>
        <v>2.6650024794261883E-14</v>
      </c>
      <c r="Y395" s="2">
        <v>37529</v>
      </c>
      <c r="Z395">
        <v>1163.04</v>
      </c>
      <c r="AA395">
        <v>1811.57</v>
      </c>
      <c r="AB395">
        <v>2769.03</v>
      </c>
      <c r="AC395">
        <f t="shared" si="32"/>
        <v>-0.10868598930153417</v>
      </c>
      <c r="AD395">
        <f t="shared" si="32"/>
        <v>-0.11788222003642279</v>
      </c>
      <c r="AE395">
        <f t="shared" si="32"/>
        <v>-0.25422172187000058</v>
      </c>
      <c r="AF395">
        <f t="shared" si="31"/>
        <v>4.5171864683264031</v>
      </c>
      <c r="AG395">
        <f t="shared" si="31"/>
        <v>3.6821276855220701</v>
      </c>
      <c r="AH395">
        <f t="shared" si="31"/>
        <v>2.9597250873798862</v>
      </c>
    </row>
    <row r="396" spans="2:34">
      <c r="B396">
        <v>391</v>
      </c>
      <c r="C396">
        <f t="shared" si="28"/>
        <v>374.253786421369</v>
      </c>
      <c r="D396">
        <f t="shared" si="33"/>
        <v>2.4469568220185907E-14</v>
      </c>
      <c r="Y396" s="2">
        <v>37560</v>
      </c>
      <c r="Z396">
        <v>1265.4100000000001</v>
      </c>
      <c r="AA396">
        <v>1969</v>
      </c>
      <c r="AB396">
        <v>3152.85</v>
      </c>
      <c r="AC396">
        <f t="shared" si="32"/>
        <v>8.8019328655936313E-2</v>
      </c>
      <c r="AD396">
        <f t="shared" si="32"/>
        <v>8.6902521017680812E-2</v>
      </c>
      <c r="AE396">
        <f t="shared" si="32"/>
        <v>0.1386117160160778</v>
      </c>
      <c r="AF396">
        <f t="shared" si="31"/>
        <v>4.9147861886821733</v>
      </c>
      <c r="AG396">
        <f t="shared" si="31"/>
        <v>4.0021138641029363</v>
      </c>
      <c r="AH396">
        <f t="shared" si="31"/>
        <v>3.3699776606774479</v>
      </c>
    </row>
    <row r="397" spans="2:34">
      <c r="B397">
        <v>392</v>
      </c>
      <c r="C397">
        <f t="shared" si="28"/>
        <v>377.99632428558272</v>
      </c>
      <c r="D397">
        <f t="shared" si="33"/>
        <v>2.2467512638534335E-14</v>
      </c>
      <c r="Y397" s="2">
        <v>37589</v>
      </c>
      <c r="Z397">
        <v>1339.89</v>
      </c>
      <c r="AA397">
        <v>2036.94</v>
      </c>
      <c r="AB397">
        <v>3320.32</v>
      </c>
      <c r="AC397">
        <f t="shared" si="32"/>
        <v>5.8858393722192925E-2</v>
      </c>
      <c r="AD397">
        <f t="shared" si="32"/>
        <v>3.4504824784154398E-2</v>
      </c>
      <c r="AE397">
        <f t="shared" si="32"/>
        <v>5.3117021107886631E-2</v>
      </c>
      <c r="AF397">
        <f t="shared" ref="AF397:AH412" si="34">AF396*(1+AC397)</f>
        <v>5.2040626092360247</v>
      </c>
      <c r="AG397">
        <f t="shared" si="34"/>
        <v>4.1402061017500431</v>
      </c>
      <c r="AH397">
        <f t="shared" si="34"/>
        <v>3.5489808352127583</v>
      </c>
    </row>
    <row r="398" spans="2:34">
      <c r="B398">
        <v>393</v>
      </c>
      <c r="C398">
        <f t="shared" si="28"/>
        <v>381.77628752843856</v>
      </c>
      <c r="D398">
        <f t="shared" si="33"/>
        <v>2.0629261604472434E-14</v>
      </c>
      <c r="Y398" s="2">
        <v>37621</v>
      </c>
      <c r="Z398">
        <v>1261.18</v>
      </c>
      <c r="AA398">
        <v>1927.07</v>
      </c>
      <c r="AB398">
        <v>2892.63</v>
      </c>
      <c r="AC398">
        <f t="shared" si="32"/>
        <v>-5.8743628208285825E-2</v>
      </c>
      <c r="AD398">
        <f t="shared" si="32"/>
        <v>-5.3938751264151152E-2</v>
      </c>
      <c r="AE398">
        <f t="shared" si="32"/>
        <v>-0.12880987374710873</v>
      </c>
      <c r="AF398">
        <f t="shared" si="34"/>
        <v>4.8983570901464217</v>
      </c>
      <c r="AG398">
        <f t="shared" si="34"/>
        <v>3.9168885546454266</v>
      </c>
      <c r="AH398">
        <f t="shared" si="34"/>
        <v>3.0918370618980946</v>
      </c>
    </row>
    <row r="399" spans="2:34">
      <c r="B399">
        <v>394</v>
      </c>
      <c r="C399">
        <f t="shared" si="28"/>
        <v>385.59405040372297</v>
      </c>
      <c r="D399">
        <f t="shared" si="33"/>
        <v>1.8941412927742872E-14</v>
      </c>
      <c r="Y399" s="2">
        <v>37652</v>
      </c>
      <c r="Z399">
        <v>1228.1400000000001</v>
      </c>
      <c r="AA399">
        <v>1745.84</v>
      </c>
      <c r="AB399">
        <v>2747.83</v>
      </c>
      <c r="AC399">
        <f t="shared" si="32"/>
        <v>-2.6197687879604747E-2</v>
      </c>
      <c r="AD399">
        <f t="shared" si="32"/>
        <v>-9.4044326360744557E-2</v>
      </c>
      <c r="AE399">
        <f t="shared" si="32"/>
        <v>-5.005825148740084E-2</v>
      </c>
      <c r="AF399">
        <f t="shared" si="34"/>
        <v>4.7700314599759173</v>
      </c>
      <c r="AG399">
        <f t="shared" si="34"/>
        <v>3.5485274090936869</v>
      </c>
      <c r="AH399">
        <f t="shared" si="34"/>
        <v>2.9370651046955332</v>
      </c>
    </row>
    <row r="400" spans="2:34">
      <c r="Y400" s="2">
        <v>37680</v>
      </c>
      <c r="Z400">
        <v>1209.71</v>
      </c>
      <c r="AA400">
        <v>1798.68</v>
      </c>
      <c r="AB400">
        <v>2547.0500000000002</v>
      </c>
      <c r="AC400">
        <f t="shared" si="32"/>
        <v>-1.5006432491409871E-2</v>
      </c>
      <c r="AD400">
        <f t="shared" si="32"/>
        <v>3.0266232873573884E-2</v>
      </c>
      <c r="AE400">
        <f t="shared" si="32"/>
        <v>-7.3068566832736992E-2</v>
      </c>
      <c r="AF400">
        <f t="shared" si="34"/>
        <v>4.6984503048898878</v>
      </c>
      <c r="AG400">
        <f t="shared" si="34"/>
        <v>3.6559279660155761</v>
      </c>
      <c r="AH400">
        <f t="shared" si="34"/>
        <v>2.7224579668009881</v>
      </c>
    </row>
    <row r="401" spans="25:34">
      <c r="Y401" s="2">
        <v>37711</v>
      </c>
      <c r="Z401">
        <v>1221.46</v>
      </c>
      <c r="AA401">
        <v>1791.62</v>
      </c>
      <c r="AB401">
        <v>2423.87</v>
      </c>
      <c r="AC401">
        <f t="shared" si="32"/>
        <v>9.7130717279347856E-3</v>
      </c>
      <c r="AD401">
        <f t="shared" si="32"/>
        <v>-3.9251006293504753E-3</v>
      </c>
      <c r="AE401">
        <f t="shared" si="32"/>
        <v>-4.8361830352761093E-2</v>
      </c>
      <c r="AF401">
        <f t="shared" si="34"/>
        <v>4.7440866897114207</v>
      </c>
      <c r="AG401">
        <f t="shared" si="34"/>
        <v>3.6415780808553082</v>
      </c>
      <c r="AH401">
        <f t="shared" si="34"/>
        <v>2.5907949164680359</v>
      </c>
    </row>
    <row r="402" spans="25:34">
      <c r="Y402" s="2">
        <v>37741</v>
      </c>
      <c r="Z402">
        <v>1322.07</v>
      </c>
      <c r="AA402">
        <v>1952.9</v>
      </c>
      <c r="AB402">
        <v>2942.04</v>
      </c>
      <c r="AC402">
        <f t="shared" si="32"/>
        <v>8.2368640806903093E-2</v>
      </c>
      <c r="AD402">
        <f t="shared" si="32"/>
        <v>9.0019088869291553E-2</v>
      </c>
      <c r="AE402">
        <f t="shared" si="32"/>
        <v>0.21377796664012516</v>
      </c>
      <c r="AF402">
        <f t="shared" si="34"/>
        <v>5.1348506622130703</v>
      </c>
      <c r="AG402">
        <f t="shared" si="34"/>
        <v>3.9693896217402864</v>
      </c>
      <c r="AH402">
        <f t="shared" si="34"/>
        <v>3.1446497856921454</v>
      </c>
    </row>
    <row r="403" spans="25:34">
      <c r="Y403" s="2">
        <v>37771</v>
      </c>
      <c r="Z403">
        <v>1391.72</v>
      </c>
      <c r="AA403">
        <v>2019.61</v>
      </c>
      <c r="AB403">
        <v>2982.68</v>
      </c>
      <c r="AC403">
        <f t="shared" si="32"/>
        <v>5.2682535720498969E-2</v>
      </c>
      <c r="AD403">
        <f t="shared" si="32"/>
        <v>3.4159455169235464E-2</v>
      </c>
      <c r="AE403">
        <f t="shared" si="32"/>
        <v>1.3813544343380668E-2</v>
      </c>
      <c r="AF403">
        <f t="shared" si="34"/>
        <v>5.405367615644538</v>
      </c>
      <c r="AG403">
        <f t="shared" si="34"/>
        <v>4.1049818085733518</v>
      </c>
      <c r="AH403">
        <f t="shared" si="34"/>
        <v>3.1880885449512064</v>
      </c>
    </row>
    <row r="404" spans="25:34">
      <c r="Y404" s="2">
        <v>37802</v>
      </c>
      <c r="Z404">
        <v>1409.48</v>
      </c>
      <c r="AA404">
        <v>2014.51</v>
      </c>
      <c r="AB404">
        <v>3220.58</v>
      </c>
      <c r="AC404">
        <f t="shared" si="32"/>
        <v>1.2761187595205836E-2</v>
      </c>
      <c r="AD404">
        <f t="shared" si="32"/>
        <v>-2.5252400215882709E-3</v>
      </c>
      <c r="AE404">
        <f t="shared" si="32"/>
        <v>7.9760483860152664E-2</v>
      </c>
      <c r="AF404">
        <f t="shared" si="34"/>
        <v>5.4743465258088282</v>
      </c>
      <c r="AG404">
        <f t="shared" si="34"/>
        <v>4.0946157442224509</v>
      </c>
      <c r="AH404">
        <f t="shared" si="34"/>
        <v>3.4423720298855245</v>
      </c>
    </row>
    <row r="405" spans="25:34">
      <c r="Y405" s="2">
        <v>37833</v>
      </c>
      <c r="Z405">
        <v>1434.33</v>
      </c>
      <c r="AA405">
        <v>2080.19</v>
      </c>
      <c r="AB405">
        <v>3487.86</v>
      </c>
      <c r="AC405">
        <f t="shared" si="32"/>
        <v>1.7630615546158745E-2</v>
      </c>
      <c r="AD405">
        <f t="shared" si="32"/>
        <v>3.2603461884031404E-2</v>
      </c>
      <c r="AE405">
        <f t="shared" si="32"/>
        <v>8.2991262443410818E-2</v>
      </c>
      <c r="AF405">
        <f t="shared" si="34"/>
        <v>5.5708626247718138</v>
      </c>
      <c r="AG405">
        <f t="shared" si="34"/>
        <v>4.2281143925689628</v>
      </c>
      <c r="AH405">
        <f t="shared" si="34"/>
        <v>3.7280588304456108</v>
      </c>
    </row>
    <row r="406" spans="25:34">
      <c r="Y406" s="2">
        <v>37862</v>
      </c>
      <c r="Z406">
        <v>1462.3</v>
      </c>
      <c r="AA406">
        <v>2097.4</v>
      </c>
      <c r="AB406">
        <v>3484.58</v>
      </c>
      <c r="AC406">
        <f t="shared" si="32"/>
        <v>1.950039391214009E-2</v>
      </c>
      <c r="AD406">
        <f t="shared" si="32"/>
        <v>8.2732827289815347E-3</v>
      </c>
      <c r="AE406">
        <f t="shared" si="32"/>
        <v>-9.4040471807932402E-4</v>
      </c>
      <c r="AF406">
        <f t="shared" si="34"/>
        <v>5.6794966403852829</v>
      </c>
      <c r="AG406">
        <f t="shared" si="34"/>
        <v>4.2630947783491617</v>
      </c>
      <c r="AH406">
        <f t="shared" si="34"/>
        <v>3.7245529463321825</v>
      </c>
    </row>
    <row r="407" spans="25:34">
      <c r="Y407" s="2">
        <v>37894</v>
      </c>
      <c r="Z407">
        <v>1446.77</v>
      </c>
      <c r="AA407">
        <v>2065.9499999999998</v>
      </c>
      <c r="AB407">
        <v>3256.78</v>
      </c>
      <c r="AC407">
        <f t="shared" si="32"/>
        <v>-1.0620255761471631E-2</v>
      </c>
      <c r="AD407">
        <f t="shared" si="32"/>
        <v>-1.4994755411461891E-2</v>
      </c>
      <c r="AE407">
        <f t="shared" si="32"/>
        <v>-6.5373732271894913E-2</v>
      </c>
      <c r="AF407">
        <f t="shared" si="34"/>
        <v>5.619178933467972</v>
      </c>
      <c r="AG407">
        <f t="shared" si="34"/>
        <v>4.1991707148519355</v>
      </c>
      <c r="AH407">
        <f t="shared" si="34"/>
        <v>3.4810650191861652</v>
      </c>
    </row>
    <row r="408" spans="25:34">
      <c r="Y408" s="2">
        <v>37925</v>
      </c>
      <c r="Z408">
        <v>1528.62</v>
      </c>
      <c r="AA408">
        <v>2167.42</v>
      </c>
      <c r="AB408">
        <v>3655.99</v>
      </c>
      <c r="AC408">
        <f t="shared" si="32"/>
        <v>5.6574299992396826E-2</v>
      </c>
      <c r="AD408">
        <f t="shared" si="32"/>
        <v>4.9115419056608545E-2</v>
      </c>
      <c r="AE408">
        <f t="shared" si="32"/>
        <v>0.12257812931791512</v>
      </c>
      <c r="AF408">
        <f t="shared" si="34"/>
        <v>5.9370800481609454</v>
      </c>
      <c r="AG408">
        <f t="shared" si="34"/>
        <v>4.405414744202127</v>
      </c>
      <c r="AH408">
        <f t="shared" si="34"/>
        <v>3.9077674572720378</v>
      </c>
    </row>
    <row r="409" spans="25:34">
      <c r="Y409" s="2">
        <v>37953</v>
      </c>
      <c r="Z409">
        <v>1542.07</v>
      </c>
      <c r="AA409">
        <v>2202.1999999999998</v>
      </c>
      <c r="AB409">
        <v>3745.95</v>
      </c>
      <c r="AC409">
        <f t="shared" si="32"/>
        <v>8.7987858329736657E-3</v>
      </c>
      <c r="AD409">
        <f t="shared" si="32"/>
        <v>1.6046728368290353E-2</v>
      </c>
      <c r="AE409">
        <f t="shared" si="32"/>
        <v>2.4606194218255606E-2</v>
      </c>
      <c r="AF409">
        <f t="shared" si="34"/>
        <v>5.9893191439779345</v>
      </c>
      <c r="AG409">
        <f t="shared" si="34"/>
        <v>4.4761072379520002</v>
      </c>
      <c r="AH409">
        <f t="shared" si="34"/>
        <v>4.003922742285452</v>
      </c>
    </row>
    <row r="410" spans="25:34">
      <c r="Y410" s="2">
        <v>37986</v>
      </c>
      <c r="Z410">
        <v>1622.94</v>
      </c>
      <c r="AA410">
        <v>2271.89</v>
      </c>
      <c r="AB410">
        <v>3965.16</v>
      </c>
      <c r="AC410">
        <f t="shared" si="32"/>
        <v>5.2442496125338023E-2</v>
      </c>
      <c r="AD410">
        <f t="shared" si="32"/>
        <v>3.1645627100172602E-2</v>
      </c>
      <c r="AE410">
        <f t="shared" si="32"/>
        <v>5.851920073679584E-2</v>
      </c>
      <c r="AF410">
        <f t="shared" si="34"/>
        <v>6.3034139899794104</v>
      </c>
      <c r="AG410">
        <f t="shared" si="34"/>
        <v>4.6177564584646129</v>
      </c>
      <c r="AH410">
        <f t="shared" si="34"/>
        <v>4.2382291009758761</v>
      </c>
    </row>
    <row r="411" spans="25:34">
      <c r="Y411" s="2">
        <v>38016</v>
      </c>
      <c r="Z411">
        <v>1652.73</v>
      </c>
      <c r="AA411">
        <v>2229.15</v>
      </c>
      <c r="AB411">
        <v>4058.6</v>
      </c>
      <c r="AC411">
        <f t="shared" si="32"/>
        <v>1.8355576915967342E-2</v>
      </c>
      <c r="AD411">
        <f t="shared" si="32"/>
        <v>-1.8812530536249428E-2</v>
      </c>
      <c r="AE411">
        <f t="shared" si="32"/>
        <v>2.3565253356737204E-2</v>
      </c>
      <c r="AF411">
        <f t="shared" si="34"/>
        <v>6.4191167903056616</v>
      </c>
      <c r="AG411">
        <f t="shared" si="34"/>
        <v>4.5308847740807847</v>
      </c>
      <c r="AH411">
        <f t="shared" si="34"/>
        <v>4.338104043524269</v>
      </c>
    </row>
    <row r="412" spans="25:34">
      <c r="Y412" s="2">
        <v>38044</v>
      </c>
      <c r="Z412">
        <v>1675.7</v>
      </c>
      <c r="AA412">
        <v>2288.0500000000002</v>
      </c>
      <c r="AB412">
        <v>4018.16</v>
      </c>
      <c r="AC412">
        <f t="shared" si="32"/>
        <v>1.389821688963111E-2</v>
      </c>
      <c r="AD412">
        <f t="shared" si="32"/>
        <v>2.6422627458897008E-2</v>
      </c>
      <c r="AE412">
        <f t="shared" si="32"/>
        <v>-9.9640270043858115E-3</v>
      </c>
      <c r="AF412">
        <f t="shared" si="34"/>
        <v>6.5083310676972026</v>
      </c>
      <c r="AG412">
        <f t="shared" si="34"/>
        <v>4.6506026545255104</v>
      </c>
      <c r="AH412">
        <f t="shared" si="34"/>
        <v>4.2948790576867584</v>
      </c>
    </row>
    <row r="413" spans="25:34">
      <c r="Y413" s="2">
        <v>38077</v>
      </c>
      <c r="Z413">
        <v>1650.42</v>
      </c>
      <c r="AA413">
        <v>2252.7800000000002</v>
      </c>
      <c r="AB413">
        <v>3856.7</v>
      </c>
      <c r="AC413">
        <f t="shared" si="32"/>
        <v>-1.5086232619203943E-2</v>
      </c>
      <c r="AD413">
        <f t="shared" si="32"/>
        <v>-1.5414872926727941E-2</v>
      </c>
      <c r="AE413">
        <f t="shared" si="32"/>
        <v>-4.0182571127083011E-2</v>
      </c>
      <c r="AF413">
        <f t="shared" ref="AF413:AH428" si="35">AF412*(1+AC413)</f>
        <v>6.4101448712471303</v>
      </c>
      <c r="AG413">
        <f t="shared" si="35"/>
        <v>4.5789142055732963</v>
      </c>
      <c r="AH413">
        <f t="shared" si="35"/>
        <v>4.1222997744690408</v>
      </c>
    </row>
    <row r="414" spans="25:34">
      <c r="Y414" s="2">
        <v>38107</v>
      </c>
      <c r="Z414">
        <v>1624.51</v>
      </c>
      <c r="AA414">
        <v>2310.58</v>
      </c>
      <c r="AB414">
        <v>3985.21</v>
      </c>
      <c r="AC414">
        <f t="shared" si="32"/>
        <v>-1.569903418523777E-2</v>
      </c>
      <c r="AD414">
        <f t="shared" si="32"/>
        <v>2.5657188007705889E-2</v>
      </c>
      <c r="AE414">
        <f t="shared" si="32"/>
        <v>3.3321233178624343E-2</v>
      </c>
      <c r="AF414">
        <f t="shared" si="35"/>
        <v>6.3095117877810951</v>
      </c>
      <c r="AG414">
        <f t="shared" si="35"/>
        <v>4.6963962682168452</v>
      </c>
      <c r="AH414">
        <f t="shared" si="35"/>
        <v>4.2596598864863147</v>
      </c>
    </row>
    <row r="415" spans="25:34">
      <c r="Y415" s="2">
        <v>38138</v>
      </c>
      <c r="Z415">
        <v>1646.8</v>
      </c>
      <c r="AA415">
        <v>2286.79</v>
      </c>
      <c r="AB415">
        <v>3921.41</v>
      </c>
      <c r="AC415">
        <f t="shared" si="32"/>
        <v>1.3721060504398253E-2</v>
      </c>
      <c r="AD415">
        <f t="shared" si="32"/>
        <v>-1.0296116126686794E-2</v>
      </c>
      <c r="AE415">
        <f t="shared" si="32"/>
        <v>-1.6009193994795834E-2</v>
      </c>
      <c r="AF415">
        <f t="shared" si="35"/>
        <v>6.3960849807744538</v>
      </c>
      <c r="AG415">
        <f t="shared" si="35"/>
        <v>4.6480416268623461</v>
      </c>
      <c r="AH415">
        <f t="shared" si="35"/>
        <v>4.1914661650117049</v>
      </c>
    </row>
    <row r="416" spans="25:34">
      <c r="Y416" s="2">
        <v>38168</v>
      </c>
      <c r="Z416">
        <v>1678.83</v>
      </c>
      <c r="AA416">
        <v>2309.5</v>
      </c>
      <c r="AB416">
        <v>4052.73</v>
      </c>
      <c r="AC416">
        <f t="shared" si="32"/>
        <v>1.9449842118047123E-2</v>
      </c>
      <c r="AD416">
        <f t="shared" si="32"/>
        <v>9.9309512460699079E-3</v>
      </c>
      <c r="AE416">
        <f t="shared" si="32"/>
        <v>3.3487954587763102E-2</v>
      </c>
      <c r="AF416">
        <f t="shared" si="35"/>
        <v>6.5204878238241291</v>
      </c>
      <c r="AG416">
        <f t="shared" si="35"/>
        <v>4.69420110164842</v>
      </c>
      <c r="AH416">
        <f t="shared" si="35"/>
        <v>4.331829793601762</v>
      </c>
    </row>
    <row r="417" spans="25:34">
      <c r="Y417" s="2">
        <v>38198</v>
      </c>
      <c r="Z417">
        <v>1623.26</v>
      </c>
      <c r="AA417">
        <v>2284.59</v>
      </c>
      <c r="AB417">
        <v>3895.61</v>
      </c>
      <c r="AC417">
        <f t="shared" si="32"/>
        <v>-3.3100433039676358E-2</v>
      </c>
      <c r="AD417">
        <f t="shared" si="32"/>
        <v>-1.0785884390560718E-2</v>
      </c>
      <c r="AE417">
        <f t="shared" si="32"/>
        <v>-3.8768928598747032E-2</v>
      </c>
      <c r="AF417">
        <f t="shared" si="35"/>
        <v>6.3046568532256133</v>
      </c>
      <c r="AG417">
        <f t="shared" si="35"/>
        <v>4.643569991259997</v>
      </c>
      <c r="AH417">
        <f t="shared" si="35"/>
        <v>4.1638893936316901</v>
      </c>
    </row>
    <row r="418" spans="25:34">
      <c r="Y418" s="2">
        <v>38230</v>
      </c>
      <c r="Z418">
        <v>1629.83</v>
      </c>
      <c r="AA418">
        <v>2325.4499999999998</v>
      </c>
      <c r="AB418">
        <v>3785.21</v>
      </c>
      <c r="AC418">
        <f t="shared" si="32"/>
        <v>4.0474107659893566E-3</v>
      </c>
      <c r="AD418">
        <f t="shared" si="32"/>
        <v>1.7885047207595095E-2</v>
      </c>
      <c r="AE418">
        <f t="shared" si="32"/>
        <v>-2.8339592515677969E-2</v>
      </c>
      <c r="AF418">
        <f t="shared" si="35"/>
        <v>6.330174389249227</v>
      </c>
      <c r="AG418">
        <f t="shared" si="35"/>
        <v>4.7266204597654538</v>
      </c>
      <c r="AH418">
        <f t="shared" si="35"/>
        <v>4.0458864649358146</v>
      </c>
    </row>
    <row r="419" spans="25:34">
      <c r="Y419" s="2">
        <v>38260</v>
      </c>
      <c r="Z419">
        <v>1647.48</v>
      </c>
      <c r="AA419">
        <v>2386.89</v>
      </c>
      <c r="AB419">
        <v>3892.9</v>
      </c>
      <c r="AC419">
        <f t="shared" si="32"/>
        <v>1.0829350300338048E-2</v>
      </c>
      <c r="AD419">
        <f t="shared" si="32"/>
        <v>2.6420692769141496E-2</v>
      </c>
      <c r="AE419">
        <f t="shared" si="32"/>
        <v>2.8450204876347751E-2</v>
      </c>
      <c r="AF419">
        <f t="shared" si="35"/>
        <v>6.3987260651726352</v>
      </c>
      <c r="AG419">
        <f t="shared" si="35"/>
        <v>4.851501046769255</v>
      </c>
      <c r="AH419">
        <f t="shared" si="35"/>
        <v>4.1609927637696806</v>
      </c>
    </row>
    <row r="420" spans="25:34">
      <c r="Y420" s="2">
        <v>38289</v>
      </c>
      <c r="Z420">
        <v>1672.65</v>
      </c>
      <c r="AA420">
        <v>2416.37</v>
      </c>
      <c r="AB420">
        <v>3960.25</v>
      </c>
      <c r="AC420">
        <f t="shared" si="32"/>
        <v>1.5277878942384859E-2</v>
      </c>
      <c r="AD420">
        <f t="shared" si="32"/>
        <v>1.2350799576017257E-2</v>
      </c>
      <c r="AE420">
        <f t="shared" si="32"/>
        <v>1.7300726964473823E-2</v>
      </c>
      <c r="AF420">
        <f t="shared" si="35"/>
        <v>6.4964850273818255</v>
      </c>
      <c r="AG420">
        <f t="shared" si="35"/>
        <v>4.9114209638407402</v>
      </c>
      <c r="AH420">
        <f t="shared" si="35"/>
        <v>4.2329809634768116</v>
      </c>
    </row>
    <row r="421" spans="25:34">
      <c r="Y421" s="2">
        <v>38321</v>
      </c>
      <c r="Z421">
        <v>1740.33</v>
      </c>
      <c r="AA421">
        <v>2466.81</v>
      </c>
      <c r="AB421">
        <v>4126</v>
      </c>
      <c r="AC421">
        <f t="shared" si="32"/>
        <v>4.0462738767823359E-2</v>
      </c>
      <c r="AD421">
        <f t="shared" si="32"/>
        <v>2.0874286636566541E-2</v>
      </c>
      <c r="AE421">
        <f t="shared" si="32"/>
        <v>4.1853418344801385E-2</v>
      </c>
      <c r="AF421">
        <f t="shared" si="35"/>
        <v>6.7593506039538518</v>
      </c>
      <c r="AG421">
        <f t="shared" si="35"/>
        <v>5.0139433728327933</v>
      </c>
      <c r="AH421">
        <f t="shared" si="35"/>
        <v>4.4101456865867874</v>
      </c>
    </row>
    <row r="422" spans="25:34">
      <c r="Y422" s="2">
        <v>38352</v>
      </c>
      <c r="Z422">
        <v>1799.55</v>
      </c>
      <c r="AA422">
        <v>2527.41</v>
      </c>
      <c r="AB422">
        <v>4256.08</v>
      </c>
      <c r="AC422">
        <f t="shared" si="32"/>
        <v>3.402802916688219E-2</v>
      </c>
      <c r="AD422">
        <f t="shared" si="32"/>
        <v>2.4566140075644283E-2</v>
      </c>
      <c r="AE422">
        <f t="shared" si="32"/>
        <v>3.1526902569074089E-2</v>
      </c>
      <c r="AF422">
        <f t="shared" si="35"/>
        <v>6.9893579834543766</v>
      </c>
      <c r="AG422">
        <f t="shared" si="35"/>
        <v>5.1371166080611523</v>
      </c>
      <c r="AH422">
        <f t="shared" si="35"/>
        <v>4.5491839199632311</v>
      </c>
    </row>
    <row r="423" spans="25:34">
      <c r="Y423" s="2">
        <v>38383</v>
      </c>
      <c r="Z423">
        <v>1755.68</v>
      </c>
      <c r="AA423">
        <v>2548.7199999999998</v>
      </c>
      <c r="AB423">
        <v>4254.8500000000004</v>
      </c>
      <c r="AC423">
        <f t="shared" si="32"/>
        <v>-2.437831680142255E-2</v>
      </c>
      <c r="AD423">
        <f t="shared" si="32"/>
        <v>8.4315564154608946E-3</v>
      </c>
      <c r="AE423">
        <f t="shared" si="32"/>
        <v>-2.8899832709905482E-4</v>
      </c>
      <c r="AF423">
        <f t="shared" si="35"/>
        <v>6.8189692002951743</v>
      </c>
      <c r="AG423">
        <f t="shared" si="35"/>
        <v>5.1804304965548207</v>
      </c>
      <c r="AH423">
        <f t="shared" si="35"/>
        <v>4.5478692134206957</v>
      </c>
    </row>
    <row r="424" spans="25:34">
      <c r="Y424" s="2">
        <v>38411</v>
      </c>
      <c r="Z424">
        <v>1792.63</v>
      </c>
      <c r="AA424">
        <v>2621.02</v>
      </c>
      <c r="AB424">
        <v>4350.49</v>
      </c>
      <c r="AC424">
        <f t="shared" si="32"/>
        <v>2.1045976487742646E-2</v>
      </c>
      <c r="AD424">
        <f t="shared" si="32"/>
        <v>2.836718038858721E-2</v>
      </c>
      <c r="AE424">
        <f t="shared" si="32"/>
        <v>2.2477878186069944E-2</v>
      </c>
      <c r="AF424">
        <f t="shared" si="35"/>
        <v>6.9624810657552274</v>
      </c>
      <c r="AG424">
        <f t="shared" si="35"/>
        <v>5.3273847029411296</v>
      </c>
      <c r="AH424">
        <f t="shared" si="35"/>
        <v>4.6500956636061437</v>
      </c>
    </row>
    <row r="425" spans="25:34">
      <c r="Y425" s="2">
        <v>38442</v>
      </c>
      <c r="Z425">
        <v>1760.89</v>
      </c>
      <c r="AA425">
        <v>2600.36</v>
      </c>
      <c r="AB425">
        <v>4348.7700000000004</v>
      </c>
      <c r="AC425">
        <f t="shared" si="32"/>
        <v>-1.7705828865967832E-2</v>
      </c>
      <c r="AD425">
        <f t="shared" si="32"/>
        <v>-7.8824274519079252E-3</v>
      </c>
      <c r="AE425">
        <f t="shared" si="32"/>
        <v>-3.9535776429766578E-4</v>
      </c>
      <c r="AF425">
        <f t="shared" si="35"/>
        <v>6.8392045675224242</v>
      </c>
      <c r="AG425">
        <f t="shared" si="35"/>
        <v>5.2853919795117923</v>
      </c>
      <c r="AH425">
        <f t="shared" si="35"/>
        <v>4.6482572121808099</v>
      </c>
    </row>
    <row r="426" spans="25:34">
      <c r="Y426" s="2">
        <v>38471</v>
      </c>
      <c r="Z426">
        <v>1727.49</v>
      </c>
      <c r="AA426">
        <v>2555.8000000000002</v>
      </c>
      <c r="AB426">
        <v>4184.84</v>
      </c>
      <c r="AC426">
        <f t="shared" si="32"/>
        <v>-1.8967681115799495E-2</v>
      </c>
      <c r="AD426">
        <f t="shared" si="32"/>
        <v>-1.7136088849236231E-2</v>
      </c>
      <c r="AE426">
        <f t="shared" si="32"/>
        <v>-3.7695716260000012E-2</v>
      </c>
      <c r="AF426">
        <f t="shared" si="35"/>
        <v>6.7094807161999395</v>
      </c>
      <c r="AG426">
        <f t="shared" si="35"/>
        <v>5.1948210329478375</v>
      </c>
      <c r="AH426">
        <f t="shared" si="35"/>
        <v>4.4730378272069435</v>
      </c>
    </row>
    <row r="427" spans="25:34">
      <c r="Y427" s="2">
        <v>38503</v>
      </c>
      <c r="Z427">
        <v>1782.46</v>
      </c>
      <c r="AA427">
        <v>2650.5</v>
      </c>
      <c r="AB427">
        <v>4460.63</v>
      </c>
      <c r="AC427">
        <f t="shared" si="32"/>
        <v>3.1820734128706896E-2</v>
      </c>
      <c r="AD427">
        <f t="shared" si="32"/>
        <v>3.7052977541278675E-2</v>
      </c>
      <c r="AE427">
        <f t="shared" si="32"/>
        <v>6.590216113399805E-2</v>
      </c>
      <c r="AF427">
        <f t="shared" si="35"/>
        <v>6.9229813182118241</v>
      </c>
      <c r="AG427">
        <f t="shared" si="35"/>
        <v>5.3873046200126158</v>
      </c>
      <c r="AH427">
        <f t="shared" si="35"/>
        <v>4.7678206868540043</v>
      </c>
    </row>
    <row r="428" spans="25:34">
      <c r="Y428" s="2">
        <v>38533</v>
      </c>
      <c r="Z428">
        <v>1784.99</v>
      </c>
      <c r="AA428">
        <v>2737.98</v>
      </c>
      <c r="AB428">
        <v>4586.28</v>
      </c>
      <c r="AC428">
        <f t="shared" si="32"/>
        <v>1.4193866903045027E-3</v>
      </c>
      <c r="AD428">
        <f t="shared" si="32"/>
        <v>3.3005093378607908E-2</v>
      </c>
      <c r="AE428">
        <f t="shared" si="32"/>
        <v>2.8168666757834471E-2</v>
      </c>
      <c r="AF428">
        <f t="shared" si="35"/>
        <v>6.9328077057521202</v>
      </c>
      <c r="AG428">
        <f t="shared" si="35"/>
        <v>5.5651131120551378</v>
      </c>
      <c r="AH428">
        <f t="shared" si="35"/>
        <v>4.9021238389431039</v>
      </c>
    </row>
    <row r="429" spans="25:34">
      <c r="Y429" s="2">
        <v>38562</v>
      </c>
      <c r="Z429">
        <v>1851.37</v>
      </c>
      <c r="AA429">
        <v>2830.46</v>
      </c>
      <c r="AB429">
        <v>4886.5</v>
      </c>
      <c r="AC429">
        <f t="shared" si="32"/>
        <v>3.718788340550927E-2</v>
      </c>
      <c r="AD429">
        <f t="shared" si="32"/>
        <v>3.3776725907420868E-2</v>
      </c>
      <c r="AE429">
        <f t="shared" si="32"/>
        <v>6.5460460329504588E-2</v>
      </c>
      <c r="AF429">
        <f t="shared" ref="AF429:AH444" si="36">AF428*(1+AC429)</f>
        <v>7.1906241503864461</v>
      </c>
      <c r="AG429">
        <f t="shared" si="36"/>
        <v>5.7530844122848181</v>
      </c>
      <c r="AH429">
        <f t="shared" si="36"/>
        <v>5.2230191220325572</v>
      </c>
    </row>
    <row r="430" spans="25:34">
      <c r="Y430" s="2">
        <v>38595</v>
      </c>
      <c r="Z430">
        <v>1834.48</v>
      </c>
      <c r="AA430">
        <v>2857.82</v>
      </c>
      <c r="AB430">
        <v>4829.6899999999996</v>
      </c>
      <c r="AC430">
        <f t="shared" si="32"/>
        <v>-9.1229737977821523E-3</v>
      </c>
      <c r="AD430">
        <f t="shared" si="32"/>
        <v>9.6662733265970857E-3</v>
      </c>
      <c r="AE430">
        <f t="shared" si="32"/>
        <v>-1.1625908114192285E-2</v>
      </c>
      <c r="AF430">
        <f t="shared" si="36"/>
        <v>7.1250242746727706</v>
      </c>
      <c r="AG430">
        <f t="shared" si="36"/>
        <v>5.808695298684948</v>
      </c>
      <c r="AH430">
        <f t="shared" si="36"/>
        <v>5.1622967816411371</v>
      </c>
    </row>
    <row r="431" spans="25:34">
      <c r="Y431" s="2">
        <v>38625</v>
      </c>
      <c r="Z431">
        <v>1849.33</v>
      </c>
      <c r="AA431">
        <v>2959.08</v>
      </c>
      <c r="AB431">
        <v>5044.12</v>
      </c>
      <c r="AC431">
        <f t="shared" si="32"/>
        <v>8.0949369848675179E-3</v>
      </c>
      <c r="AD431">
        <f t="shared" si="32"/>
        <v>3.543260247321367E-2</v>
      </c>
      <c r="AE431">
        <f t="shared" si="32"/>
        <v>4.4398294714567577E-2</v>
      </c>
      <c r="AF431">
        <f t="shared" si="36"/>
        <v>7.1827008971918982</v>
      </c>
      <c r="AG431">
        <f t="shared" si="36"/>
        <v>6.0145124900912768</v>
      </c>
      <c r="AH431">
        <f t="shared" si="36"/>
        <v>5.3914939555565038</v>
      </c>
    </row>
    <row r="432" spans="25:34">
      <c r="Y432" s="2">
        <v>38656</v>
      </c>
      <c r="Z432">
        <v>1818.5</v>
      </c>
      <c r="AA432">
        <v>2874.07</v>
      </c>
      <c r="AB432">
        <v>4929.07</v>
      </c>
      <c r="AC432">
        <f t="shared" si="32"/>
        <v>-1.6670902434935853E-2</v>
      </c>
      <c r="AD432">
        <f t="shared" si="32"/>
        <v>-2.872852373034851E-2</v>
      </c>
      <c r="AE432">
        <f t="shared" si="32"/>
        <v>-2.2808735716041695E-2</v>
      </c>
      <c r="AF432">
        <f t="shared" si="36"/>
        <v>7.0629587913154861</v>
      </c>
      <c r="AG432">
        <f t="shared" si="36"/>
        <v>5.8417244252932123</v>
      </c>
      <c r="AH432">
        <f t="shared" si="36"/>
        <v>5.2685207948095796</v>
      </c>
    </row>
    <row r="433" spans="25:34">
      <c r="Y433" s="2">
        <v>38686</v>
      </c>
      <c r="Z433">
        <v>1887.28</v>
      </c>
      <c r="AA433">
        <v>2944.85</v>
      </c>
      <c r="AB433">
        <v>5193.3999999999996</v>
      </c>
      <c r="AC433">
        <f t="shared" si="32"/>
        <v>3.7822381083310486E-2</v>
      </c>
      <c r="AD433">
        <f t="shared" si="32"/>
        <v>2.4627096765214462E-2</v>
      </c>
      <c r="AE433">
        <f t="shared" si="32"/>
        <v>5.3626749062196222E-2</v>
      </c>
      <c r="AF433">
        <f t="shared" si="36"/>
        <v>7.3300967102963384</v>
      </c>
      <c r="AG433">
        <f t="shared" si="36"/>
        <v>5.9855891379906252</v>
      </c>
      <c r="AH433">
        <f t="shared" si="36"/>
        <v>5.5510544374017954</v>
      </c>
    </row>
    <row r="434" spans="25:34">
      <c r="Y434" s="2">
        <v>38716</v>
      </c>
      <c r="Z434">
        <v>1887.94</v>
      </c>
      <c r="AA434">
        <v>3052.73</v>
      </c>
      <c r="AB434">
        <v>5408.26</v>
      </c>
      <c r="AC434">
        <f t="shared" si="32"/>
        <v>3.497096350304485E-4</v>
      </c>
      <c r="AD434">
        <f t="shared" si="32"/>
        <v>3.6633444827410599E-2</v>
      </c>
      <c r="AE434">
        <f t="shared" si="32"/>
        <v>4.1371741055955757E-2</v>
      </c>
      <c r="AF434">
        <f t="shared" si="36"/>
        <v>7.3326601157416338</v>
      </c>
      <c r="AG434">
        <f t="shared" si="36"/>
        <v>6.2048618874367527</v>
      </c>
      <c r="AH434">
        <f t="shared" si="36"/>
        <v>5.7807112241734968</v>
      </c>
    </row>
    <row r="435" spans="25:34">
      <c r="Y435" s="2">
        <v>38748</v>
      </c>
      <c r="Z435">
        <v>1937.93</v>
      </c>
      <c r="AA435">
        <v>3130.73</v>
      </c>
      <c r="AB435">
        <v>5674.15</v>
      </c>
      <c r="AC435">
        <f t="shared" si="32"/>
        <v>2.6478595718084197E-2</v>
      </c>
      <c r="AD435">
        <f t="shared" si="32"/>
        <v>2.5550900341661409E-2</v>
      </c>
      <c r="AE435">
        <f t="shared" si="32"/>
        <v>4.9163686657076378E-2</v>
      </c>
      <c r="AF435">
        <f t="shared" si="36"/>
        <v>7.5268186584844772</v>
      </c>
      <c r="AG435">
        <f t="shared" si="36"/>
        <v>6.3634016951564227</v>
      </c>
      <c r="AH435">
        <f t="shared" si="36"/>
        <v>6.0649122994538072</v>
      </c>
    </row>
    <row r="436" spans="25:34">
      <c r="Y436" s="2">
        <v>38776</v>
      </c>
      <c r="Z436">
        <v>1943.19</v>
      </c>
      <c r="AA436">
        <v>3157.3</v>
      </c>
      <c r="AB436">
        <v>5796.04</v>
      </c>
      <c r="AC436">
        <f t="shared" si="32"/>
        <v>2.7142363243253254E-3</v>
      </c>
      <c r="AD436">
        <f t="shared" si="32"/>
        <v>8.4868385328662477E-3</v>
      </c>
      <c r="AE436">
        <f t="shared" si="32"/>
        <v>2.1481631610021035E-2</v>
      </c>
      <c r="AF436">
        <f t="shared" si="36"/>
        <v>7.5472482230939457</v>
      </c>
      <c r="AG436">
        <f t="shared" si="36"/>
        <v>6.417406857862983</v>
      </c>
      <c r="AH436">
        <f t="shared" si="36"/>
        <v>6.1951965112177598</v>
      </c>
    </row>
    <row r="437" spans="25:34">
      <c r="Y437" s="2">
        <v>38807</v>
      </c>
      <c r="Z437">
        <v>1967.38</v>
      </c>
      <c r="AA437">
        <v>3276.16</v>
      </c>
      <c r="AB437">
        <v>5970.08</v>
      </c>
      <c r="AC437">
        <f t="shared" si="32"/>
        <v>1.2448602555591659E-2</v>
      </c>
      <c r="AD437">
        <f t="shared" si="32"/>
        <v>3.7646090013619071E-2</v>
      </c>
      <c r="AE437">
        <f t="shared" si="32"/>
        <v>3.0027398016576834E-2</v>
      </c>
      <c r="AF437">
        <f t="shared" si="36"/>
        <v>7.6412009166116377</v>
      </c>
      <c r="AG437">
        <f t="shared" si="36"/>
        <v>6.6589971340881089</v>
      </c>
      <c r="AH437">
        <f t="shared" si="36"/>
        <v>6.3812221426510041</v>
      </c>
    </row>
    <row r="438" spans="25:34">
      <c r="Y438" s="2">
        <v>38835</v>
      </c>
      <c r="Z438">
        <v>1993.79</v>
      </c>
      <c r="AA438">
        <v>3313.89</v>
      </c>
      <c r="AB438">
        <v>6009.89</v>
      </c>
      <c r="AC438">
        <f t="shared" si="32"/>
        <v>1.3423944535371879E-2</v>
      </c>
      <c r="AD438">
        <f t="shared" si="32"/>
        <v>1.1516531549130793E-2</v>
      </c>
      <c r="AE438">
        <f t="shared" si="32"/>
        <v>6.6682523517274106E-3</v>
      </c>
      <c r="AF438">
        <f t="shared" si="36"/>
        <v>7.7437759738998651</v>
      </c>
      <c r="AG438">
        <f t="shared" si="36"/>
        <v>6.7356856846684066</v>
      </c>
      <c r="AH438">
        <f t="shared" si="36"/>
        <v>6.4237737422106314</v>
      </c>
    </row>
    <row r="439" spans="25:34">
      <c r="Y439" s="2">
        <v>38868</v>
      </c>
      <c r="Z439">
        <v>1936.41</v>
      </c>
      <c r="AA439">
        <v>3160.84</v>
      </c>
      <c r="AB439">
        <v>5692.86</v>
      </c>
      <c r="AC439">
        <f t="shared" si="32"/>
        <v>-2.8779359912528335E-2</v>
      </c>
      <c r="AD439">
        <f t="shared" si="32"/>
        <v>-4.6184393567680226E-2</v>
      </c>
      <c r="AE439">
        <f t="shared" si="32"/>
        <v>-5.2751381472872283E-2</v>
      </c>
      <c r="AF439">
        <f t="shared" si="36"/>
        <v>7.520915058065011</v>
      </c>
      <c r="AG439">
        <f t="shared" si="36"/>
        <v>6.424602126059491</v>
      </c>
      <c r="AH439">
        <f t="shared" si="36"/>
        <v>6.0849108030398584</v>
      </c>
    </row>
    <row r="440" spans="25:34">
      <c r="Y440" s="2">
        <v>38898</v>
      </c>
      <c r="Z440">
        <v>1939.03</v>
      </c>
      <c r="AA440">
        <v>3230.01</v>
      </c>
      <c r="AB440">
        <v>5683.31</v>
      </c>
      <c r="AC440">
        <f t="shared" si="32"/>
        <v>1.3530192469568547E-3</v>
      </c>
      <c r="AD440">
        <f t="shared" si="32"/>
        <v>2.1883423393781465E-2</v>
      </c>
      <c r="AE440">
        <f t="shared" si="32"/>
        <v>-1.6775399359898469E-3</v>
      </c>
      <c r="AF440">
        <f t="shared" si="36"/>
        <v>7.5310910008933005</v>
      </c>
      <c r="AG440">
        <f t="shared" si="36"/>
        <v>6.5651944145206391</v>
      </c>
      <c r="AH440">
        <f t="shared" si="36"/>
        <v>6.0747031221608232</v>
      </c>
    </row>
    <row r="441" spans="25:34">
      <c r="Y441" s="2">
        <v>38929</v>
      </c>
      <c r="Z441">
        <v>1950.99</v>
      </c>
      <c r="AA441">
        <v>3284.82</v>
      </c>
      <c r="AB441">
        <v>5681.97</v>
      </c>
      <c r="AC441">
        <f t="shared" si="32"/>
        <v>6.1680324698432099E-3</v>
      </c>
      <c r="AD441">
        <f t="shared" si="32"/>
        <v>1.6968987712112416E-2</v>
      </c>
      <c r="AE441">
        <f t="shared" si="32"/>
        <v>-2.3577809410368911E-4</v>
      </c>
      <c r="AF441">
        <f t="shared" si="36"/>
        <v>7.5775430147201543</v>
      </c>
      <c r="AG441">
        <f t="shared" si="36"/>
        <v>6.6765991178682693</v>
      </c>
      <c r="AH441">
        <f t="shared" si="36"/>
        <v>6.0732708402364342</v>
      </c>
    </row>
    <row r="442" spans="25:34">
      <c r="Y442" s="2">
        <v>38960</v>
      </c>
      <c r="Z442">
        <v>1997.42</v>
      </c>
      <c r="AA442">
        <v>3294.88</v>
      </c>
      <c r="AB442">
        <v>5859.57</v>
      </c>
      <c r="AC442">
        <f t="shared" si="32"/>
        <v>2.3798174260247329E-2</v>
      </c>
      <c r="AD442">
        <f t="shared" si="32"/>
        <v>3.062572682825726E-3</v>
      </c>
      <c r="AE442">
        <f t="shared" si="32"/>
        <v>3.1256764819243887E-2</v>
      </c>
      <c r="AF442">
        <f t="shared" si="36"/>
        <v>7.7578747038489846</v>
      </c>
      <c r="AG442">
        <f t="shared" si="36"/>
        <v>6.6970466879408308</v>
      </c>
      <c r="AH442">
        <f t="shared" si="36"/>
        <v>6.2631016385732758</v>
      </c>
    </row>
    <row r="443" spans="25:34">
      <c r="Y443" s="2">
        <v>38989</v>
      </c>
      <c r="Z443">
        <v>2048.89</v>
      </c>
      <c r="AA443">
        <v>3329.41</v>
      </c>
      <c r="AB443">
        <v>6004.33</v>
      </c>
      <c r="AC443">
        <f t="shared" si="32"/>
        <v>2.5768241030929895E-2</v>
      </c>
      <c r="AD443">
        <f t="shared" si="32"/>
        <v>1.0479896081192486E-2</v>
      </c>
      <c r="AE443">
        <f t="shared" si="32"/>
        <v>2.4704884488111034E-2</v>
      </c>
      <c r="AF443">
        <f t="shared" si="36"/>
        <v>7.9577814891055194</v>
      </c>
      <c r="AG443">
        <f t="shared" si="36"/>
        <v>6.7672310412813452</v>
      </c>
      <c r="AH443">
        <f t="shared" si="36"/>
        <v>6.4178308410915275</v>
      </c>
    </row>
    <row r="444" spans="25:34">
      <c r="Y444" s="2">
        <v>39021</v>
      </c>
      <c r="Z444">
        <v>2115.65</v>
      </c>
      <c r="AA444">
        <v>3425.52</v>
      </c>
      <c r="AB444">
        <v>6268.92</v>
      </c>
      <c r="AC444">
        <f t="shared" si="32"/>
        <v>3.2583496429774206E-2</v>
      </c>
      <c r="AD444">
        <f t="shared" si="32"/>
        <v>2.8866976431259683E-2</v>
      </c>
      <c r="AE444">
        <f t="shared" si="32"/>
        <v>4.4066531986083346E-2</v>
      </c>
      <c r="AF444">
        <f t="shared" si="36"/>
        <v>8.2170738338447116</v>
      </c>
      <c r="AG444">
        <f t="shared" si="36"/>
        <v>6.962580540254903</v>
      </c>
      <c r="AH444">
        <f t="shared" si="36"/>
        <v>6.700642389131759</v>
      </c>
    </row>
    <row r="445" spans="25:34">
      <c r="Y445" s="2">
        <v>39051</v>
      </c>
      <c r="Z445">
        <v>2155.89</v>
      </c>
      <c r="AA445">
        <v>3394.62</v>
      </c>
      <c r="AB445">
        <v>6309.19</v>
      </c>
      <c r="AC445">
        <f t="shared" si="32"/>
        <v>1.9020159289107275E-2</v>
      </c>
      <c r="AD445">
        <f t="shared" si="32"/>
        <v>-9.0205282701604217E-3</v>
      </c>
      <c r="AE445">
        <f t="shared" si="32"/>
        <v>6.4237540118552428E-3</v>
      </c>
      <c r="AF445">
        <f t="shared" ref="AF445:AH460" si="37">AF444*(1+AC445)</f>
        <v>8.3733638870547935</v>
      </c>
      <c r="AG445">
        <f t="shared" si="37"/>
        <v>6.8997743856582652</v>
      </c>
      <c r="AH445">
        <f t="shared" si="37"/>
        <v>6.7436856675609516</v>
      </c>
    </row>
    <row r="446" spans="25:34">
      <c r="Y446" s="2">
        <v>39080</v>
      </c>
      <c r="Z446">
        <v>2186.13</v>
      </c>
      <c r="AA446">
        <v>3493.12</v>
      </c>
      <c r="AB446">
        <v>6596.92</v>
      </c>
      <c r="AC446">
        <f t="shared" si="32"/>
        <v>1.4026689673406478E-2</v>
      </c>
      <c r="AD446">
        <f t="shared" si="32"/>
        <v>2.9016502583499859E-2</v>
      </c>
      <c r="AE446">
        <f t="shared" si="32"/>
        <v>4.5604903323564594E-2</v>
      </c>
      <c r="AF446">
        <f t="shared" si="37"/>
        <v>8.4908144638210192</v>
      </c>
      <c r="AG446">
        <f t="shared" si="37"/>
        <v>7.0999817069452842</v>
      </c>
      <c r="AH446">
        <f t="shared" si="37"/>
        <v>7.0512308004745767</v>
      </c>
    </row>
    <row r="447" spans="25:34">
      <c r="Y447" s="2">
        <v>39113</v>
      </c>
      <c r="Z447">
        <v>2219.19</v>
      </c>
      <c r="AA447">
        <v>3484.18</v>
      </c>
      <c r="AB447">
        <v>6789.11</v>
      </c>
      <c r="AC447">
        <f t="shared" si="32"/>
        <v>1.5122613934212437E-2</v>
      </c>
      <c r="AD447">
        <f t="shared" si="32"/>
        <v>-2.5593165994870493E-3</v>
      </c>
      <c r="AE447">
        <f t="shared" si="32"/>
        <v>2.9133292506199782E-2</v>
      </c>
      <c r="AF447">
        <f t="shared" si="37"/>
        <v>8.6192177729444115</v>
      </c>
      <c r="AG447">
        <f t="shared" si="37"/>
        <v>7.0818106059066448</v>
      </c>
      <c r="AH447">
        <f t="shared" si="37"/>
        <v>7.2566563699135278</v>
      </c>
    </row>
    <row r="448" spans="25:34">
      <c r="Y448" s="2">
        <v>39141</v>
      </c>
      <c r="Z448">
        <v>2175.7800000000002</v>
      </c>
      <c r="AA448">
        <v>3476.72</v>
      </c>
      <c r="AB448">
        <v>6715.44</v>
      </c>
      <c r="AC448">
        <f t="shared" si="32"/>
        <v>-1.9561191245454301E-2</v>
      </c>
      <c r="AD448">
        <f t="shared" si="32"/>
        <v>-2.141106372231083E-3</v>
      </c>
      <c r="AE448">
        <f t="shared" si="32"/>
        <v>-1.0851201409315836E-2</v>
      </c>
      <c r="AF448">
        <f t="shared" si="37"/>
        <v>8.4506156057016266</v>
      </c>
      <c r="AG448">
        <f t="shared" si="37"/>
        <v>7.0666476960914046</v>
      </c>
      <c r="AH448">
        <f t="shared" si="37"/>
        <v>7.1779129300854017</v>
      </c>
    </row>
    <row r="449" spans="25:34">
      <c r="Y449" s="2">
        <v>39171</v>
      </c>
      <c r="Z449">
        <v>2200.12</v>
      </c>
      <c r="AA449">
        <v>3581.39</v>
      </c>
      <c r="AB449">
        <v>6917.03</v>
      </c>
      <c r="AC449">
        <f t="shared" si="32"/>
        <v>1.1186792782358346E-2</v>
      </c>
      <c r="AD449">
        <f t="shared" si="32"/>
        <v>3.0105961941139903E-2</v>
      </c>
      <c r="AE449">
        <f t="shared" si="32"/>
        <v>3.0018881860309987E-2</v>
      </c>
      <c r="AF449">
        <f t="shared" si="37"/>
        <v>8.5451508913659744</v>
      </c>
      <c r="AG449">
        <f t="shared" si="37"/>
        <v>7.2793959226813767</v>
      </c>
      <c r="AH449">
        <f t="shared" si="37"/>
        <v>7.3933858503372267</v>
      </c>
    </row>
    <row r="450" spans="25:34">
      <c r="Y450" s="2">
        <v>39202</v>
      </c>
      <c r="Z450">
        <v>2297.5700000000002</v>
      </c>
      <c r="AA450">
        <v>3669.6</v>
      </c>
      <c r="AB450">
        <v>7408.87</v>
      </c>
      <c r="AC450">
        <f t="shared" si="32"/>
        <v>4.4293038561533216E-2</v>
      </c>
      <c r="AD450">
        <f t="shared" si="32"/>
        <v>2.4630101720281905E-2</v>
      </c>
      <c r="AE450">
        <f t="shared" si="32"/>
        <v>7.1105662401348635E-2</v>
      </c>
      <c r="AF450">
        <f t="shared" si="37"/>
        <v>8.9236415893113676</v>
      </c>
      <c r="AG450">
        <f t="shared" si="37"/>
        <v>7.4586881847192243</v>
      </c>
      <c r="AH450">
        <f t="shared" si="37"/>
        <v>7.9190974486142132</v>
      </c>
    </row>
    <row r="451" spans="25:34">
      <c r="Y451" s="2">
        <v>39233</v>
      </c>
      <c r="Z451">
        <v>2377.75</v>
      </c>
      <c r="AA451">
        <v>3780.47</v>
      </c>
      <c r="AB451">
        <v>7883.04</v>
      </c>
      <c r="AC451">
        <f t="shared" si="32"/>
        <v>3.489773978594779E-2</v>
      </c>
      <c r="AD451">
        <f t="shared" si="32"/>
        <v>3.0213102245476353E-2</v>
      </c>
      <c r="AE451">
        <f t="shared" si="32"/>
        <v>6.4000313138170783E-2</v>
      </c>
      <c r="AF451">
        <f t="shared" si="37"/>
        <v>9.2350565114382182</v>
      </c>
      <c r="AG451">
        <f t="shared" si="37"/>
        <v>7.6840382934612723</v>
      </c>
      <c r="AH451">
        <f t="shared" si="37"/>
        <v>8.4259221650972123</v>
      </c>
    </row>
    <row r="452" spans="25:34">
      <c r="Y452" s="2">
        <v>39262</v>
      </c>
      <c r="Z452">
        <v>2338.25</v>
      </c>
      <c r="AA452">
        <v>3782.68</v>
      </c>
      <c r="AB452">
        <v>8007.32</v>
      </c>
      <c r="AC452">
        <f t="shared" ref="AC452:AE515" si="38">Z452/Z451-1</f>
        <v>-1.6612343602144919E-2</v>
      </c>
      <c r="AD452">
        <f t="shared" si="38"/>
        <v>5.8458339836042761E-4</v>
      </c>
      <c r="AE452">
        <f t="shared" si="38"/>
        <v>1.5765491485518313E-2</v>
      </c>
      <c r="AF452">
        <f t="shared" si="37"/>
        <v>9.081640579484981</v>
      </c>
      <c r="AG452">
        <f t="shared" si="37"/>
        <v>7.6885302546799954</v>
      </c>
      <c r="AH452">
        <f t="shared" si="37"/>
        <v>8.5587609692486932</v>
      </c>
    </row>
    <row r="453" spans="25:34">
      <c r="Y453" s="2">
        <v>39294</v>
      </c>
      <c r="Z453">
        <v>2265.75</v>
      </c>
      <c r="AA453">
        <v>3642.23</v>
      </c>
      <c r="AB453">
        <v>7584.14</v>
      </c>
      <c r="AC453">
        <f t="shared" si="38"/>
        <v>-3.1006094301293752E-2</v>
      </c>
      <c r="AD453">
        <f t="shared" si="38"/>
        <v>-3.7129759852802757E-2</v>
      </c>
      <c r="AE453">
        <f t="shared" si="38"/>
        <v>-5.2849143034123691E-2</v>
      </c>
      <c r="AF453">
        <f t="shared" si="37"/>
        <v>8.8000543752670133</v>
      </c>
      <c r="AG453">
        <f t="shared" si="37"/>
        <v>7.4030569727027187</v>
      </c>
      <c r="AH453">
        <f t="shared" si="37"/>
        <v>8.1064377865899946</v>
      </c>
    </row>
    <row r="454" spans="25:34">
      <c r="Y454" s="2">
        <v>39325</v>
      </c>
      <c r="Z454">
        <v>2299.71</v>
      </c>
      <c r="AA454">
        <v>3634.82</v>
      </c>
      <c r="AB454">
        <v>7638.17</v>
      </c>
      <c r="AC454">
        <f t="shared" si="38"/>
        <v>1.498841443230714E-2</v>
      </c>
      <c r="AD454">
        <f t="shared" si="38"/>
        <v>-2.0344678946688788E-3</v>
      </c>
      <c r="AE454">
        <f t="shared" si="38"/>
        <v>7.1240773508927102E-3</v>
      </c>
      <c r="AF454">
        <f t="shared" si="37"/>
        <v>8.9319532372703527</v>
      </c>
      <c r="AG454">
        <f t="shared" si="37"/>
        <v>7.3879956909693503</v>
      </c>
      <c r="AH454">
        <f t="shared" si="37"/>
        <v>8.1641886764218619</v>
      </c>
    </row>
    <row r="455" spans="25:34">
      <c r="Y455" s="2">
        <v>39353</v>
      </c>
      <c r="Z455">
        <v>2385.7199999999998</v>
      </c>
      <c r="AA455">
        <v>3734.4</v>
      </c>
      <c r="AB455">
        <v>7861.51</v>
      </c>
      <c r="AC455">
        <f t="shared" si="38"/>
        <v>3.7400367872470808E-2</v>
      </c>
      <c r="AD455">
        <f t="shared" si="38"/>
        <v>2.7396129657039303E-2</v>
      </c>
      <c r="AE455">
        <f t="shared" si="38"/>
        <v>2.9239988112335746E-2</v>
      </c>
      <c r="AF455">
        <f t="shared" si="37"/>
        <v>9.2660115741639704</v>
      </c>
      <c r="AG455">
        <f t="shared" si="37"/>
        <v>7.5903981788247945</v>
      </c>
      <c r="AH455">
        <f t="shared" si="37"/>
        <v>8.4029094562673023</v>
      </c>
    </row>
    <row r="456" spans="25:34">
      <c r="Y456" s="2">
        <v>39386</v>
      </c>
      <c r="Z456">
        <v>2423.67</v>
      </c>
      <c r="AA456">
        <v>3889.16</v>
      </c>
      <c r="AB456">
        <v>8019.22</v>
      </c>
      <c r="AC456">
        <f t="shared" si="38"/>
        <v>1.5907147527790544E-2</v>
      </c>
      <c r="AD456">
        <f t="shared" si="38"/>
        <v>4.1441730934018706E-2</v>
      </c>
      <c r="AE456">
        <f t="shared" si="38"/>
        <v>2.0061031532110141E-2</v>
      </c>
      <c r="AF456">
        <f t="shared" si="37"/>
        <v>9.4134073872684105</v>
      </c>
      <c r="AG456">
        <f t="shared" si="37"/>
        <v>7.9049574178337174</v>
      </c>
      <c r="AH456">
        <f t="shared" si="37"/>
        <v>8.5714804878309465</v>
      </c>
    </row>
    <row r="457" spans="25:34">
      <c r="Y457" s="2">
        <v>39416</v>
      </c>
      <c r="Z457">
        <v>2322.34</v>
      </c>
      <c r="AA457">
        <v>3733.64</v>
      </c>
      <c r="AB457">
        <v>7870.52</v>
      </c>
      <c r="AC457">
        <f t="shared" si="38"/>
        <v>-4.1808497031361469E-2</v>
      </c>
      <c r="AD457">
        <f t="shared" si="38"/>
        <v>-3.9988069403161575E-2</v>
      </c>
      <c r="AE457">
        <f t="shared" si="38"/>
        <v>-1.8542950561276528E-2</v>
      </c>
      <c r="AF457">
        <f t="shared" si="37"/>
        <v>9.019846972462803</v>
      </c>
      <c r="AG457">
        <f t="shared" si="37"/>
        <v>7.588853431980346</v>
      </c>
      <c r="AH457">
        <f t="shared" si="37"/>
        <v>8.4125399489081509</v>
      </c>
    </row>
    <row r="458" spans="25:34">
      <c r="Y458" s="2">
        <v>39447</v>
      </c>
      <c r="Z458">
        <v>2306.23</v>
      </c>
      <c r="AA458">
        <v>3750.38</v>
      </c>
      <c r="AB458">
        <v>8067.32</v>
      </c>
      <c r="AC458">
        <f t="shared" si="38"/>
        <v>-6.9369687470396402E-3</v>
      </c>
      <c r="AD458">
        <f t="shared" si="38"/>
        <v>4.4835602789772278E-3</v>
      </c>
      <c r="AE458">
        <f t="shared" si="38"/>
        <v>2.5004701087094627E-2</v>
      </c>
      <c r="AF458">
        <f t="shared" si="37"/>
        <v>8.9572765759117488</v>
      </c>
      <c r="AG458">
        <f t="shared" si="37"/>
        <v>7.6228785137909529</v>
      </c>
      <c r="AH458">
        <f t="shared" si="37"/>
        <v>8.6228929957138423</v>
      </c>
    </row>
    <row r="459" spans="25:34">
      <c r="Y459" s="2">
        <v>39478</v>
      </c>
      <c r="Z459">
        <v>2167.9</v>
      </c>
      <c r="AA459">
        <v>3416.67</v>
      </c>
      <c r="AB459">
        <v>6851.75</v>
      </c>
      <c r="AC459">
        <f t="shared" si="38"/>
        <v>-5.998100796538075E-2</v>
      </c>
      <c r="AD459">
        <f t="shared" si="38"/>
        <v>-8.8980316661244951E-2</v>
      </c>
      <c r="AE459">
        <f t="shared" si="38"/>
        <v>-0.15067829217137785</v>
      </c>
      <c r="AF459">
        <f t="shared" si="37"/>
        <v>8.4200100982638677</v>
      </c>
      <c r="AG459">
        <f t="shared" si="37"/>
        <v>6.944592369763634</v>
      </c>
      <c r="AH459">
        <f t="shared" si="37"/>
        <v>7.3236102055431447</v>
      </c>
    </row>
    <row r="460" spans="25:34">
      <c r="Y460" s="2">
        <v>39507</v>
      </c>
      <c r="Z460">
        <v>2097.48</v>
      </c>
      <c r="AA460">
        <v>3432.64</v>
      </c>
      <c r="AB460">
        <v>6748.13</v>
      </c>
      <c r="AC460">
        <f t="shared" si="38"/>
        <v>-3.2483048111075274E-2</v>
      </c>
      <c r="AD460">
        <f t="shared" si="38"/>
        <v>4.6741417813249697E-3</v>
      </c>
      <c r="AE460">
        <f t="shared" si="38"/>
        <v>-1.512314372240664E-2</v>
      </c>
      <c r="AF460">
        <f t="shared" si="37"/>
        <v>8.1465025051462234</v>
      </c>
      <c r="AG460">
        <f t="shared" si="37"/>
        <v>6.9770523791134167</v>
      </c>
      <c r="AH460">
        <f t="shared" si="37"/>
        <v>7.2128541958378314</v>
      </c>
    </row>
    <row r="461" spans="25:34">
      <c r="Y461" s="2">
        <v>39538</v>
      </c>
      <c r="Z461">
        <v>2088.42</v>
      </c>
      <c r="AA461">
        <v>3357.1</v>
      </c>
      <c r="AB461">
        <v>6534.97</v>
      </c>
      <c r="AC461">
        <f t="shared" si="38"/>
        <v>-4.319469077178284E-3</v>
      </c>
      <c r="AD461">
        <f t="shared" si="38"/>
        <v>-2.2006385755570013E-2</v>
      </c>
      <c r="AE461">
        <f t="shared" si="38"/>
        <v>-3.1588010308040926E-2</v>
      </c>
      <c r="AF461">
        <f t="shared" ref="AF461:AH476" si="39">AF460*(1+AC461)</f>
        <v>8.1113139394880882</v>
      </c>
      <c r="AG461">
        <f t="shared" si="39"/>
        <v>6.8235126730218294</v>
      </c>
      <c r="AH461">
        <f t="shared" si="39"/>
        <v>6.9850144831493095</v>
      </c>
    </row>
    <row r="462" spans="25:34">
      <c r="Y462" s="2">
        <v>39568</v>
      </c>
      <c r="Z462">
        <v>2190.13</v>
      </c>
      <c r="AA462">
        <v>3593.84</v>
      </c>
      <c r="AB462">
        <v>6948.82</v>
      </c>
      <c r="AC462">
        <f t="shared" si="38"/>
        <v>4.8701889466678194E-2</v>
      </c>
      <c r="AD462">
        <f t="shared" si="38"/>
        <v>7.051919811742291E-2</v>
      </c>
      <c r="AE462">
        <f t="shared" si="38"/>
        <v>6.3328523313802343E-2</v>
      </c>
      <c r="AF462">
        <f t="shared" si="39"/>
        <v>8.5063502543985638</v>
      </c>
      <c r="AG462">
        <f t="shared" si="39"/>
        <v>7.3047013150674021</v>
      </c>
      <c r="AH462">
        <f t="shared" si="39"/>
        <v>7.4273651356926775</v>
      </c>
    </row>
    <row r="463" spans="25:34">
      <c r="Y463" s="2">
        <v>39598</v>
      </c>
      <c r="Z463">
        <v>2218.5</v>
      </c>
      <c r="AA463">
        <v>3587.58</v>
      </c>
      <c r="AB463">
        <v>7096.79</v>
      </c>
      <c r="AC463">
        <f t="shared" si="38"/>
        <v>1.2953568966225681E-2</v>
      </c>
      <c r="AD463">
        <f t="shared" si="38"/>
        <v>-1.74186942100929E-3</v>
      </c>
      <c r="AE463">
        <f t="shared" si="38"/>
        <v>2.1294262910825257E-2</v>
      </c>
      <c r="AF463">
        <f t="shared" si="39"/>
        <v>8.6165378490697861</v>
      </c>
      <c r="AG463">
        <f t="shared" si="39"/>
        <v>7.2919774792170795</v>
      </c>
      <c r="AH463">
        <f t="shared" si="39"/>
        <v>7.585525401626815</v>
      </c>
    </row>
    <row r="464" spans="25:34">
      <c r="Y464" s="2">
        <v>39629</v>
      </c>
      <c r="Z464">
        <v>2031.47</v>
      </c>
      <c r="AA464">
        <v>3344.64</v>
      </c>
      <c r="AB464">
        <v>6418.32</v>
      </c>
      <c r="AC464">
        <f t="shared" si="38"/>
        <v>-8.4304710389903059E-2</v>
      </c>
      <c r="AD464">
        <f t="shared" si="38"/>
        <v>-6.7716956834412034E-2</v>
      </c>
      <c r="AE464">
        <f t="shared" si="38"/>
        <v>-9.5602377976521824E-2</v>
      </c>
      <c r="AF464">
        <f t="shared" si="39"/>
        <v>7.89012312114032</v>
      </c>
      <c r="AG464">
        <f t="shared" si="39"/>
        <v>6.7981869550194318</v>
      </c>
      <c r="AH464">
        <f t="shared" si="39"/>
        <v>6.8603311350299805</v>
      </c>
    </row>
    <row r="465" spans="25:34">
      <c r="Y465" s="2">
        <v>39660</v>
      </c>
      <c r="Z465">
        <v>2014.39</v>
      </c>
      <c r="AA465">
        <v>3221.09</v>
      </c>
      <c r="AB465">
        <v>6479.56</v>
      </c>
      <c r="AC465">
        <f t="shared" si="38"/>
        <v>-8.4077047655145565E-3</v>
      </c>
      <c r="AD465">
        <f t="shared" si="38"/>
        <v>-3.6939700535782549E-2</v>
      </c>
      <c r="AE465">
        <f t="shared" si="38"/>
        <v>9.5414376347706664E-3</v>
      </c>
      <c r="AF465">
        <f t="shared" si="39"/>
        <v>7.8237852953742122</v>
      </c>
      <c r="AG465">
        <f t="shared" si="39"/>
        <v>6.5470639647147504</v>
      </c>
      <c r="AH465">
        <f t="shared" si="39"/>
        <v>6.9257885567087447</v>
      </c>
    </row>
    <row r="466" spans="25:34">
      <c r="Y466" s="2">
        <v>39689</v>
      </c>
      <c r="Z466">
        <v>2043.53</v>
      </c>
      <c r="AA466">
        <v>3377.75</v>
      </c>
      <c r="AB466">
        <v>6422.3</v>
      </c>
      <c r="AC466">
        <f t="shared" si="38"/>
        <v>1.4465917721990129E-2</v>
      </c>
      <c r="AD466">
        <f t="shared" si="38"/>
        <v>4.8635710271988541E-2</v>
      </c>
      <c r="AE466">
        <f t="shared" si="38"/>
        <v>-8.8370197976406217E-3</v>
      </c>
      <c r="AF466">
        <f t="shared" si="39"/>
        <v>7.9369635297316119</v>
      </c>
      <c r="AG466">
        <f t="shared" si="39"/>
        <v>6.8654850708347936</v>
      </c>
      <c r="AH466">
        <f t="shared" si="39"/>
        <v>6.8645852261188365</v>
      </c>
    </row>
    <row r="467" spans="25:34">
      <c r="Y467" s="2">
        <v>39721</v>
      </c>
      <c r="Z467">
        <v>1861.44</v>
      </c>
      <c r="AA467">
        <v>2943.26</v>
      </c>
      <c r="AB467">
        <v>5831.02</v>
      </c>
      <c r="AC467">
        <f t="shared" si="38"/>
        <v>-8.9105616262056264E-2</v>
      </c>
      <c r="AD467">
        <f t="shared" si="38"/>
        <v>-0.12863296573162597</v>
      </c>
      <c r="AE467">
        <f t="shared" si="38"/>
        <v>-9.2066705074505983E-2</v>
      </c>
      <c r="AF467">
        <f t="shared" si="39"/>
        <v>7.2297355031654114</v>
      </c>
      <c r="AG467">
        <f t="shared" si="39"/>
        <v>5.982357364987112</v>
      </c>
      <c r="AH467">
        <f t="shared" si="39"/>
        <v>6.2325854826469422</v>
      </c>
    </row>
    <row r="468" spans="25:34">
      <c r="Y468" s="2">
        <v>39752</v>
      </c>
      <c r="Z468">
        <v>1548.81</v>
      </c>
      <c r="AA468">
        <v>2632.77</v>
      </c>
      <c r="AB468">
        <v>4987.97</v>
      </c>
      <c r="AC468">
        <f t="shared" si="38"/>
        <v>-0.16795061887570917</v>
      </c>
      <c r="AD468">
        <f t="shared" si="38"/>
        <v>-0.1054918695596041</v>
      </c>
      <c r="AE468">
        <f t="shared" si="38"/>
        <v>-0.14458019351674323</v>
      </c>
      <c r="AF468">
        <f t="shared" si="39"/>
        <v>6.0154969511010936</v>
      </c>
      <c r="AG468">
        <f t="shared" si="39"/>
        <v>5.3512673021809549</v>
      </c>
      <c r="AH468">
        <f t="shared" si="39"/>
        <v>5.3314770674562029</v>
      </c>
    </row>
    <row r="469" spans="25:34">
      <c r="Y469" s="2">
        <v>39780</v>
      </c>
      <c r="Z469">
        <v>1437.68</v>
      </c>
      <c r="AA469">
        <v>2596.4299999999998</v>
      </c>
      <c r="AB469">
        <v>4669.4399999999996</v>
      </c>
      <c r="AC469">
        <f t="shared" si="38"/>
        <v>-7.1751861106268633E-2</v>
      </c>
      <c r="AD469">
        <f t="shared" si="38"/>
        <v>-1.3802952783570244E-2</v>
      </c>
      <c r="AE469">
        <f t="shared" si="38"/>
        <v>-6.3859646309019635E-2</v>
      </c>
      <c r="AF469">
        <f t="shared" si="39"/>
        <v>5.5838738493805051</v>
      </c>
      <c r="AG469">
        <f t="shared" si="39"/>
        <v>5.2774040122766879</v>
      </c>
      <c r="AH469">
        <f t="shared" si="39"/>
        <v>4.9910108276238008</v>
      </c>
    </row>
    <row r="470" spans="25:34">
      <c r="Y470" s="2">
        <v>39813</v>
      </c>
      <c r="Z470">
        <v>1452.98</v>
      </c>
      <c r="AA470">
        <v>2687.91</v>
      </c>
      <c r="AB470">
        <v>4810.2</v>
      </c>
      <c r="AC470">
        <f t="shared" si="38"/>
        <v>1.0642145679149673E-2</v>
      </c>
      <c r="AD470">
        <f t="shared" si="38"/>
        <v>3.5232992994226775E-2</v>
      </c>
      <c r="AE470">
        <f t="shared" si="38"/>
        <v>3.014494243421062E-2</v>
      </c>
      <c r="AF470">
        <f t="shared" si="39"/>
        <v>5.6432982483396064</v>
      </c>
      <c r="AG470">
        <f t="shared" si="39"/>
        <v>5.4633427508689367</v>
      </c>
      <c r="AH470">
        <f t="shared" si="39"/>
        <v>5.1414645617110422</v>
      </c>
    </row>
    <row r="471" spans="25:34">
      <c r="Y471" s="2">
        <v>39843</v>
      </c>
      <c r="Z471">
        <v>1330.51</v>
      </c>
      <c r="AA471">
        <v>2517.1799999999998</v>
      </c>
      <c r="AB471">
        <v>4338.3500000000004</v>
      </c>
      <c r="AC471">
        <f t="shared" si="38"/>
        <v>-8.4288840864981007E-2</v>
      </c>
      <c r="AD471">
        <f t="shared" si="38"/>
        <v>-6.3517751710436721E-2</v>
      </c>
      <c r="AE471">
        <f t="shared" si="38"/>
        <v>-9.8093634360317594E-2</v>
      </c>
      <c r="AF471">
        <f t="shared" si="39"/>
        <v>5.167631180331683</v>
      </c>
      <c r="AG471">
        <f t="shared" si="39"/>
        <v>5.1163235025102294</v>
      </c>
      <c r="AH471">
        <f t="shared" si="39"/>
        <v>4.6371196169180289</v>
      </c>
    </row>
    <row r="472" spans="25:34">
      <c r="Y472" s="2">
        <v>39871</v>
      </c>
      <c r="Z472">
        <v>1188.8399999999999</v>
      </c>
      <c r="AA472">
        <v>2341.46</v>
      </c>
      <c r="AB472">
        <v>3843.74</v>
      </c>
      <c r="AC472">
        <f t="shared" si="38"/>
        <v>-0.10647796709532442</v>
      </c>
      <c r="AD472">
        <f t="shared" si="38"/>
        <v>-6.9808277516903772E-2</v>
      </c>
      <c r="AE472">
        <f t="shared" si="38"/>
        <v>-0.11400878214067578</v>
      </c>
      <c r="AF472">
        <f t="shared" si="39"/>
        <v>4.6173923175515537</v>
      </c>
      <c r="AG472">
        <f t="shared" si="39"/>
        <v>4.7591617715807386</v>
      </c>
      <c r="AH472">
        <f t="shared" si="39"/>
        <v>4.1084472567525676</v>
      </c>
    </row>
    <row r="473" spans="25:34">
      <c r="Y473" s="2">
        <v>39903</v>
      </c>
      <c r="Z473">
        <v>1292.98</v>
      </c>
      <c r="AA473">
        <v>2411.4499999999998</v>
      </c>
      <c r="AB473">
        <v>4084.76</v>
      </c>
      <c r="AC473">
        <f t="shared" si="38"/>
        <v>8.7597994683893621E-2</v>
      </c>
      <c r="AD473">
        <f t="shared" si="38"/>
        <v>2.9891606091925427E-2</v>
      </c>
      <c r="AE473">
        <f t="shared" si="38"/>
        <v>6.2704553377699979E-2</v>
      </c>
      <c r="AF473">
        <f t="shared" si="39"/>
        <v>5.0218666252378856</v>
      </c>
      <c r="AG473">
        <f t="shared" si="39"/>
        <v>4.9014207605845801</v>
      </c>
      <c r="AH473">
        <f t="shared" si="39"/>
        <v>4.3660656070630743</v>
      </c>
    </row>
    <row r="474" spans="25:34">
      <c r="Y474" s="2">
        <v>39933</v>
      </c>
      <c r="Z474">
        <v>1416.73</v>
      </c>
      <c r="AA474">
        <v>2616.09</v>
      </c>
      <c r="AB474">
        <v>4769.45</v>
      </c>
      <c r="AC474">
        <f t="shared" si="38"/>
        <v>9.570913703228201E-2</v>
      </c>
      <c r="AD474">
        <f t="shared" si="38"/>
        <v>8.4861805137987689E-2</v>
      </c>
      <c r="AE474">
        <f t="shared" si="38"/>
        <v>0.16762061908165959</v>
      </c>
      <c r="AF474">
        <f t="shared" si="39"/>
        <v>5.5025051462306216</v>
      </c>
      <c r="AG474">
        <f t="shared" si="39"/>
        <v>5.3173641740685964</v>
      </c>
      <c r="AH474">
        <f t="shared" si="39"/>
        <v>5.0979082270701284</v>
      </c>
    </row>
    <row r="475" spans="25:34">
      <c r="Y475" s="2">
        <v>39962</v>
      </c>
      <c r="Z475">
        <v>1495.97</v>
      </c>
      <c r="AA475">
        <v>2738.47</v>
      </c>
      <c r="AB475">
        <v>4940.82</v>
      </c>
      <c r="AC475">
        <f t="shared" si="38"/>
        <v>5.5931617174761694E-2</v>
      </c>
      <c r="AD475">
        <f t="shared" si="38"/>
        <v>4.6779736171156161E-2</v>
      </c>
      <c r="AE475">
        <f t="shared" si="38"/>
        <v>3.5930767698581612E-2</v>
      </c>
      <c r="AF475">
        <f t="shared" si="39"/>
        <v>5.8102691575717484</v>
      </c>
      <c r="AG475">
        <f t="shared" si="39"/>
        <v>5.5661090672574831</v>
      </c>
      <c r="AH475">
        <f t="shared" si="39"/>
        <v>5.2810799833256734</v>
      </c>
    </row>
    <row r="476" spans="25:34">
      <c r="Y476" s="2">
        <v>39994</v>
      </c>
      <c r="Z476">
        <v>1498.94</v>
      </c>
      <c r="AA476">
        <v>2644.74</v>
      </c>
      <c r="AB476">
        <v>4808.6400000000003</v>
      </c>
      <c r="AC476">
        <f t="shared" si="38"/>
        <v>1.9853339304933826E-3</v>
      </c>
      <c r="AD476">
        <f t="shared" si="38"/>
        <v>-3.4227141432989994E-2</v>
      </c>
      <c r="AE476">
        <f t="shared" si="38"/>
        <v>-2.6752644297909911E-2</v>
      </c>
      <c r="AF476">
        <f t="shared" si="39"/>
        <v>5.8218044820755752</v>
      </c>
      <c r="AG476">
        <f t="shared" si="39"/>
        <v>5.3755970649810134</v>
      </c>
      <c r="AH476">
        <f t="shared" si="39"/>
        <v>5.1397971290229494</v>
      </c>
    </row>
    <row r="477" spans="25:34">
      <c r="Y477" s="2">
        <v>40025</v>
      </c>
      <c r="Z477">
        <v>1612.31</v>
      </c>
      <c r="AA477">
        <v>2871.51</v>
      </c>
      <c r="AB477">
        <v>5332.14</v>
      </c>
      <c r="AC477">
        <f t="shared" si="38"/>
        <v>7.563344763632962E-2</v>
      </c>
      <c r="AD477">
        <f t="shared" si="38"/>
        <v>8.5743778216384348E-2</v>
      </c>
      <c r="AE477">
        <f t="shared" si="38"/>
        <v>0.10886654022759035</v>
      </c>
      <c r="AF477">
        <f t="shared" ref="AF477:AH492" si="40">AF476*(1+AC477)</f>
        <v>6.2621276265195878</v>
      </c>
      <c r="AG477">
        <f t="shared" si="40"/>
        <v>5.8365210675013923</v>
      </c>
      <c r="AH477">
        <f t="shared" si="40"/>
        <v>5.6993490599313796</v>
      </c>
    </row>
    <row r="478" spans="25:34">
      <c r="Y478" s="2">
        <v>40056</v>
      </c>
      <c r="Z478">
        <v>1670.52</v>
      </c>
      <c r="AA478">
        <v>3077.54</v>
      </c>
      <c r="AB478">
        <v>5464.61</v>
      </c>
      <c r="AC478">
        <f t="shared" si="38"/>
        <v>3.6103478859524474E-2</v>
      </c>
      <c r="AD478">
        <f t="shared" si="38"/>
        <v>7.1749706600360064E-2</v>
      </c>
      <c r="AE478">
        <f t="shared" si="38"/>
        <v>2.4843683774244285E-2</v>
      </c>
      <c r="AF478">
        <f t="shared" si="40"/>
        <v>6.4882122188992817</v>
      </c>
      <c r="AG478">
        <f t="shared" si="40"/>
        <v>6.2552897416614375</v>
      </c>
      <c r="AH478">
        <f t="shared" si="40"/>
        <v>5.8409418856953517</v>
      </c>
    </row>
    <row r="479" spans="25:34">
      <c r="Y479" s="2">
        <v>40086</v>
      </c>
      <c r="Z479">
        <v>1732.86</v>
      </c>
      <c r="AA479">
        <v>3223.93</v>
      </c>
      <c r="AB479">
        <v>5675.16</v>
      </c>
      <c r="AC479">
        <f t="shared" si="38"/>
        <v>3.7317721428058226E-2</v>
      </c>
      <c r="AD479">
        <f t="shared" si="38"/>
        <v>4.7567212773838907E-2</v>
      </c>
      <c r="AE479">
        <f t="shared" si="38"/>
        <v>3.8529739542254582E-2</v>
      </c>
      <c r="AF479">
        <f t="shared" si="40"/>
        <v>6.7303375150502882</v>
      </c>
      <c r="AG479">
        <f t="shared" si="40"/>
        <v>6.5528364397650591</v>
      </c>
      <c r="AH479">
        <f t="shared" si="40"/>
        <v>6.0659918552326388</v>
      </c>
    </row>
    <row r="480" spans="25:34">
      <c r="Y480" s="2">
        <v>40116</v>
      </c>
      <c r="Z480">
        <v>1700.67</v>
      </c>
      <c r="AA480">
        <v>3170.2</v>
      </c>
      <c r="AB480">
        <v>5414.96</v>
      </c>
      <c r="AC480">
        <f t="shared" si="38"/>
        <v>-1.8576226584951949E-2</v>
      </c>
      <c r="AD480">
        <f t="shared" si="38"/>
        <v>-1.666599460906415E-2</v>
      </c>
      <c r="AE480">
        <f t="shared" si="38"/>
        <v>-4.5848927607327394E-2</v>
      </c>
      <c r="AF480">
        <f t="shared" si="40"/>
        <v>6.6053132403775114</v>
      </c>
      <c r="AG480">
        <f t="shared" si="40"/>
        <v>6.4436269029858559</v>
      </c>
      <c r="AH480">
        <f t="shared" si="40"/>
        <v>5.7878726337954403</v>
      </c>
    </row>
    <row r="481" spans="25:34">
      <c r="Y481" s="2">
        <v>40147</v>
      </c>
      <c r="Z481">
        <v>1802.68</v>
      </c>
      <c r="AA481">
        <v>3279.49</v>
      </c>
      <c r="AB481">
        <v>5625.95</v>
      </c>
      <c r="AC481">
        <f t="shared" si="38"/>
        <v>5.9982242292743404E-2</v>
      </c>
      <c r="AD481">
        <f t="shared" si="38"/>
        <v>3.4474165667781165E-2</v>
      </c>
      <c r="AE481">
        <f t="shared" si="38"/>
        <v>3.8964276744426485E-2</v>
      </c>
      <c r="AF481">
        <f t="shared" si="40"/>
        <v>7.0015147395813013</v>
      </c>
      <c r="AG481">
        <f t="shared" si="40"/>
        <v>6.6657655643407621</v>
      </c>
      <c r="AH481">
        <f t="shared" si="40"/>
        <v>6.0133929048601384</v>
      </c>
    </row>
    <row r="482" spans="25:34">
      <c r="Y482" s="2">
        <v>40178</v>
      </c>
      <c r="Z482">
        <v>1837.5</v>
      </c>
      <c r="AA482">
        <v>3422.39</v>
      </c>
      <c r="AB482">
        <v>5957.43</v>
      </c>
      <c r="AC482">
        <f t="shared" si="38"/>
        <v>1.9315685534870175E-2</v>
      </c>
      <c r="AD482">
        <f t="shared" si="38"/>
        <v>4.3573848372765234E-2</v>
      </c>
      <c r="AE482">
        <f t="shared" si="38"/>
        <v>5.8919826873683689E-2</v>
      </c>
      <c r="AF482">
        <f t="shared" si="40"/>
        <v>7.1367537965588124</v>
      </c>
      <c r="AG482">
        <f t="shared" si="40"/>
        <v>6.9562186223297466</v>
      </c>
      <c r="AH482">
        <f t="shared" si="40"/>
        <v>6.3677009737379358</v>
      </c>
    </row>
    <row r="483" spans="25:34">
      <c r="Y483" s="2">
        <v>40207</v>
      </c>
      <c r="Z483">
        <v>1771.4</v>
      </c>
      <c r="AA483">
        <v>3282.37</v>
      </c>
      <c r="AB483">
        <v>5608.79</v>
      </c>
      <c r="AC483">
        <f t="shared" si="38"/>
        <v>-3.5972789115646164E-2</v>
      </c>
      <c r="AD483">
        <f t="shared" si="38"/>
        <v>-4.091292926872736E-2</v>
      </c>
      <c r="AE483">
        <f t="shared" si="38"/>
        <v>-5.8521879401016941E-2</v>
      </c>
      <c r="AF483">
        <f t="shared" si="40"/>
        <v>6.8800248572649148</v>
      </c>
      <c r="AG483">
        <f t="shared" si="40"/>
        <v>6.6716193418565659</v>
      </c>
      <c r="AH483">
        <f t="shared" si="40"/>
        <v>5.9950511452911064</v>
      </c>
    </row>
    <row r="484" spans="25:34">
      <c r="Y484" s="2">
        <v>40235</v>
      </c>
      <c r="Z484">
        <v>1826.27</v>
      </c>
      <c r="AA484">
        <v>3406.04</v>
      </c>
      <c r="AB484">
        <v>5598.46</v>
      </c>
      <c r="AC484">
        <f t="shared" si="38"/>
        <v>3.0975499604832368E-2</v>
      </c>
      <c r="AD484">
        <f t="shared" si="38"/>
        <v>3.7677044330773235E-2</v>
      </c>
      <c r="AE484">
        <f t="shared" si="38"/>
        <v>-1.8417519643274538E-3</v>
      </c>
      <c r="AF484">
        <f t="shared" si="40"/>
        <v>7.0931370645123613</v>
      </c>
      <c r="AG484">
        <f t="shared" si="40"/>
        <v>6.9229862395577397</v>
      </c>
      <c r="AH484">
        <f t="shared" si="40"/>
        <v>5.984009748068023</v>
      </c>
    </row>
    <row r="485" spans="25:34">
      <c r="Y485" s="2">
        <v>40268</v>
      </c>
      <c r="Z485">
        <v>1936.48</v>
      </c>
      <c r="AA485">
        <v>3627.28</v>
      </c>
      <c r="AB485">
        <v>6153.55</v>
      </c>
      <c r="AC485">
        <f t="shared" si="38"/>
        <v>6.034704616513431E-2</v>
      </c>
      <c r="AD485">
        <f t="shared" si="38"/>
        <v>6.495519723784815E-2</v>
      </c>
      <c r="AE485">
        <f t="shared" si="38"/>
        <v>9.9150480667898E-2</v>
      </c>
      <c r="AF485">
        <f t="shared" si="40"/>
        <v>7.5211869344001139</v>
      </c>
      <c r="AG485">
        <f t="shared" si="40"/>
        <v>7.3726701762231217</v>
      </c>
      <c r="AH485">
        <f t="shared" si="40"/>
        <v>6.5773271909103546</v>
      </c>
    </row>
    <row r="486" spans="25:34">
      <c r="Y486" s="2">
        <v>40298</v>
      </c>
      <c r="Z486">
        <v>1967.05</v>
      </c>
      <c r="AA486">
        <v>3553.91</v>
      </c>
      <c r="AB486">
        <v>6135.7</v>
      </c>
      <c r="AC486">
        <f t="shared" si="38"/>
        <v>1.5786375278856513E-2</v>
      </c>
      <c r="AD486">
        <f t="shared" si="38"/>
        <v>-2.0227277739794047E-2</v>
      </c>
      <c r="AE486">
        <f t="shared" si="38"/>
        <v>-2.9007645992964459E-3</v>
      </c>
      <c r="AF486">
        <f t="shared" si="40"/>
        <v>7.6399192138889864</v>
      </c>
      <c r="AG486">
        <f t="shared" si="40"/>
        <v>7.2235411288847606</v>
      </c>
      <c r="AH486">
        <f t="shared" si="40"/>
        <v>6.558247913036972</v>
      </c>
    </row>
    <row r="487" spans="25:34">
      <c r="Y487" s="2">
        <v>40329</v>
      </c>
      <c r="Z487">
        <v>1809.98</v>
      </c>
      <c r="AA487">
        <v>3336.69</v>
      </c>
      <c r="AB487">
        <v>5964.33</v>
      </c>
      <c r="AC487">
        <f t="shared" si="38"/>
        <v>-7.985053760707661E-2</v>
      </c>
      <c r="AD487">
        <f t="shared" si="38"/>
        <v>-6.1121412753840088E-2</v>
      </c>
      <c r="AE487">
        <f t="shared" si="38"/>
        <v>-2.7929983538960479E-2</v>
      </c>
      <c r="AF487">
        <f t="shared" si="40"/>
        <v>7.0298675573853169</v>
      </c>
      <c r="AG487">
        <f t="shared" si="40"/>
        <v>6.7820280900018552</v>
      </c>
      <c r="AH487">
        <f t="shared" si="40"/>
        <v>6.3750761567814278</v>
      </c>
    </row>
    <row r="488" spans="25:34">
      <c r="Y488" s="2">
        <v>40359</v>
      </c>
      <c r="Z488">
        <v>1715.23</v>
      </c>
      <c r="AA488">
        <v>3169.44</v>
      </c>
      <c r="AB488">
        <v>5965.52</v>
      </c>
      <c r="AC488">
        <f t="shared" si="38"/>
        <v>-5.234864473640588E-2</v>
      </c>
      <c r="AD488">
        <f t="shared" si="38"/>
        <v>-5.0124524603724074E-2</v>
      </c>
      <c r="AE488">
        <f t="shared" si="38"/>
        <v>1.9951947662200098E-4</v>
      </c>
      <c r="AF488">
        <f t="shared" si="40"/>
        <v>6.6618635180797678</v>
      </c>
      <c r="AG488">
        <f t="shared" si="40"/>
        <v>6.4420821561414092</v>
      </c>
      <c r="AH488">
        <f t="shared" si="40"/>
        <v>6.3763481086396538</v>
      </c>
    </row>
    <row r="489" spans="25:34">
      <c r="Y489" s="2">
        <v>40389</v>
      </c>
      <c r="Z489">
        <v>1835.4</v>
      </c>
      <c r="AA489">
        <v>3393.66</v>
      </c>
      <c r="AB489">
        <v>6147.97</v>
      </c>
      <c r="AC489">
        <f t="shared" si="38"/>
        <v>7.0060574966622546E-2</v>
      </c>
      <c r="AD489">
        <f t="shared" si="38"/>
        <v>7.0744358624867498E-2</v>
      </c>
      <c r="AE489">
        <f t="shared" si="38"/>
        <v>3.0584089903310963E-2</v>
      </c>
      <c r="AF489">
        <f t="shared" si="40"/>
        <v>7.1285975065056029</v>
      </c>
      <c r="AG489">
        <f t="shared" si="40"/>
        <v>6.8978231264863368</v>
      </c>
      <c r="AH489">
        <f t="shared" si="40"/>
        <v>6.5713629124490955</v>
      </c>
    </row>
    <row r="490" spans="25:34">
      <c r="Y490" s="2">
        <v>40421</v>
      </c>
      <c r="Z490">
        <v>1752.55</v>
      </c>
      <c r="AA490">
        <v>3389.74</v>
      </c>
      <c r="AB490">
        <v>5925.22</v>
      </c>
      <c r="AC490">
        <f t="shared" si="38"/>
        <v>-4.5140023972976007E-2</v>
      </c>
      <c r="AD490">
        <f t="shared" si="38"/>
        <v>-1.1550950890778511E-3</v>
      </c>
      <c r="AE490">
        <f t="shared" si="38"/>
        <v>-3.6231471526373737E-2</v>
      </c>
      <c r="AF490">
        <f t="shared" si="40"/>
        <v>6.8068124441682434</v>
      </c>
      <c r="AG490">
        <f t="shared" si="40"/>
        <v>6.8898554848676046</v>
      </c>
      <c r="AH490">
        <f t="shared" si="40"/>
        <v>6.3332727641972282</v>
      </c>
    </row>
    <row r="491" spans="25:34">
      <c r="Y491" s="2">
        <v>40451</v>
      </c>
      <c r="Z491">
        <v>1908.95</v>
      </c>
      <c r="AA491">
        <v>3605.52</v>
      </c>
      <c r="AB491">
        <v>6229.02</v>
      </c>
      <c r="AC491">
        <f t="shared" si="38"/>
        <v>8.924139111580276E-2</v>
      </c>
      <c r="AD491">
        <f t="shared" si="38"/>
        <v>6.3656799636550465E-2</v>
      </c>
      <c r="AE491">
        <f t="shared" si="38"/>
        <v>5.1272357819625247E-2</v>
      </c>
      <c r="AF491">
        <f t="shared" si="40"/>
        <v>7.4142618557501745</v>
      </c>
      <c r="AG491">
        <f t="shared" si="40"/>
        <v>7.3284416349926103</v>
      </c>
      <c r="AH491">
        <f t="shared" si="40"/>
        <v>6.6579945915324359</v>
      </c>
    </row>
    <row r="492" spans="25:34">
      <c r="Y492" s="2">
        <v>40480</v>
      </c>
      <c r="Z492">
        <v>1981.59</v>
      </c>
      <c r="AA492">
        <v>3692.92</v>
      </c>
      <c r="AB492">
        <v>6601.37</v>
      </c>
      <c r="AC492">
        <f t="shared" si="38"/>
        <v>3.8052332434060476E-2</v>
      </c>
      <c r="AD492">
        <f t="shared" si="38"/>
        <v>2.4240608844216638E-2</v>
      </c>
      <c r="AE492">
        <f t="shared" si="38"/>
        <v>5.9776658286536222E-2</v>
      </c>
      <c r="AF492">
        <f t="shared" si="40"/>
        <v>7.6963918126383541</v>
      </c>
      <c r="AG492">
        <f t="shared" si="40"/>
        <v>7.5060875221041377</v>
      </c>
      <c r="AH492">
        <f t="shared" si="40"/>
        <v>7.0559872591040769</v>
      </c>
    </row>
    <row r="493" spans="25:34">
      <c r="Y493" s="2">
        <v>40512</v>
      </c>
      <c r="Z493">
        <v>1981.84</v>
      </c>
      <c r="AA493">
        <v>3608.67</v>
      </c>
      <c r="AB493">
        <v>6688.49</v>
      </c>
      <c r="AC493">
        <f t="shared" si="38"/>
        <v>1.2616131490372773E-4</v>
      </c>
      <c r="AD493">
        <f t="shared" si="38"/>
        <v>-2.2813925024100179E-2</v>
      </c>
      <c r="AE493">
        <f t="shared" si="38"/>
        <v>1.3197260568639457E-2</v>
      </c>
      <c r="AF493">
        <f t="shared" ref="AF493:AH508" si="41">AF492*(1+AC493)</f>
        <v>7.6973627995494507</v>
      </c>
      <c r="AG493">
        <f t="shared" si="41"/>
        <v>7.33484420415052</v>
      </c>
      <c r="AH493">
        <f t="shared" si="41"/>
        <v>7.1491069615314737</v>
      </c>
    </row>
    <row r="494" spans="25:34">
      <c r="Y494" s="2">
        <v>40543</v>
      </c>
      <c r="Z494">
        <v>2114.29</v>
      </c>
      <c r="AA494">
        <v>3854.46</v>
      </c>
      <c r="AB494">
        <v>6914.19</v>
      </c>
      <c r="AC494">
        <f t="shared" si="38"/>
        <v>6.6831833044039834E-2</v>
      </c>
      <c r="AD494">
        <f t="shared" si="38"/>
        <v>6.8110966089999891E-2</v>
      </c>
      <c r="AE494">
        <f t="shared" si="38"/>
        <v>3.374453725728821E-2</v>
      </c>
      <c r="AF494">
        <f t="shared" si="41"/>
        <v>8.2117916650483433</v>
      </c>
      <c r="AG494">
        <f t="shared" si="41"/>
        <v>7.8344275290148486</v>
      </c>
      <c r="AH494">
        <f t="shared" si="41"/>
        <v>7.3903502677512112</v>
      </c>
    </row>
    <row r="495" spans="25:34">
      <c r="Y495" s="2">
        <v>40574</v>
      </c>
      <c r="Z495">
        <v>2164.4</v>
      </c>
      <c r="AA495">
        <v>3833.15</v>
      </c>
      <c r="AB495">
        <v>7077.48</v>
      </c>
      <c r="AC495">
        <f t="shared" si="38"/>
        <v>2.3700627633862936E-2</v>
      </c>
      <c r="AD495">
        <f t="shared" si="38"/>
        <v>-5.5286603052048244E-3</v>
      </c>
      <c r="AE495">
        <f t="shared" si="38"/>
        <v>2.3616649238739518E-2</v>
      </c>
      <c r="AF495">
        <f t="shared" si="41"/>
        <v>8.4064162815085126</v>
      </c>
      <c r="AG495">
        <f t="shared" si="41"/>
        <v>7.7911136405211803</v>
      </c>
      <c r="AH495">
        <f t="shared" si="41"/>
        <v>7.5648855777761161</v>
      </c>
    </row>
    <row r="496" spans="25:34">
      <c r="Y496" s="2">
        <v>40602</v>
      </c>
      <c r="Z496">
        <v>2238.5500000000002</v>
      </c>
      <c r="AA496">
        <v>3934.16</v>
      </c>
      <c r="AB496">
        <v>7272.32</v>
      </c>
      <c r="AC496">
        <f t="shared" si="38"/>
        <v>3.425891702088335E-2</v>
      </c>
      <c r="AD496">
        <f t="shared" si="38"/>
        <v>2.6351695081068938E-2</v>
      </c>
      <c r="AE496">
        <f t="shared" si="38"/>
        <v>2.752957267275935E-2</v>
      </c>
      <c r="AF496">
        <f t="shared" si="41"/>
        <v>8.6944109993397163</v>
      </c>
      <c r="AG496">
        <f t="shared" si="41"/>
        <v>7.9964226915181511</v>
      </c>
      <c r="AH496">
        <f t="shared" si="41"/>
        <v>7.7731436450506131</v>
      </c>
    </row>
    <row r="497" spans="25:34">
      <c r="Y497" s="2">
        <v>40633</v>
      </c>
      <c r="Z497">
        <v>2239.44</v>
      </c>
      <c r="AA497">
        <v>3897.04</v>
      </c>
      <c r="AB497">
        <v>7041.31</v>
      </c>
      <c r="AC497">
        <f t="shared" si="38"/>
        <v>3.9757878984159056E-4</v>
      </c>
      <c r="AD497">
        <f t="shared" si="38"/>
        <v>-9.4353051223132756E-3</v>
      </c>
      <c r="AE497">
        <f t="shared" si="38"/>
        <v>-3.1765653876617006E-2</v>
      </c>
      <c r="AF497">
        <f t="shared" si="41"/>
        <v>8.6978677127432196</v>
      </c>
      <c r="AG497">
        <f t="shared" si="41"/>
        <v>7.9209740035366876</v>
      </c>
      <c r="AH497">
        <f t="shared" si="41"/>
        <v>7.5262246544887104</v>
      </c>
    </row>
    <row r="498" spans="25:34">
      <c r="Y498" s="2">
        <v>40662</v>
      </c>
      <c r="Z498">
        <v>2305.7600000000002</v>
      </c>
      <c r="AA498">
        <v>4012.77</v>
      </c>
      <c r="AB498">
        <v>7514.46</v>
      </c>
      <c r="AC498">
        <f t="shared" si="38"/>
        <v>2.9614546493766269E-2</v>
      </c>
      <c r="AD498">
        <f t="shared" si="38"/>
        <v>2.9696898158602325E-2</v>
      </c>
      <c r="AE498">
        <f t="shared" si="38"/>
        <v>6.7196302960670584E-2</v>
      </c>
      <c r="AF498">
        <f t="shared" si="41"/>
        <v>8.955451120518882</v>
      </c>
      <c r="AG498">
        <f t="shared" si="41"/>
        <v>8.1562023618366535</v>
      </c>
      <c r="AH498">
        <f t="shared" si="41"/>
        <v>8.0319591265218016</v>
      </c>
    </row>
    <row r="499" spans="25:34">
      <c r="Y499" s="2">
        <v>40694</v>
      </c>
      <c r="Z499">
        <v>2279.66</v>
      </c>
      <c r="AA499">
        <v>3974.56</v>
      </c>
      <c r="AB499">
        <v>7293.69</v>
      </c>
      <c r="AC499">
        <f t="shared" si="38"/>
        <v>-1.1319478176393227E-2</v>
      </c>
      <c r="AD499">
        <f t="shared" si="38"/>
        <v>-9.5221006935358732E-3</v>
      </c>
      <c r="AE499">
        <f t="shared" si="38"/>
        <v>-2.9379356600474305E-2</v>
      </c>
      <c r="AF499">
        <f t="shared" si="41"/>
        <v>8.8540800870004119</v>
      </c>
      <c r="AG499">
        <f t="shared" si="41"/>
        <v>8.078538181670389</v>
      </c>
      <c r="AH499">
        <f t="shared" si="41"/>
        <v>7.7959853351432837</v>
      </c>
    </row>
    <row r="500" spans="25:34">
      <c r="Y500" s="2">
        <v>40724</v>
      </c>
      <c r="Z500">
        <v>2241.66</v>
      </c>
      <c r="AA500">
        <v>3958.58</v>
      </c>
      <c r="AB500">
        <v>7376.24</v>
      </c>
      <c r="AC500">
        <f t="shared" si="38"/>
        <v>-1.6669152417465805E-2</v>
      </c>
      <c r="AD500">
        <f t="shared" si="38"/>
        <v>-4.0205708304819066E-3</v>
      </c>
      <c r="AE500">
        <f t="shared" si="38"/>
        <v>1.1318002273197791E-2</v>
      </c>
      <c r="AF500">
        <f t="shared" si="41"/>
        <v>8.7064900765137541</v>
      </c>
      <c r="AG500">
        <f t="shared" si="41"/>
        <v>8.0460578467042314</v>
      </c>
      <c r="AH500">
        <f t="shared" si="41"/>
        <v>7.8842203148882524</v>
      </c>
    </row>
    <row r="501" spans="25:34">
      <c r="Y501" s="2">
        <v>40753</v>
      </c>
      <c r="Z501">
        <v>2196.08</v>
      </c>
      <c r="AA501">
        <v>3874.38</v>
      </c>
      <c r="AB501">
        <v>7158.77</v>
      </c>
      <c r="AC501">
        <f t="shared" si="38"/>
        <v>-2.0333145972181277E-2</v>
      </c>
      <c r="AD501">
        <f t="shared" si="38"/>
        <v>-2.1270253474730771E-2</v>
      </c>
      <c r="AE501">
        <f t="shared" si="38"/>
        <v>-2.948250056939572E-2</v>
      </c>
      <c r="AF501">
        <f t="shared" si="41"/>
        <v>8.5294597428826524</v>
      </c>
      <c r="AG501">
        <f t="shared" si="41"/>
        <v>7.8749161568324864</v>
      </c>
      <c r="AH501">
        <f t="shared" si="41"/>
        <v>7.651773784965318</v>
      </c>
    </row>
    <row r="502" spans="25:34">
      <c r="Y502" s="2">
        <v>40786</v>
      </c>
      <c r="Z502">
        <v>2076.7800000000002</v>
      </c>
      <c r="AA502">
        <v>3617.89</v>
      </c>
      <c r="AB502">
        <v>5784.85</v>
      </c>
      <c r="AC502">
        <f t="shared" si="38"/>
        <v>-5.432406833995107E-2</v>
      </c>
      <c r="AD502">
        <f t="shared" si="38"/>
        <v>-6.6201559991534209E-2</v>
      </c>
      <c r="AE502">
        <f t="shared" si="38"/>
        <v>-0.19192123786628146</v>
      </c>
      <c r="AF502">
        <f t="shared" si="41"/>
        <v>8.0661047889074329</v>
      </c>
      <c r="AG502">
        <f t="shared" si="41"/>
        <v>7.3535844224476383</v>
      </c>
      <c r="AH502">
        <f t="shared" si="41"/>
        <v>6.1832358882820122</v>
      </c>
    </row>
    <row r="503" spans="25:34">
      <c r="Y503" s="2">
        <v>40816</v>
      </c>
      <c r="Z503">
        <v>1930.79</v>
      </c>
      <c r="AA503">
        <v>3446.56</v>
      </c>
      <c r="AB503">
        <v>5502.02</v>
      </c>
      <c r="AC503">
        <f t="shared" si="38"/>
        <v>-7.0296324117143039E-2</v>
      </c>
      <c r="AD503">
        <f t="shared" si="38"/>
        <v>-4.7356332005671797E-2</v>
      </c>
      <c r="AE503">
        <f t="shared" si="38"/>
        <v>-4.8891501076086641E-2</v>
      </c>
      <c r="AF503">
        <f t="shared" si="41"/>
        <v>7.499087272303556</v>
      </c>
      <c r="AG503">
        <f t="shared" si="41"/>
        <v>7.0053456371064717</v>
      </c>
      <c r="AH503">
        <f t="shared" si="41"/>
        <v>5.8809282041963744</v>
      </c>
    </row>
    <row r="504" spans="25:34">
      <c r="Y504" s="2">
        <v>40847</v>
      </c>
      <c r="Z504">
        <v>2141.81</v>
      </c>
      <c r="AA504">
        <v>3729.34</v>
      </c>
      <c r="AB504">
        <v>6141.34</v>
      </c>
      <c r="AC504">
        <f t="shared" si="38"/>
        <v>0.10929205144008414</v>
      </c>
      <c r="AD504">
        <f t="shared" si="38"/>
        <v>8.2047026600436501E-2</v>
      </c>
      <c r="AE504">
        <f t="shared" si="38"/>
        <v>0.11619732389195225</v>
      </c>
      <c r="AF504">
        <f t="shared" si="41"/>
        <v>8.3186779042218362</v>
      </c>
      <c r="AG504">
        <f t="shared" si="41"/>
        <v>7.5801134169393984</v>
      </c>
      <c r="AH504">
        <f t="shared" si="41"/>
        <v>6.5642763235246973</v>
      </c>
    </row>
    <row r="505" spans="25:34">
      <c r="Y505" s="2">
        <v>40877</v>
      </c>
      <c r="Z505">
        <v>2137.08</v>
      </c>
      <c r="AA505">
        <v>3723.73</v>
      </c>
      <c r="AB505">
        <v>6088.84</v>
      </c>
      <c r="AC505">
        <f t="shared" si="38"/>
        <v>-2.2084125109136377E-3</v>
      </c>
      <c r="AD505">
        <f t="shared" si="38"/>
        <v>-1.5042876219385493E-3</v>
      </c>
      <c r="AE505">
        <f t="shared" si="38"/>
        <v>-8.5486229389677426E-3</v>
      </c>
      <c r="AF505">
        <f t="shared" si="41"/>
        <v>8.3003068318638924</v>
      </c>
      <c r="AG505">
        <f t="shared" si="41"/>
        <v>7.568710746153406</v>
      </c>
      <c r="AH505">
        <f t="shared" si="41"/>
        <v>6.5081608003676914</v>
      </c>
    </row>
    <row r="506" spans="25:34">
      <c r="Y506" s="2">
        <v>40907</v>
      </c>
      <c r="Z506">
        <v>2158.94</v>
      </c>
      <c r="AA506">
        <v>3770.37</v>
      </c>
      <c r="AB506">
        <v>5898.35</v>
      </c>
      <c r="AC506">
        <f t="shared" si="38"/>
        <v>1.0228910475976516E-2</v>
      </c>
      <c r="AD506">
        <f t="shared" si="38"/>
        <v>1.2525075663380569E-2</v>
      </c>
      <c r="AE506">
        <f t="shared" si="38"/>
        <v>-3.1285105208873953E-2</v>
      </c>
      <c r="AF506">
        <f t="shared" si="41"/>
        <v>8.3852099273701644</v>
      </c>
      <c r="AG506">
        <f t="shared" si="41"/>
        <v>7.6635094209232193</v>
      </c>
      <c r="AH506">
        <f t="shared" si="41"/>
        <v>6.304552305011919</v>
      </c>
    </row>
    <row r="507" spans="25:34">
      <c r="Y507" s="2">
        <v>40939</v>
      </c>
      <c r="Z507">
        <v>2255.69</v>
      </c>
      <c r="AA507">
        <v>3847.57</v>
      </c>
      <c r="AB507">
        <v>6458.91</v>
      </c>
      <c r="AC507">
        <f t="shared" si="38"/>
        <v>4.4813658554661018E-2</v>
      </c>
      <c r="AD507">
        <f t="shared" si="38"/>
        <v>2.0475444054562253E-2</v>
      </c>
      <c r="AE507">
        <f t="shared" si="38"/>
        <v>9.5036747564996915E-2</v>
      </c>
      <c r="AF507">
        <f t="shared" si="41"/>
        <v>8.7609818619644848</v>
      </c>
      <c r="AG507">
        <f t="shared" si="41"/>
        <v>7.8204231793329431</v>
      </c>
      <c r="AH507">
        <f t="shared" si="41"/>
        <v>6.9037164509336559</v>
      </c>
    </row>
    <row r="508" spans="25:34">
      <c r="Y508" s="2">
        <v>40968</v>
      </c>
      <c r="Z508">
        <v>2353.23</v>
      </c>
      <c r="AA508">
        <v>3998.11</v>
      </c>
      <c r="AB508">
        <v>6856.08</v>
      </c>
      <c r="AC508">
        <f t="shared" si="38"/>
        <v>4.3241757511005563E-2</v>
      </c>
      <c r="AD508">
        <f t="shared" si="38"/>
        <v>3.9125993809079551E-2</v>
      </c>
      <c r="AE508">
        <f t="shared" si="38"/>
        <v>6.1491799699949334E-2</v>
      </c>
      <c r="AF508">
        <f t="shared" si="41"/>
        <v>9.1398221151978714</v>
      </c>
      <c r="AG508">
        <f t="shared" si="41"/>
        <v>8.1264050082319059</v>
      </c>
      <c r="AH508">
        <f t="shared" si="41"/>
        <v>7.3282384001197132</v>
      </c>
    </row>
    <row r="509" spans="25:34">
      <c r="Y509" s="2">
        <v>40998</v>
      </c>
      <c r="Z509">
        <v>2430.67</v>
      </c>
      <c r="AA509">
        <v>3945.41</v>
      </c>
      <c r="AB509">
        <v>6946.83</v>
      </c>
      <c r="AC509">
        <f t="shared" si="38"/>
        <v>3.2907960547842841E-2</v>
      </c>
      <c r="AD509">
        <f t="shared" si="38"/>
        <v>-1.3181228130291656E-2</v>
      </c>
      <c r="AE509">
        <f t="shared" si="38"/>
        <v>1.3236426646130228E-2</v>
      </c>
      <c r="AF509">
        <f t="shared" ref="AF509:AH524" si="42">AF508*(1+AC509)</f>
        <v>9.4405950207791047</v>
      </c>
      <c r="AG509">
        <f t="shared" si="42"/>
        <v>8.0192890099392571</v>
      </c>
      <c r="AH509">
        <f t="shared" si="42"/>
        <v>7.4252380901482526</v>
      </c>
    </row>
    <row r="510" spans="25:34">
      <c r="Y510" s="2">
        <v>41029</v>
      </c>
      <c r="Z510">
        <v>2415.42</v>
      </c>
      <c r="AA510">
        <v>3934.37</v>
      </c>
      <c r="AB510">
        <v>6761.19</v>
      </c>
      <c r="AC510">
        <f t="shared" si="38"/>
        <v>-6.2739902989710217E-3</v>
      </c>
      <c r="AD510">
        <f t="shared" si="38"/>
        <v>-2.7981882744758657E-3</v>
      </c>
      <c r="AE510">
        <f t="shared" si="38"/>
        <v>-2.6722980121868578E-2</v>
      </c>
      <c r="AF510">
        <f t="shared" si="42"/>
        <v>9.3813648192022221</v>
      </c>
      <c r="AG510">
        <f t="shared" si="42"/>
        <v>7.9968495294620121</v>
      </c>
      <c r="AH510">
        <f t="shared" si="42"/>
        <v>7.2268136002650794</v>
      </c>
    </row>
    <row r="511" spans="25:34">
      <c r="Y511" s="2">
        <v>41060</v>
      </c>
      <c r="Z511">
        <v>2270.25</v>
      </c>
      <c r="AA511">
        <v>3668.25</v>
      </c>
      <c r="AB511">
        <v>6264.38</v>
      </c>
      <c r="AC511">
        <f t="shared" si="38"/>
        <v>-6.0101348833743184E-2</v>
      </c>
      <c r="AD511">
        <f t="shared" si="38"/>
        <v>-6.7639800018808538E-2</v>
      </c>
      <c r="AE511">
        <f t="shared" si="38"/>
        <v>-7.3479668519890629E-2</v>
      </c>
      <c r="AF511">
        <f t="shared" si="42"/>
        <v>8.8175321396667439</v>
      </c>
      <c r="AG511">
        <f t="shared" si="42"/>
        <v>7.4559442265086986</v>
      </c>
      <c r="AH511">
        <f t="shared" si="42"/>
        <v>6.6957897324625639</v>
      </c>
    </row>
    <row r="512" spans="25:34">
      <c r="Y512" s="2">
        <v>41089</v>
      </c>
      <c r="Z512">
        <v>2363.79</v>
      </c>
      <c r="AA512">
        <v>3853.18</v>
      </c>
      <c r="AB512">
        <v>6416.28</v>
      </c>
      <c r="AC512">
        <f t="shared" si="38"/>
        <v>4.1202510736702891E-2</v>
      </c>
      <c r="AD512">
        <f t="shared" si="38"/>
        <v>5.0413684999659258E-2</v>
      </c>
      <c r="AE512">
        <f t="shared" si="38"/>
        <v>2.4248209719078373E-2</v>
      </c>
      <c r="AF512">
        <f t="shared" si="42"/>
        <v>9.1808366023225858</v>
      </c>
      <c r="AG512">
        <f t="shared" si="42"/>
        <v>7.8318258501189364</v>
      </c>
      <c r="AH512">
        <f t="shared" si="42"/>
        <v>6.8581506461301682</v>
      </c>
    </row>
    <row r="513" spans="25:34">
      <c r="Y513" s="2">
        <v>41121</v>
      </c>
      <c r="Z513">
        <v>2396.62</v>
      </c>
      <c r="AA513">
        <v>3900.43</v>
      </c>
      <c r="AB513">
        <v>6772.26</v>
      </c>
      <c r="AC513">
        <f t="shared" si="38"/>
        <v>1.3888712618295163E-2</v>
      </c>
      <c r="AD513">
        <f t="shared" si="38"/>
        <v>1.2262598684722681E-2</v>
      </c>
      <c r="AE513">
        <f t="shared" si="38"/>
        <v>5.5480745852737101E-2</v>
      </c>
      <c r="AF513">
        <f t="shared" si="42"/>
        <v>9.3083466034877702</v>
      </c>
      <c r="AG513">
        <f t="shared" si="42"/>
        <v>7.927864387487582</v>
      </c>
      <c r="AH513">
        <f t="shared" si="42"/>
        <v>7.2386459591479007</v>
      </c>
    </row>
    <row r="514" spans="25:34">
      <c r="Y514" s="2">
        <v>41152</v>
      </c>
      <c r="Z514">
        <v>2450.6</v>
      </c>
      <c r="AA514">
        <v>3981.48</v>
      </c>
      <c r="AB514">
        <v>6970.79</v>
      </c>
      <c r="AC514">
        <f t="shared" si="38"/>
        <v>2.2523387103504211E-2</v>
      </c>
      <c r="AD514">
        <f t="shared" si="38"/>
        <v>2.0779760180287932E-2</v>
      </c>
      <c r="AE514">
        <f t="shared" si="38"/>
        <v>2.9315176912876995E-2</v>
      </c>
      <c r="AF514">
        <f t="shared" si="42"/>
        <v>9.5180020973317134</v>
      </c>
      <c r="AG514">
        <f t="shared" si="42"/>
        <v>8.0926035082014192</v>
      </c>
      <c r="AH514">
        <f t="shared" si="42"/>
        <v>7.4508481460500038</v>
      </c>
    </row>
    <row r="515" spans="25:34">
      <c r="Y515" s="2">
        <v>41180</v>
      </c>
      <c r="Z515">
        <v>2513.9299999999998</v>
      </c>
      <c r="AA515">
        <v>4010.25</v>
      </c>
      <c r="AB515">
        <v>7216.15</v>
      </c>
      <c r="AC515">
        <f t="shared" si="38"/>
        <v>2.5842650779400955E-2</v>
      </c>
      <c r="AD515">
        <f t="shared" si="38"/>
        <v>7.2259561770999792E-3</v>
      </c>
      <c r="AE515">
        <f t="shared" si="38"/>
        <v>3.5198306074347263E-2</v>
      </c>
      <c r="AF515">
        <f t="shared" si="42"/>
        <v>9.7639725016506631</v>
      </c>
      <c r="AG515">
        <f t="shared" si="42"/>
        <v>8.1510803065103286</v>
      </c>
      <c r="AH515">
        <f t="shared" si="42"/>
        <v>7.7131053796081543</v>
      </c>
    </row>
    <row r="516" spans="25:34">
      <c r="Y516" s="2">
        <v>41213</v>
      </c>
      <c r="Z516">
        <v>2467.5100000000002</v>
      </c>
      <c r="AA516">
        <v>4045.55</v>
      </c>
      <c r="AB516">
        <v>7260.63</v>
      </c>
      <c r="AC516">
        <f t="shared" ref="AC516:AE579" si="43">Z516/Z515-1</f>
        <v>-1.8465112393741934E-2</v>
      </c>
      <c r="AD516">
        <f t="shared" si="43"/>
        <v>8.8024437379217169E-3</v>
      </c>
      <c r="AE516">
        <f t="shared" si="43"/>
        <v>6.1639516916915937E-3</v>
      </c>
      <c r="AF516">
        <f t="shared" si="42"/>
        <v>9.5836796519982776</v>
      </c>
      <c r="AG516">
        <f t="shared" si="42"/>
        <v>8.2228297323116681</v>
      </c>
      <c r="AH516">
        <f t="shared" si="42"/>
        <v>7.7606485885609855</v>
      </c>
    </row>
    <row r="517" spans="25:34">
      <c r="Y517" s="2">
        <v>41243</v>
      </c>
      <c r="Z517">
        <v>2481.8200000000002</v>
      </c>
      <c r="AA517">
        <v>4122.47</v>
      </c>
      <c r="AB517">
        <v>7405.5</v>
      </c>
      <c r="AC517">
        <f t="shared" si="43"/>
        <v>5.7993685942507867E-3</v>
      </c>
      <c r="AD517">
        <f t="shared" si="43"/>
        <v>1.9013483951502375E-2</v>
      </c>
      <c r="AE517">
        <f t="shared" si="43"/>
        <v>1.9952814012007103E-2</v>
      </c>
      <c r="AF517">
        <f t="shared" si="42"/>
        <v>9.6392589427894375</v>
      </c>
      <c r="AG517">
        <f t="shared" si="42"/>
        <v>8.3791743734629129</v>
      </c>
      <c r="AH517">
        <f t="shared" si="42"/>
        <v>7.9154953664610881</v>
      </c>
    </row>
    <row r="518" spans="25:34">
      <c r="Y518" s="2">
        <v>41274</v>
      </c>
      <c r="Z518">
        <v>2504.44</v>
      </c>
      <c r="AA518">
        <v>4146.3999999999996</v>
      </c>
      <c r="AB518">
        <v>7612.39</v>
      </c>
      <c r="AC518">
        <f t="shared" si="43"/>
        <v>9.1142790371581128E-3</v>
      </c>
      <c r="AD518">
        <f t="shared" si="43"/>
        <v>5.8047723816059271E-3</v>
      </c>
      <c r="AE518">
        <f t="shared" si="43"/>
        <v>2.7937343866045516E-2</v>
      </c>
      <c r="AF518">
        <f t="shared" si="42"/>
        <v>9.7271138385054421</v>
      </c>
      <c r="AG518">
        <f t="shared" si="42"/>
        <v>8.4278135734466506</v>
      </c>
      <c r="AH518">
        <f t="shared" si="42"/>
        <v>8.1366332823840022</v>
      </c>
    </row>
    <row r="519" spans="25:34">
      <c r="Y519" s="2">
        <v>41305</v>
      </c>
      <c r="Z519">
        <v>2634.16</v>
      </c>
      <c r="AA519">
        <v>4416.75</v>
      </c>
      <c r="AB519">
        <v>7776.05</v>
      </c>
      <c r="AC519">
        <f t="shared" si="43"/>
        <v>5.1796010285732441E-2</v>
      </c>
      <c r="AD519">
        <f t="shared" si="43"/>
        <v>6.520113833687069E-2</v>
      </c>
      <c r="AE519">
        <f t="shared" si="43"/>
        <v>2.1499161235827291E-2</v>
      </c>
      <c r="AF519">
        <f t="shared" si="42"/>
        <v>10.23093952693516</v>
      </c>
      <c r="AG519">
        <f t="shared" si="42"/>
        <v>8.9773166121263017</v>
      </c>
      <c r="AH519">
        <f t="shared" si="42"/>
        <v>8.3115640732387739</v>
      </c>
    </row>
    <row r="520" spans="25:34">
      <c r="Y520" s="2">
        <v>41333</v>
      </c>
      <c r="Z520">
        <v>2669.92</v>
      </c>
      <c r="AA520">
        <v>4495.42</v>
      </c>
      <c r="AB520">
        <v>7741.7</v>
      </c>
      <c r="AC520">
        <f t="shared" si="43"/>
        <v>1.3575485164151191E-2</v>
      </c>
      <c r="AD520">
        <f t="shared" si="43"/>
        <v>1.7811739401143445E-2</v>
      </c>
      <c r="AE520">
        <f t="shared" si="43"/>
        <v>-4.4174098674777396E-3</v>
      </c>
      <c r="AF520">
        <f t="shared" si="42"/>
        <v>10.369829494698395</v>
      </c>
      <c r="AG520">
        <f t="shared" si="42"/>
        <v>9.1372182361430507</v>
      </c>
      <c r="AH520">
        <f t="shared" si="42"/>
        <v>8.2748484880874749</v>
      </c>
    </row>
    <row r="521" spans="25:34">
      <c r="Y521" s="2">
        <v>41362</v>
      </c>
      <c r="Z521">
        <v>2770.05</v>
      </c>
      <c r="AA521">
        <v>4554.78</v>
      </c>
      <c r="AB521">
        <v>7795.31</v>
      </c>
      <c r="AC521">
        <f t="shared" si="43"/>
        <v>3.7502996344459749E-2</v>
      </c>
      <c r="AD521">
        <f t="shared" si="43"/>
        <v>1.3204550409082971E-2</v>
      </c>
      <c r="AE521">
        <f t="shared" si="43"/>
        <v>6.9248356304172365E-3</v>
      </c>
      <c r="AF521">
        <f t="shared" si="42"/>
        <v>10.758729172330741</v>
      </c>
      <c r="AG521">
        <f t="shared" si="42"/>
        <v>9.2578710949409935</v>
      </c>
      <c r="AH521">
        <f t="shared" si="42"/>
        <v>8.3321504537340871</v>
      </c>
    </row>
    <row r="522" spans="25:34">
      <c r="Y522" s="2">
        <v>41394</v>
      </c>
      <c r="Z522">
        <v>2823.42</v>
      </c>
      <c r="AA522">
        <v>4580.29</v>
      </c>
      <c r="AB522">
        <v>7913.71</v>
      </c>
      <c r="AC522">
        <f t="shared" si="43"/>
        <v>1.9266800238262771E-2</v>
      </c>
      <c r="AD522">
        <f t="shared" si="43"/>
        <v>5.6007095842169896E-3</v>
      </c>
      <c r="AE522">
        <f t="shared" si="43"/>
        <v>1.5188619823971017E-2</v>
      </c>
      <c r="AF522">
        <f t="shared" si="42"/>
        <v>10.966015458111608</v>
      </c>
      <c r="AG522">
        <f t="shared" si="42"/>
        <v>9.3097217423118757</v>
      </c>
      <c r="AH522">
        <f t="shared" si="42"/>
        <v>8.4587043192919822</v>
      </c>
    </row>
    <row r="523" spans="25:34">
      <c r="Y523" s="2">
        <v>41425</v>
      </c>
      <c r="Z523">
        <v>2889.46</v>
      </c>
      <c r="AA523">
        <v>4710.3</v>
      </c>
      <c r="AB523">
        <v>8348.84</v>
      </c>
      <c r="AC523">
        <f t="shared" si="43"/>
        <v>2.3390073031996694E-2</v>
      </c>
      <c r="AD523">
        <f t="shared" si="43"/>
        <v>2.8384665599776371E-2</v>
      </c>
      <c r="AE523">
        <f t="shared" si="43"/>
        <v>5.4984324671993212E-2</v>
      </c>
      <c r="AF523">
        <f t="shared" si="42"/>
        <v>11.222511360546843</v>
      </c>
      <c r="AG523">
        <f t="shared" si="42"/>
        <v>9.5739750807943658</v>
      </c>
      <c r="AH523">
        <f t="shared" si="42"/>
        <v>8.9238004638883233</v>
      </c>
    </row>
    <row r="524" spans="25:34">
      <c r="Y524" s="2">
        <v>41453</v>
      </c>
      <c r="Z524">
        <v>2850.66</v>
      </c>
      <c r="AA524">
        <v>4462.54</v>
      </c>
      <c r="AB524">
        <v>7959.22</v>
      </c>
      <c r="AC524">
        <f t="shared" si="43"/>
        <v>-1.3428114595806839E-2</v>
      </c>
      <c r="AD524">
        <f t="shared" si="43"/>
        <v>-5.2599622104749222E-2</v>
      </c>
      <c r="AE524">
        <f t="shared" si="43"/>
        <v>-4.6667561002486591E-2</v>
      </c>
      <c r="AF524">
        <f t="shared" si="42"/>
        <v>11.071814191944675</v>
      </c>
      <c r="AG524">
        <f t="shared" si="42"/>
        <v>9.0703876095042961</v>
      </c>
      <c r="AH524">
        <f t="shared" si="42"/>
        <v>8.5073484613657975</v>
      </c>
    </row>
    <row r="525" spans="25:34">
      <c r="Y525" s="2">
        <v>41486</v>
      </c>
      <c r="Z525">
        <v>2995.72</v>
      </c>
      <c r="AA525">
        <v>4757.16</v>
      </c>
      <c r="AB525">
        <v>8275.9699999999993</v>
      </c>
      <c r="AC525">
        <f t="shared" si="43"/>
        <v>5.0886461380873271E-2</v>
      </c>
      <c r="AD525">
        <f t="shared" si="43"/>
        <v>6.6020696733250617E-2</v>
      </c>
      <c r="AE525">
        <f t="shared" si="43"/>
        <v>3.9796613235970169E-2</v>
      </c>
      <c r="AF525">
        <f t="shared" ref="AF525:AH540" si="44">AF524*(1+AC525)</f>
        <v>11.635219637239272</v>
      </c>
      <c r="AG525">
        <f t="shared" si="44"/>
        <v>9.6692209191244132</v>
      </c>
      <c r="AH525">
        <f t="shared" si="44"/>
        <v>8.8459121177463977</v>
      </c>
    </row>
    <row r="526" spans="25:34">
      <c r="Y526" s="2">
        <v>41516</v>
      </c>
      <c r="Z526">
        <v>2908.96</v>
      </c>
      <c r="AA526">
        <v>4640.72</v>
      </c>
      <c r="AB526">
        <v>8103.15</v>
      </c>
      <c r="AC526">
        <f t="shared" si="43"/>
        <v>-2.8961318147223247E-2</v>
      </c>
      <c r="AD526">
        <f t="shared" si="43"/>
        <v>-2.4476788672232908E-2</v>
      </c>
      <c r="AE526">
        <f t="shared" si="43"/>
        <v>-2.0882144328701058E-2</v>
      </c>
      <c r="AF526">
        <f t="shared" si="44"/>
        <v>11.298248339612366</v>
      </c>
      <c r="AG526">
        <f t="shared" si="44"/>
        <v>9.4325494420618714</v>
      </c>
      <c r="AH526">
        <f t="shared" si="44"/>
        <v>8.6611905041846118</v>
      </c>
    </row>
    <row r="527" spans="25:34">
      <c r="Y527" s="2">
        <v>41547</v>
      </c>
      <c r="Z527">
        <v>3000.18</v>
      </c>
      <c r="AA527">
        <v>4681.76</v>
      </c>
      <c r="AB527">
        <v>8594.4</v>
      </c>
      <c r="AC527">
        <f t="shared" si="43"/>
        <v>3.135828612287539E-2</v>
      </c>
      <c r="AD527">
        <f t="shared" si="43"/>
        <v>8.8434553258975868E-3</v>
      </c>
      <c r="AE527">
        <f t="shared" si="43"/>
        <v>6.0624571925732562E-2</v>
      </c>
      <c r="AF527">
        <f t="shared" si="44"/>
        <v>11.652542043733233</v>
      </c>
      <c r="AG527">
        <f t="shared" si="44"/>
        <v>9.5159657716620654</v>
      </c>
      <c r="AH527">
        <f t="shared" si="44"/>
        <v>9.1862714708680233</v>
      </c>
    </row>
    <row r="528" spans="25:34">
      <c r="Y528" s="2">
        <v>41578</v>
      </c>
      <c r="Z528">
        <v>3138.09</v>
      </c>
      <c r="AA528">
        <v>4884.75</v>
      </c>
      <c r="AB528">
        <v>9033.92</v>
      </c>
      <c r="AC528">
        <f t="shared" si="43"/>
        <v>4.5967241965482186E-2</v>
      </c>
      <c r="AD528">
        <f t="shared" si="43"/>
        <v>4.3357626191859344E-2</v>
      </c>
      <c r="AE528">
        <f t="shared" si="43"/>
        <v>5.1140277389928324E-2</v>
      </c>
      <c r="AF528">
        <f t="shared" si="44"/>
        <v>12.188177263370472</v>
      </c>
      <c r="AG528">
        <f t="shared" si="44"/>
        <v>9.9285554584443183</v>
      </c>
      <c r="AH528">
        <f t="shared" si="44"/>
        <v>9.6560599420673991</v>
      </c>
    </row>
    <row r="529" spans="25:34">
      <c r="Y529" s="2">
        <v>41607</v>
      </c>
      <c r="Z529">
        <v>3233.72</v>
      </c>
      <c r="AA529">
        <v>4844.1099999999997</v>
      </c>
      <c r="AB529">
        <v>9405.2999999999993</v>
      </c>
      <c r="AC529">
        <f t="shared" si="43"/>
        <v>3.0473950715243836E-2</v>
      </c>
      <c r="AD529">
        <f t="shared" si="43"/>
        <v>-8.3197707149803568E-3</v>
      </c>
      <c r="AE529">
        <f t="shared" si="43"/>
        <v>4.1109507279232016E-2</v>
      </c>
      <c r="AF529">
        <f t="shared" si="44"/>
        <v>12.559599176603079</v>
      </c>
      <c r="AG529">
        <f t="shared" si="44"/>
        <v>9.8459521534990948</v>
      </c>
      <c r="AH529">
        <f t="shared" si="44"/>
        <v>10.053015808544519</v>
      </c>
    </row>
    <row r="530" spans="25:34">
      <c r="Y530" s="2">
        <v>41639</v>
      </c>
      <c r="Z530">
        <v>3315.59</v>
      </c>
      <c r="AA530">
        <v>4920.2299999999996</v>
      </c>
      <c r="AB530">
        <v>9552.16</v>
      </c>
      <c r="AC530">
        <f t="shared" si="43"/>
        <v>2.5317590886038577E-2</v>
      </c>
      <c r="AD530">
        <f t="shared" si="43"/>
        <v>1.5713928874447447E-2</v>
      </c>
      <c r="AE530">
        <f t="shared" si="43"/>
        <v>1.5614600278566426E-2</v>
      </c>
      <c r="AF530">
        <f t="shared" si="44"/>
        <v>12.877577970248943</v>
      </c>
      <c r="AG530">
        <f t="shared" si="44"/>
        <v>10.000670745340392</v>
      </c>
      <c r="AH530">
        <f t="shared" si="44"/>
        <v>10.209989631989052</v>
      </c>
    </row>
    <row r="531" spans="25:34">
      <c r="Y531" s="2">
        <v>41670</v>
      </c>
      <c r="Z531">
        <v>3200.95</v>
      </c>
      <c r="AA531">
        <v>4750.05</v>
      </c>
      <c r="AB531">
        <v>9306.48</v>
      </c>
      <c r="AC531">
        <f t="shared" si="43"/>
        <v>-3.4576048305128282E-2</v>
      </c>
      <c r="AD531">
        <f t="shared" si="43"/>
        <v>-3.4587813984305438E-2</v>
      </c>
      <c r="AE531">
        <f t="shared" si="43"/>
        <v>-2.5719837188656891E-2</v>
      </c>
      <c r="AF531">
        <f t="shared" si="44"/>
        <v>12.43232221229656</v>
      </c>
      <c r="AG531">
        <f t="shared" si="44"/>
        <v>9.6547694058822735</v>
      </c>
      <c r="AH531">
        <f t="shared" si="44"/>
        <v>9.9473903609564189</v>
      </c>
    </row>
    <row r="532" spans="25:34">
      <c r="Y532" s="2">
        <v>41698</v>
      </c>
      <c r="Z532">
        <v>3347.38</v>
      </c>
      <c r="AA532">
        <v>4989.17</v>
      </c>
      <c r="AB532">
        <v>9692.08</v>
      </c>
      <c r="AC532">
        <f t="shared" si="43"/>
        <v>4.5745794217341818E-2</v>
      </c>
      <c r="AD532">
        <f t="shared" si="43"/>
        <v>5.0340522731339599E-2</v>
      </c>
      <c r="AE532">
        <f t="shared" si="43"/>
        <v>4.1433495800775377E-2</v>
      </c>
      <c r="AF532">
        <f t="shared" si="44"/>
        <v>13.001048665863966</v>
      </c>
      <c r="AG532">
        <f t="shared" si="44"/>
        <v>10.140795544624932</v>
      </c>
      <c r="AH532">
        <f t="shared" si="44"/>
        <v>10.359545517705779</v>
      </c>
    </row>
    <row r="533" spans="25:34">
      <c r="Y533" s="2">
        <v>41729</v>
      </c>
      <c r="Z533">
        <v>3375.51</v>
      </c>
      <c r="AA533">
        <v>4858.1099999999997</v>
      </c>
      <c r="AB533">
        <v>9555.91</v>
      </c>
      <c r="AC533">
        <f t="shared" si="43"/>
        <v>8.4035872831886849E-3</v>
      </c>
      <c r="AD533">
        <f t="shared" si="43"/>
        <v>-2.6268898434008148E-2</v>
      </c>
      <c r="AE533">
        <f t="shared" si="43"/>
        <v>-1.4049615768751411E-2</v>
      </c>
      <c r="AF533">
        <f t="shared" si="44"/>
        <v>13.110304113100538</v>
      </c>
      <c r="AG533">
        <f t="shared" si="44"/>
        <v>9.8744080164231374</v>
      </c>
      <c r="AH533">
        <f t="shared" si="44"/>
        <v>10.213997883643122</v>
      </c>
    </row>
    <row r="534" spans="25:34">
      <c r="Y534" s="2">
        <v>41759</v>
      </c>
      <c r="Z534">
        <v>3400.46</v>
      </c>
      <c r="AA534">
        <v>5008.21</v>
      </c>
      <c r="AB534">
        <v>9603.23</v>
      </c>
      <c r="AC534">
        <f t="shared" si="43"/>
        <v>7.3914756584929631E-3</v>
      </c>
      <c r="AD534">
        <f t="shared" si="43"/>
        <v>3.0896789080527176E-2</v>
      </c>
      <c r="AE534">
        <f t="shared" si="43"/>
        <v>4.9519093419674309E-3</v>
      </c>
      <c r="AF534">
        <f t="shared" si="44"/>
        <v>13.20720860682796</v>
      </c>
      <c r="AG534">
        <f t="shared" si="44"/>
        <v>10.17949551820163</v>
      </c>
      <c r="AH534">
        <f t="shared" si="44"/>
        <v>10.264576675181971</v>
      </c>
    </row>
    <row r="535" spans="25:34">
      <c r="Y535" s="2">
        <v>41789</v>
      </c>
      <c r="Z535">
        <v>3480.29</v>
      </c>
      <c r="AA535">
        <v>5076.74</v>
      </c>
      <c r="AB535">
        <v>9943.27</v>
      </c>
      <c r="AC535">
        <f t="shared" si="43"/>
        <v>2.3476235568129056E-2</v>
      </c>
      <c r="AD535">
        <f t="shared" si="43"/>
        <v>1.3683531641045299E-2</v>
      </c>
      <c r="AE535">
        <f t="shared" si="43"/>
        <v>3.5408919707223596E-2</v>
      </c>
      <c r="AF535">
        <f t="shared" si="44"/>
        <v>13.517264147279274</v>
      </c>
      <c r="AG535">
        <f t="shared" si="44"/>
        <v>10.318786967214821</v>
      </c>
      <c r="AH535">
        <f t="shared" si="44"/>
        <v>10.628034246502128</v>
      </c>
    </row>
    <row r="536" spans="25:34">
      <c r="Y536" s="2">
        <v>41820</v>
      </c>
      <c r="Z536">
        <v>3552.18</v>
      </c>
      <c r="AA536">
        <v>5013.6099999999997</v>
      </c>
      <c r="AB536">
        <v>9833.07</v>
      </c>
      <c r="AC536">
        <f t="shared" si="43"/>
        <v>2.0656324616626698E-2</v>
      </c>
      <c r="AD536">
        <f t="shared" si="43"/>
        <v>-1.2435145388576152E-2</v>
      </c>
      <c r="AE536">
        <f t="shared" si="43"/>
        <v>-1.1082873139319438E-2</v>
      </c>
      <c r="AF536">
        <f t="shared" si="44"/>
        <v>13.796481143434164</v>
      </c>
      <c r="AG536">
        <f t="shared" si="44"/>
        <v>10.19047135104376</v>
      </c>
      <c r="AH536">
        <f t="shared" si="44"/>
        <v>10.510245091227803</v>
      </c>
    </row>
    <row r="537" spans="25:34">
      <c r="Y537" s="2">
        <v>41851</v>
      </c>
      <c r="Z537">
        <v>3503.19</v>
      </c>
      <c r="AA537">
        <v>5007.8100000000004</v>
      </c>
      <c r="AB537">
        <v>9407.48</v>
      </c>
      <c r="AC537">
        <f t="shared" si="43"/>
        <v>-1.3791530834586063E-2</v>
      </c>
      <c r="AD537">
        <f t="shared" si="43"/>
        <v>-1.1568510514378127E-3</v>
      </c>
      <c r="AE537">
        <f t="shared" si="43"/>
        <v>-4.3281498046896849E-2</v>
      </c>
      <c r="AF537">
        <f t="shared" si="44"/>
        <v>13.606206548335706</v>
      </c>
      <c r="AG537">
        <f t="shared" si="44"/>
        <v>10.178682493546658</v>
      </c>
      <c r="AH537">
        <f t="shared" si="44"/>
        <v>10.05534593883942</v>
      </c>
    </row>
    <row r="538" spans="25:34">
      <c r="Y538" s="2">
        <v>41880</v>
      </c>
      <c r="Z538">
        <v>3643.34</v>
      </c>
      <c r="AA538">
        <v>5110.75</v>
      </c>
      <c r="AB538">
        <v>9470.17</v>
      </c>
      <c r="AC538">
        <f t="shared" si="43"/>
        <v>4.0006394172168891E-2</v>
      </c>
      <c r="AD538">
        <f t="shared" si="43"/>
        <v>2.0555891697168871E-2</v>
      </c>
      <c r="AE538">
        <f t="shared" si="43"/>
        <v>6.6638462159898104E-3</v>
      </c>
      <c r="AF538">
        <f t="shared" si="44"/>
        <v>14.150541810696369</v>
      </c>
      <c r="AG538">
        <f t="shared" si="44"/>
        <v>10.387914388503871</v>
      </c>
      <c r="AH538">
        <f t="shared" si="44"/>
        <v>10.122353217824424</v>
      </c>
    </row>
    <row r="539" spans="25:34">
      <c r="Y539" s="2">
        <v>41912</v>
      </c>
      <c r="Z539">
        <v>3592.25</v>
      </c>
      <c r="AA539">
        <v>4968.88</v>
      </c>
      <c r="AB539">
        <v>9474.2999999999993</v>
      </c>
      <c r="AC539">
        <f t="shared" si="43"/>
        <v>-1.4022847167708741E-2</v>
      </c>
      <c r="AD539">
        <f t="shared" si="43"/>
        <v>-2.7759135156288139E-2</v>
      </c>
      <c r="AE539">
        <f t="shared" si="43"/>
        <v>4.3610621562217844E-4</v>
      </c>
      <c r="AF539">
        <f t="shared" si="44"/>
        <v>13.952110925544702</v>
      </c>
      <c r="AG539">
        <f t="shared" si="44"/>
        <v>10.099554869001443</v>
      </c>
      <c r="AH539">
        <f t="shared" si="44"/>
        <v>10.126767638979441</v>
      </c>
    </row>
    <row r="540" spans="25:34">
      <c r="Y540" s="2">
        <v>41943</v>
      </c>
      <c r="Z540">
        <v>3679.99</v>
      </c>
      <c r="AA540">
        <v>4919.51</v>
      </c>
      <c r="AB540">
        <v>9326.8700000000008</v>
      </c>
      <c r="AC540">
        <f t="shared" si="43"/>
        <v>2.4424803396200012E-2</v>
      </c>
      <c r="AD540">
        <f t="shared" si="43"/>
        <v>-9.9358406723446535E-3</v>
      </c>
      <c r="AE540">
        <f t="shared" si="43"/>
        <v>-1.5561044087689657E-2</v>
      </c>
      <c r="AF540">
        <f t="shared" si="44"/>
        <v>14.292888491863105</v>
      </c>
      <c r="AG540">
        <f t="shared" si="44"/>
        <v>9.9992073009614408</v>
      </c>
      <c r="AH540">
        <f t="shared" si="44"/>
        <v>9.9691845612834928</v>
      </c>
    </row>
    <row r="541" spans="25:34">
      <c r="Y541" s="2">
        <v>41971</v>
      </c>
      <c r="Z541">
        <v>3778.96</v>
      </c>
      <c r="AA541">
        <v>5071.33</v>
      </c>
      <c r="AB541">
        <v>9980.85</v>
      </c>
      <c r="AC541">
        <f t="shared" si="43"/>
        <v>2.6894094820909986E-2</v>
      </c>
      <c r="AD541">
        <f t="shared" si="43"/>
        <v>3.0860797111907479E-2</v>
      </c>
      <c r="AE541">
        <f t="shared" si="43"/>
        <v>7.0117842320092327E-2</v>
      </c>
      <c r="AF541">
        <f t="shared" ref="AF541:AH556" si="45">AF540*(1+AC541)</f>
        <v>14.677282790227965</v>
      </c>
      <c r="AG541">
        <f t="shared" si="45"/>
        <v>10.307790808756316</v>
      </c>
      <c r="AH541">
        <f t="shared" si="45"/>
        <v>10.668202272411468</v>
      </c>
    </row>
    <row r="542" spans="25:34">
      <c r="Y542" s="2">
        <v>42004</v>
      </c>
      <c r="Z542">
        <v>3769.44</v>
      </c>
      <c r="AA542">
        <v>4956.47</v>
      </c>
      <c r="AB542">
        <v>9805.5499999999993</v>
      </c>
      <c r="AC542">
        <f t="shared" si="43"/>
        <v>-2.5192116349471716E-3</v>
      </c>
      <c r="AD542">
        <f t="shared" si="43"/>
        <v>-2.2648890922105203E-2</v>
      </c>
      <c r="AE542">
        <f t="shared" si="43"/>
        <v>-1.756363435979913E-2</v>
      </c>
      <c r="AF542">
        <f t="shared" si="45"/>
        <v>14.640307608653412</v>
      </c>
      <c r="AG542">
        <f t="shared" si="45"/>
        <v>10.074330779080915</v>
      </c>
      <c r="AH542">
        <f t="shared" si="45"/>
        <v>10.480829868422456</v>
      </c>
    </row>
    <row r="543" spans="25:34">
      <c r="Y543" s="2">
        <v>42034</v>
      </c>
      <c r="Z543">
        <v>3656.28</v>
      </c>
      <c r="AA543">
        <v>5099.79</v>
      </c>
      <c r="AB543">
        <v>10694.32</v>
      </c>
      <c r="AC543">
        <f t="shared" si="43"/>
        <v>-3.0020374379218118E-2</v>
      </c>
      <c r="AD543">
        <f t="shared" si="43"/>
        <v>2.8915740436237902E-2</v>
      </c>
      <c r="AE543">
        <f t="shared" si="43"/>
        <v>9.0639484781577906E-2</v>
      </c>
      <c r="AF543">
        <f t="shared" si="45"/>
        <v>14.20080009321472</v>
      </c>
      <c r="AG543">
        <f t="shared" si="45"/>
        <v>10.365637512957621</v>
      </c>
      <c r="AH543">
        <f t="shared" si="45"/>
        <v>11.43080688777964</v>
      </c>
    </row>
    <row r="544" spans="25:34">
      <c r="Y544" s="2">
        <v>42062</v>
      </c>
      <c r="Z544">
        <v>3866.42</v>
      </c>
      <c r="AA544">
        <v>5269.2</v>
      </c>
      <c r="AB544">
        <v>11401.66</v>
      </c>
      <c r="AC544">
        <f t="shared" si="43"/>
        <v>5.747371645497612E-2</v>
      </c>
      <c r="AD544">
        <f t="shared" si="43"/>
        <v>3.3219014900613519E-2</v>
      </c>
      <c r="AE544">
        <f t="shared" si="43"/>
        <v>6.6141652765206116E-2</v>
      </c>
      <c r="AF544">
        <f t="shared" si="45"/>
        <v>15.016972851205942</v>
      </c>
      <c r="AG544">
        <f t="shared" si="45"/>
        <v>10.709973779954918</v>
      </c>
      <c r="AH544">
        <f t="shared" si="45"/>
        <v>12.186859347777288</v>
      </c>
    </row>
    <row r="545" spans="25:34">
      <c r="Y545" s="2">
        <v>42094</v>
      </c>
      <c r="Z545">
        <v>3805.27</v>
      </c>
      <c r="AA545">
        <v>5166.3</v>
      </c>
      <c r="AB545">
        <v>11966.17</v>
      </c>
      <c r="AC545">
        <f t="shared" si="43"/>
        <v>-1.581566410271007E-2</v>
      </c>
      <c r="AD545">
        <f t="shared" si="43"/>
        <v>-1.9528581188795191E-2</v>
      </c>
      <c r="AE545">
        <f t="shared" si="43"/>
        <v>4.9511211525339327E-2</v>
      </c>
      <c r="AF545">
        <f t="shared" si="45"/>
        <v>14.779469452751753</v>
      </c>
      <c r="AG545">
        <f t="shared" si="45"/>
        <v>10.500823187463201</v>
      </c>
      <c r="AH545">
        <f t="shared" si="45"/>
        <v>12.790245518774649</v>
      </c>
    </row>
    <row r="546" spans="25:34">
      <c r="Y546" s="2">
        <v>42124</v>
      </c>
      <c r="Z546">
        <v>3841.78</v>
      </c>
      <c r="AA546">
        <v>5329.14</v>
      </c>
      <c r="AB546">
        <v>11454.38</v>
      </c>
      <c r="AC546">
        <f t="shared" si="43"/>
        <v>9.5945885574479917E-3</v>
      </c>
      <c r="AD546">
        <f t="shared" si="43"/>
        <v>3.1519656233668147E-2</v>
      </c>
      <c r="AE546">
        <f t="shared" si="43"/>
        <v>-4.2769741696800256E-2</v>
      </c>
      <c r="AF546">
        <f t="shared" si="45"/>
        <v>14.921272381248277</v>
      </c>
      <c r="AG546">
        <f t="shared" si="45"/>
        <v>10.831805524502572</v>
      </c>
      <c r="AH546">
        <f t="shared" si="45"/>
        <v>12.243210021697999</v>
      </c>
    </row>
    <row r="547" spans="25:34">
      <c r="Y547" s="2">
        <v>42153</v>
      </c>
      <c r="Z547">
        <v>3891.18</v>
      </c>
      <c r="AA547">
        <v>5367.57</v>
      </c>
      <c r="AB547">
        <v>11413.82</v>
      </c>
      <c r="AC547">
        <f t="shared" si="43"/>
        <v>1.2858622825877575E-2</v>
      </c>
      <c r="AD547">
        <f t="shared" si="43"/>
        <v>7.2112948805997945E-3</v>
      </c>
      <c r="AE547">
        <f t="shared" si="43"/>
        <v>-3.5410035287810615E-3</v>
      </c>
      <c r="AF547">
        <f t="shared" si="45"/>
        <v>15.113139394880934</v>
      </c>
      <c r="AG547">
        <f t="shared" si="45"/>
        <v>10.90991686822907</v>
      </c>
      <c r="AH547">
        <f t="shared" si="45"/>
        <v>12.199856771807559</v>
      </c>
    </row>
    <row r="548" spans="25:34">
      <c r="Y548" s="2">
        <v>42185</v>
      </c>
      <c r="Z548">
        <v>3815.85</v>
      </c>
      <c r="AA548">
        <v>5023.82</v>
      </c>
      <c r="AB548">
        <v>10944.97</v>
      </c>
      <c r="AC548">
        <f t="shared" si="43"/>
        <v>-1.9359166114135018E-2</v>
      </c>
      <c r="AD548">
        <f t="shared" si="43"/>
        <v>-6.4042015288109932E-2</v>
      </c>
      <c r="AE548">
        <f t="shared" si="43"/>
        <v>-4.1077395648433268E-2</v>
      </c>
      <c r="AF548">
        <f t="shared" si="45"/>
        <v>14.820561618829355</v>
      </c>
      <c r="AG548">
        <f t="shared" si="45"/>
        <v>10.211223805361936</v>
      </c>
      <c r="AH548">
        <f t="shared" si="45"/>
        <v>11.698718428337802</v>
      </c>
    </row>
    <row r="549" spans="25:34">
      <c r="Y549" s="2">
        <v>42216</v>
      </c>
      <c r="Z549">
        <v>3895.8</v>
      </c>
      <c r="AA549">
        <v>5162.51</v>
      </c>
      <c r="AB549">
        <v>11308.99</v>
      </c>
      <c r="AC549">
        <f t="shared" si="43"/>
        <v>2.0952081449742588E-2</v>
      </c>
      <c r="AD549">
        <f t="shared" si="43"/>
        <v>2.7606482716339364E-2</v>
      </c>
      <c r="AE549">
        <f t="shared" si="43"/>
        <v>3.3259113547136288E-2</v>
      </c>
      <c r="AF549">
        <f t="shared" si="45"/>
        <v>15.131083232997996</v>
      </c>
      <c r="AG549">
        <f t="shared" si="45"/>
        <v>10.493119778857332</v>
      </c>
      <c r="AH549">
        <f t="shared" si="45"/>
        <v>12.087807432901865</v>
      </c>
    </row>
    <row r="550" spans="25:34">
      <c r="Y550" s="2">
        <v>42247</v>
      </c>
      <c r="Z550">
        <v>3660.75</v>
      </c>
      <c r="AA550">
        <v>4854.74</v>
      </c>
      <c r="AB550">
        <v>10259.459999999999</v>
      </c>
      <c r="AC550">
        <f t="shared" si="43"/>
        <v>-6.0334206068073382E-2</v>
      </c>
      <c r="AD550">
        <f t="shared" si="43"/>
        <v>-5.9616349411429792E-2</v>
      </c>
      <c r="AE550">
        <f t="shared" si="43"/>
        <v>-9.2804927761011458E-2</v>
      </c>
      <c r="AF550">
        <f t="shared" si="45"/>
        <v>14.218161339185125</v>
      </c>
      <c r="AG550">
        <f t="shared" si="45"/>
        <v>9.8675582837049891</v>
      </c>
      <c r="AH550">
        <f t="shared" si="45"/>
        <v>10.965999337302391</v>
      </c>
    </row>
    <row r="551" spans="25:34">
      <c r="Y551" s="2">
        <v>42277</v>
      </c>
      <c r="Z551">
        <v>3570.17</v>
      </c>
      <c r="AA551">
        <v>4715.95</v>
      </c>
      <c r="AB551">
        <v>9660.44</v>
      </c>
      <c r="AC551">
        <f t="shared" si="43"/>
        <v>-2.4743563477429453E-2</v>
      </c>
      <c r="AD551">
        <f t="shared" si="43"/>
        <v>-2.8588554690879397E-2</v>
      </c>
      <c r="AE551">
        <f t="shared" si="43"/>
        <v>-5.8387088599204939E-2</v>
      </c>
      <c r="AF551">
        <f t="shared" si="45"/>
        <v>13.866353361556664</v>
      </c>
      <c r="AG551">
        <f t="shared" si="45"/>
        <v>9.5854590540458489</v>
      </c>
      <c r="AH551">
        <f t="shared" si="45"/>
        <v>10.325726562416493</v>
      </c>
    </row>
    <row r="552" spans="25:34">
      <c r="Y552" s="2">
        <v>42307</v>
      </c>
      <c r="Z552">
        <v>3871.33</v>
      </c>
      <c r="AA552">
        <v>4959.95</v>
      </c>
      <c r="AB552">
        <v>10850.14</v>
      </c>
      <c r="AC552">
        <f t="shared" si="43"/>
        <v>8.4354526535150853E-2</v>
      </c>
      <c r="AD552">
        <f t="shared" si="43"/>
        <v>5.1739310213212653E-2</v>
      </c>
      <c r="AE552">
        <f t="shared" si="43"/>
        <v>0.12315174050043254</v>
      </c>
      <c r="AF552">
        <f t="shared" si="45"/>
        <v>15.036043034139874</v>
      </c>
      <c r="AG552">
        <f t="shared" si="45"/>
        <v>10.081404093579176</v>
      </c>
      <c r="AH552">
        <f t="shared" si="45"/>
        <v>11.597357760509633</v>
      </c>
    </row>
    <row r="553" spans="25:34">
      <c r="Y553" s="2">
        <v>42338</v>
      </c>
      <c r="Z553">
        <v>3882.84</v>
      </c>
      <c r="AA553">
        <v>4976.07</v>
      </c>
      <c r="AB553">
        <v>11382.23</v>
      </c>
      <c r="AC553">
        <f t="shared" si="43"/>
        <v>2.9731384304618746E-3</v>
      </c>
      <c r="AD553">
        <f t="shared" si="43"/>
        <v>3.2500327624269687E-3</v>
      </c>
      <c r="AE553">
        <f t="shared" si="43"/>
        <v>4.9039920222227584E-2</v>
      </c>
      <c r="AF553">
        <f t="shared" si="45"/>
        <v>15.080747271526754</v>
      </c>
      <c r="AG553">
        <f t="shared" si="45"/>
        <v>10.114168987174573</v>
      </c>
      <c r="AH553">
        <f t="shared" si="45"/>
        <v>12.166091259873657</v>
      </c>
    </row>
    <row r="554" spans="25:34">
      <c r="Y554" s="2">
        <v>42369</v>
      </c>
      <c r="Z554">
        <v>3821.6</v>
      </c>
      <c r="AA554">
        <v>4890.97</v>
      </c>
      <c r="AB554">
        <v>10743.01</v>
      </c>
      <c r="AC554">
        <f t="shared" si="43"/>
        <v>-1.5771960729775159E-2</v>
      </c>
      <c r="AD554">
        <f t="shared" si="43"/>
        <v>-1.7101849451474638E-2</v>
      </c>
      <c r="AE554">
        <f t="shared" si="43"/>
        <v>-5.6159469629413539E-2</v>
      </c>
      <c r="AF554">
        <f t="shared" si="45"/>
        <v>14.84289431778457</v>
      </c>
      <c r="AG554">
        <f t="shared" si="45"/>
        <v>9.9411979918291387</v>
      </c>
      <c r="AH554">
        <f t="shared" si="45"/>
        <v>11.482850027256108</v>
      </c>
    </row>
    <row r="555" spans="25:34">
      <c r="Y555" s="2">
        <v>42398</v>
      </c>
      <c r="Z555">
        <v>3631.96</v>
      </c>
      <c r="AA555">
        <v>4769.4399999999996</v>
      </c>
      <c r="AB555">
        <v>9798.11</v>
      </c>
      <c r="AC555">
        <f t="shared" si="43"/>
        <v>-4.9623194473518928E-2</v>
      </c>
      <c r="AD555">
        <f t="shared" si="43"/>
        <v>-2.4847831820681954E-2</v>
      </c>
      <c r="AE555">
        <f t="shared" si="43"/>
        <v>-8.7954865535822768E-2</v>
      </c>
      <c r="AF555">
        <f t="shared" si="45"/>
        <v>14.106342486503257</v>
      </c>
      <c r="AG555">
        <f t="shared" si="45"/>
        <v>9.6941807760320664</v>
      </c>
      <c r="AH555">
        <f t="shared" si="45"/>
        <v>10.472877497140777</v>
      </c>
    </row>
    <row r="556" spans="25:34">
      <c r="Y556" s="2">
        <v>42429</v>
      </c>
      <c r="Z556">
        <v>3627.06</v>
      </c>
      <c r="AA556">
        <v>4808.71</v>
      </c>
      <c r="AB556">
        <v>9495.4</v>
      </c>
      <c r="AC556">
        <f t="shared" si="43"/>
        <v>-1.3491338010330756E-3</v>
      </c>
      <c r="AD556">
        <f t="shared" si="43"/>
        <v>8.2336710389481205E-3</v>
      </c>
      <c r="AE556">
        <f t="shared" si="43"/>
        <v>-3.0894733780290395E-2</v>
      </c>
      <c r="AF556">
        <f t="shared" si="45"/>
        <v>14.087311143045767</v>
      </c>
      <c r="AG556">
        <f t="shared" si="45"/>
        <v>9.7739994715340099</v>
      </c>
      <c r="AH556">
        <f t="shared" si="45"/>
        <v>10.149320734953019</v>
      </c>
    </row>
    <row r="557" spans="25:34">
      <c r="Y557" s="2">
        <v>42460</v>
      </c>
      <c r="Z557">
        <v>3873.11</v>
      </c>
      <c r="AA557">
        <v>4894.5</v>
      </c>
      <c r="AB557">
        <v>9965.51</v>
      </c>
      <c r="AC557">
        <f t="shared" si="43"/>
        <v>6.7837311762143582E-2</v>
      </c>
      <c r="AD557">
        <f t="shared" si="43"/>
        <v>1.7840543513748974E-2</v>
      </c>
      <c r="AE557">
        <f t="shared" si="43"/>
        <v>4.9509236051140659E-2</v>
      </c>
      <c r="AF557">
        <f t="shared" ref="AF557:AH572" si="46">AF556*(1+AC557)</f>
        <v>15.042956460946883</v>
      </c>
      <c r="AG557">
        <f t="shared" si="46"/>
        <v>9.9483729344092726</v>
      </c>
      <c r="AH557">
        <f t="shared" si="46"/>
        <v>10.651805850978544</v>
      </c>
    </row>
    <row r="558" spans="25:34">
      <c r="Y558" s="2">
        <v>42489</v>
      </c>
      <c r="Z558">
        <v>3888.13</v>
      </c>
      <c r="AA558">
        <v>4964.16</v>
      </c>
      <c r="AB558">
        <v>10038.969999999999</v>
      </c>
      <c r="AC558">
        <f t="shared" si="43"/>
        <v>3.8780205054853578E-3</v>
      </c>
      <c r="AD558">
        <f t="shared" si="43"/>
        <v>1.4232301562978833E-2</v>
      </c>
      <c r="AE558">
        <f t="shared" si="43"/>
        <v>7.3714240415190257E-3</v>
      </c>
      <c r="AF558">
        <f t="shared" si="46"/>
        <v>15.101293354565557</v>
      </c>
      <c r="AG558">
        <f t="shared" si="46"/>
        <v>10.089961178072762</v>
      </c>
      <c r="AH558">
        <f t="shared" si="46"/>
        <v>10.730324828714041</v>
      </c>
    </row>
    <row r="559" spans="25:34">
      <c r="Y559" s="2">
        <v>42521</v>
      </c>
      <c r="Z559">
        <v>3957.95</v>
      </c>
      <c r="AA559">
        <v>4979.3500000000004</v>
      </c>
      <c r="AB559">
        <v>10262.74</v>
      </c>
      <c r="AC559">
        <f t="shared" si="43"/>
        <v>1.7957218508640294E-2</v>
      </c>
      <c r="AD559">
        <f t="shared" si="43"/>
        <v>3.0599336040741942E-3</v>
      </c>
      <c r="AE559">
        <f t="shared" si="43"/>
        <v>2.2290135342569961E-2</v>
      </c>
      <c r="AF559">
        <f t="shared" si="46"/>
        <v>15.372470579096568</v>
      </c>
      <c r="AG559">
        <f t="shared" si="46"/>
        <v>10.120835789345351</v>
      </c>
      <c r="AH559">
        <f t="shared" si="46"/>
        <v>10.969505221415815</v>
      </c>
    </row>
    <row r="560" spans="25:34">
      <c r="Y560" s="2">
        <v>42551</v>
      </c>
      <c r="Z560">
        <v>3968.21</v>
      </c>
      <c r="AA560">
        <v>5214.6099999999997</v>
      </c>
      <c r="AB560">
        <v>9680.09</v>
      </c>
      <c r="AC560">
        <f t="shared" si="43"/>
        <v>2.5922510390481435E-3</v>
      </c>
      <c r="AD560">
        <f t="shared" si="43"/>
        <v>4.7247130649582525E-2</v>
      </c>
      <c r="AE560">
        <f t="shared" si="43"/>
        <v>-5.6773337334863783E-2</v>
      </c>
      <c r="AF560">
        <f t="shared" si="46"/>
        <v>15.412319881927967</v>
      </c>
      <c r="AG560">
        <f t="shared" si="46"/>
        <v>10.599016240167522</v>
      </c>
      <c r="AH560">
        <f t="shared" si="46"/>
        <v>10.346729801083825</v>
      </c>
    </row>
    <row r="561" spans="25:34">
      <c r="Y561" s="2">
        <v>42580</v>
      </c>
      <c r="Z561">
        <v>4114.51</v>
      </c>
      <c r="AA561">
        <v>5393.88</v>
      </c>
      <c r="AB561">
        <v>10337.5</v>
      </c>
      <c r="AC561">
        <f t="shared" si="43"/>
        <v>3.6868008497534133E-2</v>
      </c>
      <c r="AD561">
        <f t="shared" si="43"/>
        <v>3.4378409890672534E-2</v>
      </c>
      <c r="AE561">
        <f t="shared" si="43"/>
        <v>6.7913624770017611E-2</v>
      </c>
      <c r="AF561">
        <f t="shared" si="46"/>
        <v>15.980541422301602</v>
      </c>
      <c r="AG561">
        <f t="shared" si="46"/>
        <v>10.963393564909897</v>
      </c>
      <c r="AH561">
        <f t="shared" si="46"/>
        <v>11.049413726391391</v>
      </c>
    </row>
    <row r="562" spans="25:34">
      <c r="Y562" s="2">
        <v>42613</v>
      </c>
      <c r="Z562">
        <v>4120.29</v>
      </c>
      <c r="AA562">
        <v>5483.94</v>
      </c>
      <c r="AB562">
        <v>10592.69</v>
      </c>
      <c r="AC562">
        <f t="shared" si="43"/>
        <v>1.4047845308431395E-3</v>
      </c>
      <c r="AD562">
        <f t="shared" si="43"/>
        <v>1.669670070524365E-2</v>
      </c>
      <c r="AE562">
        <f t="shared" si="43"/>
        <v>2.4685852478839143E-2</v>
      </c>
      <c r="AF562">
        <f t="shared" si="46"/>
        <v>16.00299063968615</v>
      </c>
      <c r="AG562">
        <f t="shared" si="46"/>
        <v>11.146446065976992</v>
      </c>
      <c r="AH562">
        <f t="shared" si="46"/>
        <v>11.322177923618749</v>
      </c>
    </row>
    <row r="563" spans="25:34">
      <c r="Y563" s="2">
        <v>42643</v>
      </c>
      <c r="Z563">
        <v>4121.0600000000004</v>
      </c>
      <c r="AA563">
        <v>5582.74</v>
      </c>
      <c r="AB563">
        <v>10511.02</v>
      </c>
      <c r="AC563">
        <f t="shared" si="43"/>
        <v>1.8688004970535133E-4</v>
      </c>
      <c r="AD563">
        <f t="shared" si="43"/>
        <v>1.801624379551936E-2</v>
      </c>
      <c r="AE563">
        <f t="shared" si="43"/>
        <v>-7.7100339951419183E-3</v>
      </c>
      <c r="AF563">
        <f t="shared" si="46"/>
        <v>16.005981279372328</v>
      </c>
      <c r="AG563">
        <f t="shared" si="46"/>
        <v>11.347263155755241</v>
      </c>
      <c r="AH563">
        <f t="shared" si="46"/>
        <v>11.234883546928604</v>
      </c>
    </row>
    <row r="564" spans="25:34">
      <c r="Y564" s="2">
        <v>42674</v>
      </c>
      <c r="Z564">
        <v>4045.89</v>
      </c>
      <c r="AA564">
        <v>5640.37</v>
      </c>
      <c r="AB564">
        <v>10665.01</v>
      </c>
      <c r="AC564">
        <f t="shared" si="43"/>
        <v>-1.8240452699062937E-2</v>
      </c>
      <c r="AD564">
        <f t="shared" si="43"/>
        <v>1.03228880442221E-2</v>
      </c>
      <c r="AE564">
        <f t="shared" si="43"/>
        <v>1.4650338406738905E-2</v>
      </c>
      <c r="AF564">
        <f t="shared" si="46"/>
        <v>15.714024934943851</v>
      </c>
      <c r="AG564">
        <f t="shared" si="46"/>
        <v>11.46439968292043</v>
      </c>
      <c r="AH564">
        <f t="shared" si="46"/>
        <v>11.39947839285141</v>
      </c>
    </row>
    <row r="565" spans="25:34">
      <c r="Y565" s="2">
        <v>42704</v>
      </c>
      <c r="Z565">
        <v>4195.7299999999996</v>
      </c>
      <c r="AA565">
        <v>5527</v>
      </c>
      <c r="AB565">
        <v>10640.3</v>
      </c>
      <c r="AC565">
        <f t="shared" si="43"/>
        <v>3.7035114647209877E-2</v>
      </c>
      <c r="AD565">
        <f t="shared" si="43"/>
        <v>-2.009974522947966E-2</v>
      </c>
      <c r="AE565">
        <f t="shared" si="43"/>
        <v>-2.3169223470020928E-3</v>
      </c>
      <c r="AF565">
        <f t="shared" si="46"/>
        <v>16.295995649978611</v>
      </c>
      <c r="AG565">
        <f t="shared" si="46"/>
        <v>11.233968170084802</v>
      </c>
      <c r="AH565">
        <f t="shared" si="46"/>
        <v>11.373066686618845</v>
      </c>
    </row>
    <row r="566" spans="25:34">
      <c r="Y566" s="2">
        <v>42734</v>
      </c>
      <c r="Z566">
        <v>4278.66</v>
      </c>
      <c r="AA566">
        <v>5823.91</v>
      </c>
      <c r="AB566">
        <v>11481.06</v>
      </c>
      <c r="AC566">
        <f t="shared" si="43"/>
        <v>1.9765332850302686E-2</v>
      </c>
      <c r="AD566">
        <f t="shared" si="43"/>
        <v>5.3719920390808751E-2</v>
      </c>
      <c r="AE566">
        <f t="shared" si="43"/>
        <v>7.9016569081698851E-2</v>
      </c>
      <c r="AF566">
        <f t="shared" si="46"/>
        <v>16.618091428127524</v>
      </c>
      <c r="AG566">
        <f t="shared" si="46"/>
        <v>11.837456045854637</v>
      </c>
      <c r="AH566">
        <f t="shared" si="46"/>
        <v>12.271727396132832</v>
      </c>
    </row>
    <row r="567" spans="25:34">
      <c r="Y567" s="2">
        <v>42766</v>
      </c>
      <c r="Z567">
        <v>4359.8100000000004</v>
      </c>
      <c r="AA567">
        <v>5790.76</v>
      </c>
      <c r="AB567">
        <v>11535.31</v>
      </c>
      <c r="AC567">
        <f t="shared" si="43"/>
        <v>1.8966218395479073E-2</v>
      </c>
      <c r="AD567">
        <f t="shared" si="43"/>
        <v>-5.692052246686452E-3</v>
      </c>
      <c r="AE567">
        <f t="shared" si="43"/>
        <v>4.7251734595934458E-3</v>
      </c>
      <c r="AF567">
        <f t="shared" si="46"/>
        <v>16.933273779469431</v>
      </c>
      <c r="AG567">
        <f t="shared" si="46"/>
        <v>11.770076627573777</v>
      </c>
      <c r="AH567">
        <f t="shared" si="46"/>
        <v>12.329713436728404</v>
      </c>
    </row>
    <row r="568" spans="25:34">
      <c r="Y568" s="2">
        <v>42794</v>
      </c>
      <c r="Z568">
        <v>4532.93</v>
      </c>
      <c r="AA568">
        <v>5969.78</v>
      </c>
      <c r="AB568">
        <v>11834.41</v>
      </c>
      <c r="AC568">
        <f t="shared" si="43"/>
        <v>3.970815241948622E-2</v>
      </c>
      <c r="AD568">
        <f t="shared" si="43"/>
        <v>3.0914767664347975E-2</v>
      </c>
      <c r="AE568">
        <f t="shared" si="43"/>
        <v>2.5929082096623368E-2</v>
      </c>
      <c r="AF568">
        <f t="shared" si="46"/>
        <v>17.605662795665491</v>
      </c>
      <c r="AG568">
        <f t="shared" si="46"/>
        <v>12.133945811906793</v>
      </c>
      <c r="AH568">
        <f t="shared" si="46"/>
        <v>12.649411588657175</v>
      </c>
    </row>
    <row r="569" spans="25:34">
      <c r="Y569" s="2">
        <v>42825</v>
      </c>
      <c r="Z569">
        <v>4538.21</v>
      </c>
      <c r="AA569">
        <v>6036.73</v>
      </c>
      <c r="AB569">
        <v>12312.87</v>
      </c>
      <c r="AC569">
        <f t="shared" si="43"/>
        <v>1.1648095161407301E-3</v>
      </c>
      <c r="AD569">
        <f t="shared" si="43"/>
        <v>1.121481863653262E-2</v>
      </c>
      <c r="AE569">
        <f t="shared" si="43"/>
        <v>4.0429560916006801E-2</v>
      </c>
      <c r="AF569">
        <f t="shared" si="46"/>
        <v>17.626170039227848</v>
      </c>
      <c r="AG569">
        <f t="shared" si="46"/>
        <v>12.270025813532841</v>
      </c>
      <c r="AH569">
        <f t="shared" si="46"/>
        <v>13.160821745032433</v>
      </c>
    </row>
    <row r="570" spans="25:34">
      <c r="Y570" s="2">
        <v>42853</v>
      </c>
      <c r="Z570">
        <v>4584.82</v>
      </c>
      <c r="AA570">
        <v>5956.51</v>
      </c>
      <c r="AB570">
        <v>12438.01</v>
      </c>
      <c r="AC570">
        <f t="shared" si="43"/>
        <v>1.0270569233243876E-2</v>
      </c>
      <c r="AD570">
        <f t="shared" si="43"/>
        <v>-1.3288651306253452E-2</v>
      </c>
      <c r="AE570">
        <f t="shared" si="43"/>
        <v>1.0163349405946764E-2</v>
      </c>
      <c r="AF570">
        <f t="shared" si="46"/>
        <v>17.807200838932665</v>
      </c>
      <c r="AG570">
        <f t="shared" si="46"/>
        <v>12.106973718978075</v>
      </c>
      <c r="AH570">
        <f t="shared" si="46"/>
        <v>13.294579774896579</v>
      </c>
    </row>
    <row r="571" spans="25:34">
      <c r="Y571" s="2">
        <v>42886</v>
      </c>
      <c r="Z571">
        <v>4649.34</v>
      </c>
      <c r="AA571">
        <v>6249.32</v>
      </c>
      <c r="AB571">
        <v>12615.06</v>
      </c>
      <c r="AC571">
        <f t="shared" si="43"/>
        <v>1.40725262932897E-2</v>
      </c>
      <c r="AD571">
        <f t="shared" si="43"/>
        <v>4.915798009236938E-2</v>
      </c>
      <c r="AE571">
        <f t="shared" si="43"/>
        <v>1.4234592189586559E-2</v>
      </c>
      <c r="AF571">
        <f t="shared" si="46"/>
        <v>18.057793140948437</v>
      </c>
      <c r="AG571">
        <f t="shared" si="46"/>
        <v>12.702128092034439</v>
      </c>
      <c r="AH571">
        <f t="shared" si="46"/>
        <v>13.483822696324157</v>
      </c>
    </row>
    <row r="572" spans="25:34">
      <c r="Y572" s="2">
        <v>42916</v>
      </c>
      <c r="Z572">
        <v>4678.3599999999997</v>
      </c>
      <c r="AA572">
        <v>6096.92</v>
      </c>
      <c r="AB572">
        <v>12325.12</v>
      </c>
      <c r="AC572">
        <f t="shared" si="43"/>
        <v>6.2417461403123653E-3</v>
      </c>
      <c r="AD572">
        <f t="shared" si="43"/>
        <v>-2.438665326787548E-2</v>
      </c>
      <c r="AE572">
        <f t="shared" si="43"/>
        <v>-2.2983640188790067E-2</v>
      </c>
      <c r="AF572">
        <f t="shared" si="46"/>
        <v>18.170505301588513</v>
      </c>
      <c r="AG572">
        <f t="shared" si="46"/>
        <v>12.392365698489854</v>
      </c>
      <c r="AH572">
        <f t="shared" si="46"/>
        <v>13.173915367102403</v>
      </c>
    </row>
    <row r="573" spans="25:34">
      <c r="Y573" s="2">
        <v>42947</v>
      </c>
      <c r="Z573">
        <v>4774.5600000000004</v>
      </c>
      <c r="AA573">
        <v>6149.33</v>
      </c>
      <c r="AB573">
        <v>12118.25</v>
      </c>
      <c r="AC573">
        <f t="shared" si="43"/>
        <v>2.0562761309518951E-2</v>
      </c>
      <c r="AD573">
        <f t="shared" si="43"/>
        <v>8.5961436266179803E-3</v>
      </c>
      <c r="AE573">
        <f t="shared" si="43"/>
        <v>-1.6784420760203589E-2</v>
      </c>
      <c r="AF573">
        <f t="shared" ref="AF573:AH583" si="47">AF572*(1+AC573)</f>
        <v>18.544141064978426</v>
      </c>
      <c r="AG573">
        <f t="shared" si="47"/>
        <v>12.498892253907647</v>
      </c>
      <c r="AH573">
        <f t="shared" si="47"/>
        <v>12.952798828521644</v>
      </c>
    </row>
    <row r="574" spans="25:34">
      <c r="Y574" s="2">
        <v>42978</v>
      </c>
      <c r="Z574">
        <v>4789.18</v>
      </c>
      <c r="AA574">
        <v>6249.85</v>
      </c>
      <c r="AB574">
        <v>12055.84</v>
      </c>
      <c r="AC574">
        <f t="shared" si="43"/>
        <v>3.0620622633290573E-3</v>
      </c>
      <c r="AD574">
        <f t="shared" si="43"/>
        <v>1.6346496284961098E-2</v>
      </c>
      <c r="AE574">
        <f t="shared" si="43"/>
        <v>-5.1500835516679055E-3</v>
      </c>
      <c r="AF574">
        <f t="shared" si="47"/>
        <v>18.600924379539347</v>
      </c>
      <c r="AG574">
        <f t="shared" si="47"/>
        <v>12.703205349702277</v>
      </c>
      <c r="AH574">
        <f t="shared" si="47"/>
        <v>12.886090832326811</v>
      </c>
    </row>
    <row r="575" spans="25:34">
      <c r="Y575" s="2">
        <v>43007</v>
      </c>
      <c r="Z575">
        <v>4887.97</v>
      </c>
      <c r="AA575">
        <v>6207.92</v>
      </c>
      <c r="AB575">
        <v>12828.86</v>
      </c>
      <c r="AC575">
        <f t="shared" si="43"/>
        <v>2.0627748382813005E-2</v>
      </c>
      <c r="AD575">
        <f t="shared" si="43"/>
        <v>-6.708961015064463E-3</v>
      </c>
      <c r="AE575">
        <f t="shared" si="43"/>
        <v>6.4119961777860501E-2</v>
      </c>
      <c r="AF575">
        <f t="shared" si="47"/>
        <v>18.984619567328217</v>
      </c>
      <c r="AG575">
        <f t="shared" si="47"/>
        <v>12.617980040244765</v>
      </c>
      <c r="AH575">
        <f t="shared" si="47"/>
        <v>13.712346483961644</v>
      </c>
    </row>
    <row r="576" spans="25:34">
      <c r="Y576" s="2">
        <v>43039</v>
      </c>
      <c r="Z576">
        <v>5002.03</v>
      </c>
      <c r="AA576">
        <v>6320.67</v>
      </c>
      <c r="AB576">
        <v>13229.57</v>
      </c>
      <c r="AC576">
        <f t="shared" si="43"/>
        <v>2.3334840434781512E-2</v>
      </c>
      <c r="AD576">
        <f t="shared" si="43"/>
        <v>1.8162283019111047E-2</v>
      </c>
      <c r="AE576">
        <f t="shared" si="43"/>
        <v>3.1235043487885861E-2</v>
      </c>
      <c r="AF576">
        <f t="shared" si="47"/>
        <v>19.427622635646852</v>
      </c>
      <c r="AG576">
        <f t="shared" si="47"/>
        <v>12.847151364865185</v>
      </c>
      <c r="AH576">
        <f t="shared" si="47"/>
        <v>14.140652222709145</v>
      </c>
    </row>
    <row r="577" spans="25:34">
      <c r="Y577" s="2">
        <v>43069</v>
      </c>
      <c r="Z577">
        <v>5155.4399999999996</v>
      </c>
      <c r="AA577">
        <v>6207.69</v>
      </c>
      <c r="AB577">
        <v>13023.98</v>
      </c>
      <c r="AC577">
        <f t="shared" si="43"/>
        <v>3.0669548163445581E-2</v>
      </c>
      <c r="AD577">
        <f t="shared" si="43"/>
        <v>-1.7874687335361683E-2</v>
      </c>
      <c r="AE577">
        <f t="shared" si="43"/>
        <v>-1.5540187625145752E-2</v>
      </c>
      <c r="AF577">
        <f t="shared" si="47"/>
        <v>20.023459043772068</v>
      </c>
      <c r="AG577">
        <f t="shared" si="47"/>
        <v>12.617512551068154</v>
      </c>
      <c r="AH577">
        <f t="shared" si="47"/>
        <v>13.92090383402631</v>
      </c>
    </row>
    <row r="578" spans="25:34">
      <c r="Y578" s="2">
        <v>43098</v>
      </c>
      <c r="Z578">
        <v>5212.76</v>
      </c>
      <c r="AA578">
        <v>6519.85</v>
      </c>
      <c r="AB578">
        <v>12917.64</v>
      </c>
      <c r="AC578">
        <f t="shared" si="43"/>
        <v>1.1118352652732089E-2</v>
      </c>
      <c r="AD578">
        <f t="shared" si="43"/>
        <v>5.0286016215371765E-2</v>
      </c>
      <c r="AE578">
        <f t="shared" si="43"/>
        <v>-8.1649388282230007E-3</v>
      </c>
      <c r="AF578">
        <f t="shared" si="47"/>
        <v>20.246086922748262</v>
      </c>
      <c r="AG578">
        <f t="shared" si="47"/>
        <v>13.251996991808824</v>
      </c>
      <c r="AH578">
        <f t="shared" si="47"/>
        <v>13.807240505787911</v>
      </c>
    </row>
    <row r="579" spans="25:34">
      <c r="Y579" s="2">
        <v>43131</v>
      </c>
      <c r="Z579">
        <v>5511.21</v>
      </c>
      <c r="AA579">
        <v>6392.1</v>
      </c>
      <c r="AB579">
        <v>13189.48</v>
      </c>
      <c r="AC579">
        <f t="shared" si="43"/>
        <v>5.7253738902232287E-2</v>
      </c>
      <c r="AD579">
        <f t="shared" si="43"/>
        <v>-1.9594009064625717E-2</v>
      </c>
      <c r="AE579">
        <f t="shared" si="43"/>
        <v>2.1044091645223029E-2</v>
      </c>
      <c r="AF579">
        <f t="shared" si="47"/>
        <v>21.405251097215189</v>
      </c>
      <c r="AG579">
        <f t="shared" si="47"/>
        <v>12.992337242626929</v>
      </c>
      <c r="AH579">
        <f t="shared" si="47"/>
        <v>14.097801340359348</v>
      </c>
    </row>
    <row r="580" spans="25:34">
      <c r="Y580" s="2">
        <v>43159</v>
      </c>
      <c r="Z580">
        <v>5308.09</v>
      </c>
      <c r="AA580">
        <v>6175.04</v>
      </c>
      <c r="AB580">
        <v>12435.85</v>
      </c>
      <c r="AC580">
        <f t="shared" ref="AC580:AE583" si="48">Z580/Z579-1</f>
        <v>-3.6855790289246793E-2</v>
      </c>
      <c r="AD580">
        <f t="shared" si="48"/>
        <v>-3.3957541340091768E-2</v>
      </c>
      <c r="AE580">
        <f t="shared" si="48"/>
        <v>-5.7138719646263492E-2</v>
      </c>
      <c r="AF580">
        <f t="shared" si="47"/>
        <v>20.616343651687554</v>
      </c>
      <c r="AG580">
        <f t="shared" si="47"/>
        <v>12.551149413606012</v>
      </c>
      <c r="AH580">
        <f t="shared" si="47"/>
        <v>13.292271021943838</v>
      </c>
    </row>
    <row r="581" spans="25:34">
      <c r="Y581" s="2">
        <v>43189</v>
      </c>
      <c r="Z581">
        <v>5173.1899999999996</v>
      </c>
      <c r="AA581">
        <v>6049.76</v>
      </c>
      <c r="AB581">
        <v>12096.73</v>
      </c>
      <c r="AC581">
        <f t="shared" si="48"/>
        <v>-2.5414037817746205E-2</v>
      </c>
      <c r="AD581">
        <f t="shared" si="48"/>
        <v>-2.0288127688241619E-2</v>
      </c>
      <c r="AE581">
        <f t="shared" si="48"/>
        <v>-2.7269547316830067E-2</v>
      </c>
      <c r="AF581">
        <f t="shared" si="47"/>
        <v>20.092399114459916</v>
      </c>
      <c r="AG581">
        <f t="shared" si="47"/>
        <v>12.296510091668575</v>
      </c>
      <c r="AH581">
        <f t="shared" si="47"/>
        <v>12.929796808362811</v>
      </c>
    </row>
    <row r="582" spans="25:34">
      <c r="Y582" s="2">
        <v>43220</v>
      </c>
      <c r="Z582">
        <v>5193.04</v>
      </c>
      <c r="AA582">
        <v>6463.52</v>
      </c>
      <c r="AB582">
        <v>12612.11</v>
      </c>
      <c r="AC582">
        <f t="shared" si="48"/>
        <v>3.8370908472336041E-3</v>
      </c>
      <c r="AD582">
        <f t="shared" si="48"/>
        <v>6.8392795747269419E-2</v>
      </c>
      <c r="AE582">
        <f t="shared" si="48"/>
        <v>4.2604902316576654E-2</v>
      </c>
      <c r="AF582">
        <f t="shared" si="47"/>
        <v>20.169495475200975</v>
      </c>
      <c r="AG582">
        <f t="shared" si="47"/>
        <v>13.137502794772301</v>
      </c>
      <c r="AH582">
        <f t="shared" si="47"/>
        <v>13.480669538356294</v>
      </c>
    </row>
    <row r="583" spans="25:34">
      <c r="Y583" s="2">
        <v>43251</v>
      </c>
      <c r="Z583">
        <v>5318.1</v>
      </c>
      <c r="AA583">
        <v>6644.27</v>
      </c>
      <c r="AB583">
        <v>12604.89</v>
      </c>
      <c r="AC583">
        <f t="shared" si="48"/>
        <v>2.4082233142822096E-2</v>
      </c>
      <c r="AD583">
        <f t="shared" si="48"/>
        <v>2.7964638463252145E-2</v>
      </c>
      <c r="AE583">
        <f t="shared" si="48"/>
        <v>-5.7246566989987979E-4</v>
      </c>
      <c r="AF583">
        <f t="shared" si="47"/>
        <v>20.655221967607861</v>
      </c>
      <c r="AG583">
        <f t="shared" si="47"/>
        <v>13.504888310738073</v>
      </c>
      <c r="AH583">
        <f t="shared" si="47"/>
        <v>13.47295231783832</v>
      </c>
    </row>
  </sheetData>
  <mergeCells count="3">
    <mergeCell ref="AW6:AY6"/>
    <mergeCell ref="AW10:AY10"/>
    <mergeCell ref="AW14:AY14"/>
  </mergeCells>
  <dataValidations count="1">
    <dataValidation allowBlank="1" showErrorMessage="1" promptTitle="TRAFO" prompt="$A$1:$D$583" sqref="Y1" xr:uid="{9B00453A-2BAD-427D-8AB6-173178042A02}"/>
  </dataValidation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35085-4643-46ED-96AB-2B2CE616351D}">
  <dimension ref="A1:X89"/>
  <sheetViews>
    <sheetView topLeftCell="A44" workbookViewId="0">
      <selection activeCell="I53" sqref="I53"/>
    </sheetView>
  </sheetViews>
  <sheetFormatPr defaultRowHeight="14.5"/>
  <cols>
    <col min="3" max="3" width="10.81640625" bestFit="1" customWidth="1"/>
    <col min="4" max="7" width="11.81640625" bestFit="1" customWidth="1"/>
  </cols>
  <sheetData>
    <row r="1" spans="1:24">
      <c r="A1" s="75" t="s">
        <v>313</v>
      </c>
      <c r="B1" s="75"/>
      <c r="C1" s="75"/>
      <c r="D1" s="75"/>
      <c r="E1" s="75"/>
      <c r="F1" s="75"/>
      <c r="G1" s="75"/>
    </row>
    <row r="2" spans="1:24">
      <c r="C2">
        <v>1</v>
      </c>
      <c r="D2">
        <v>2</v>
      </c>
      <c r="E2">
        <v>3</v>
      </c>
      <c r="F2">
        <v>4</v>
      </c>
      <c r="G2">
        <v>5</v>
      </c>
      <c r="L2" t="s">
        <v>314</v>
      </c>
    </row>
    <row r="3" spans="1:24" ht="15" thickBot="1">
      <c r="A3" t="s">
        <v>315</v>
      </c>
      <c r="B3" s="72">
        <v>-1171</v>
      </c>
      <c r="C3">
        <v>70</v>
      </c>
      <c r="D3">
        <v>70</v>
      </c>
      <c r="E3">
        <v>70</v>
      </c>
      <c r="F3">
        <v>70</v>
      </c>
      <c r="G3">
        <v>1070</v>
      </c>
      <c r="I3" t="s">
        <v>316</v>
      </c>
      <c r="K3" s="72">
        <f>B7</f>
        <v>1170.9999984613178</v>
      </c>
    </row>
    <row r="4" spans="1:24" ht="24" thickBot="1">
      <c r="C4" s="76">
        <v>2.0400000000000001E-2</v>
      </c>
      <c r="D4" s="76">
        <v>2.5999999999999999E-2</v>
      </c>
      <c r="E4" s="76">
        <v>2.8199999999999999E-2</v>
      </c>
      <c r="F4" s="76">
        <v>2.9600000000000001E-2</v>
      </c>
      <c r="G4" s="76">
        <v>3.3000000000000002E-2</v>
      </c>
      <c r="K4" s="72"/>
    </row>
    <row r="5" spans="1:24">
      <c r="B5" s="72">
        <v>1171</v>
      </c>
      <c r="C5" s="72">
        <f>C3/(1+C4)^C2</f>
        <v>68.600548804390442</v>
      </c>
      <c r="D5" s="72">
        <f t="shared" ref="D5:G5" si="0">D3/(1+D4)^D2</f>
        <v>66.497193818420868</v>
      </c>
      <c r="E5" s="72">
        <f t="shared" si="0"/>
        <v>64.396941524797072</v>
      </c>
      <c r="F5" s="72">
        <f t="shared" si="0"/>
        <v>62.290799409088514</v>
      </c>
      <c r="G5" s="72">
        <f t="shared" si="0"/>
        <v>909.66643445446357</v>
      </c>
      <c r="K5" s="72"/>
    </row>
    <row r="6" spans="1:24">
      <c r="A6" t="s">
        <v>317</v>
      </c>
      <c r="B6" s="77">
        <v>3.2404631353402054E-2</v>
      </c>
      <c r="C6">
        <f>C3/(1+$B$6)^C2</f>
        <v>67.802872899006132</v>
      </c>
      <c r="D6">
        <f t="shared" ref="D6:G6" si="1">D3/(1+$B$6)^D2</f>
        <v>65.674708190839709</v>
      </c>
      <c r="E6">
        <f t="shared" si="1"/>
        <v>63.613341316326029</v>
      </c>
      <c r="F6">
        <f t="shared" si="1"/>
        <v>61.616675656456415</v>
      </c>
      <c r="G6">
        <f t="shared" si="1"/>
        <v>912.29240039868955</v>
      </c>
      <c r="I6" t="s">
        <v>318</v>
      </c>
      <c r="J6" t="s">
        <v>35</v>
      </c>
      <c r="K6">
        <f>70/B6*(1-1/(1+B6)^4)+1000/(1+B6)^4</f>
        <v>1138.9458217262916</v>
      </c>
      <c r="L6">
        <f>K6/K3-1</f>
        <v>-2.7373336274248539E-2</v>
      </c>
    </row>
    <row r="7" spans="1:24">
      <c r="A7" t="s">
        <v>35</v>
      </c>
      <c r="B7" s="72">
        <f>SUM(C6:G6)</f>
        <v>1170.9999984613178</v>
      </c>
      <c r="J7" t="s">
        <v>319</v>
      </c>
      <c r="K7">
        <f>70</f>
        <v>70</v>
      </c>
      <c r="L7">
        <f>K7/K3</f>
        <v>5.9777967627650981E-2</v>
      </c>
    </row>
    <row r="8" spans="1:24">
      <c r="K8" t="s">
        <v>7</v>
      </c>
      <c r="L8">
        <f>SUM(L6:L7)</f>
        <v>3.2404631353402442E-2</v>
      </c>
    </row>
    <row r="9" spans="1:24">
      <c r="A9" t="s">
        <v>320</v>
      </c>
      <c r="B9" s="77">
        <f>IRR(B3:G3)</f>
        <v>3.2404631048608357E-2</v>
      </c>
    </row>
    <row r="12" spans="1:24" s="3" customFormat="1"/>
    <row r="15" spans="1:24">
      <c r="A15" s="1">
        <v>0.04</v>
      </c>
      <c r="B15" s="1">
        <v>0.05</v>
      </c>
      <c r="C15" s="1">
        <v>0.06</v>
      </c>
      <c r="I15" s="70"/>
      <c r="X15" s="2"/>
    </row>
    <row r="16" spans="1:24">
      <c r="A16" s="78">
        <f>8/A15*(1-1/(1+A15)^15)+100/(1+A15)^15</f>
        <v>144.47354972867254</v>
      </c>
      <c r="B16" s="78">
        <f>8/B15*(1-1/(1+B15)^15)+100/(1+B15)^15</f>
        <v>131.13897411454178</v>
      </c>
      <c r="C16" s="78">
        <f>8/C15*(1-1/(1+C15)^15)+100/(1+C15)^15</f>
        <v>119.42449797548198</v>
      </c>
      <c r="X16" s="2"/>
    </row>
    <row r="17" spans="1:24">
      <c r="A17">
        <f>A16/B16-1</f>
        <v>0.10168278121867735</v>
      </c>
      <c r="C17">
        <f>C16/B16-1</f>
        <v>-8.9328715724342422E-2</v>
      </c>
      <c r="X17" s="2"/>
    </row>
    <row r="18" spans="1:24">
      <c r="X18" s="2"/>
    </row>
    <row r="19" spans="1:24">
      <c r="X19" s="2"/>
    </row>
    <row r="20" spans="1:24" s="79" customFormat="1">
      <c r="A20" s="75" t="s">
        <v>321</v>
      </c>
      <c r="B20" s="75"/>
      <c r="C20" s="75"/>
      <c r="D20" s="75"/>
      <c r="E20" s="75"/>
      <c r="F20" s="75"/>
      <c r="G20" s="75"/>
      <c r="H20" s="75"/>
      <c r="I20" s="75"/>
      <c r="J20" s="75"/>
      <c r="K20" s="75"/>
      <c r="X20" s="80"/>
    </row>
    <row r="21" spans="1:24">
      <c r="B21" t="s">
        <v>322</v>
      </c>
      <c r="X21" s="2"/>
    </row>
    <row r="22" spans="1:24">
      <c r="B22" s="81">
        <v>40909</v>
      </c>
      <c r="C22" t="s">
        <v>323</v>
      </c>
      <c r="D22" t="s">
        <v>324</v>
      </c>
      <c r="E22" t="s">
        <v>325</v>
      </c>
      <c r="X22" s="2"/>
    </row>
    <row r="23" spans="1:24">
      <c r="A23">
        <v>1</v>
      </c>
      <c r="B23" s="81">
        <v>41275</v>
      </c>
      <c r="C23">
        <v>8</v>
      </c>
      <c r="D23">
        <f t="shared" ref="D23:D37" si="2">(C23/(1+$H$27)^A23)*A23/$H$26</f>
        <v>5.8099033262170037E-2</v>
      </c>
      <c r="E23">
        <f t="shared" ref="E23:E37" si="3">1/($H$26*(1+$H$27)^2)*C23*(A23^2+A23)/(1+$H$27)^A23</f>
        <v>0.10539507167740597</v>
      </c>
      <c r="X23" s="2"/>
    </row>
    <row r="24" spans="1:24">
      <c r="A24">
        <v>2</v>
      </c>
      <c r="B24" s="81">
        <v>41640</v>
      </c>
      <c r="C24">
        <v>8</v>
      </c>
      <c r="D24">
        <f t="shared" si="2"/>
        <v>0.11066482526127626</v>
      </c>
      <c r="E24">
        <f t="shared" si="3"/>
        <v>0.30112877622115991</v>
      </c>
      <c r="X24" s="2"/>
    </row>
    <row r="25" spans="1:24">
      <c r="A25">
        <v>3</v>
      </c>
      <c r="B25" s="81">
        <v>42005</v>
      </c>
      <c r="C25">
        <v>8</v>
      </c>
      <c r="D25">
        <f t="shared" si="2"/>
        <v>0.15809260751610893</v>
      </c>
      <c r="E25">
        <f t="shared" si="3"/>
        <v>0.5735786213736378</v>
      </c>
      <c r="X25" s="2"/>
    </row>
    <row r="26" spans="1:24">
      <c r="A26">
        <v>4</v>
      </c>
      <c r="B26" s="81">
        <v>42370</v>
      </c>
      <c r="C26">
        <v>8</v>
      </c>
      <c r="D26">
        <f t="shared" si="2"/>
        <v>0.20075251748077327</v>
      </c>
      <c r="E26">
        <f t="shared" si="3"/>
        <v>0.91044225614863172</v>
      </c>
      <c r="G26" s="81" t="s">
        <v>326</v>
      </c>
      <c r="H26" s="78">
        <f>B16</f>
        <v>131.13897411454178</v>
      </c>
      <c r="X26" s="2"/>
    </row>
    <row r="27" spans="1:24">
      <c r="A27">
        <v>5</v>
      </c>
      <c r="B27" s="81">
        <v>42736</v>
      </c>
      <c r="C27">
        <v>8</v>
      </c>
      <c r="D27">
        <f t="shared" si="2"/>
        <v>0.23899109223901577</v>
      </c>
      <c r="E27">
        <f t="shared" si="3"/>
        <v>1.300631794498045</v>
      </c>
      <c r="G27" t="s">
        <v>317</v>
      </c>
      <c r="H27" s="77">
        <v>0.05</v>
      </c>
      <c r="X27" s="2"/>
    </row>
    <row r="28" spans="1:24">
      <c r="A28">
        <v>6</v>
      </c>
      <c r="B28" s="81">
        <v>43101</v>
      </c>
      <c r="C28">
        <v>8</v>
      </c>
      <c r="D28">
        <f t="shared" si="2"/>
        <v>0.27313267684458947</v>
      </c>
      <c r="E28">
        <f t="shared" si="3"/>
        <v>1.7341757259973936</v>
      </c>
      <c r="G28" t="s">
        <v>327</v>
      </c>
      <c r="H28" s="16">
        <f>DURATION(B22,B37,8%,H27,1)</f>
        <v>9.9960150747214538</v>
      </c>
      <c r="X28" s="2"/>
    </row>
    <row r="29" spans="1:24">
      <c r="A29">
        <v>7</v>
      </c>
      <c r="B29" s="81">
        <v>43466</v>
      </c>
      <c r="C29">
        <v>8</v>
      </c>
      <c r="D29">
        <f t="shared" si="2"/>
        <v>0.30348075204954383</v>
      </c>
      <c r="E29">
        <f t="shared" si="3"/>
        <v>2.2021279060284358</v>
      </c>
      <c r="G29" t="s">
        <v>31</v>
      </c>
      <c r="H29" s="16">
        <f>SUM(D23:D37)</f>
        <v>9.9960150747214538</v>
      </c>
      <c r="X29" s="2"/>
    </row>
    <row r="30" spans="1:24">
      <c r="A30">
        <v>8</v>
      </c>
      <c r="B30" s="81">
        <v>43831</v>
      </c>
      <c r="C30">
        <v>8</v>
      </c>
      <c r="D30">
        <f t="shared" si="2"/>
        <v>0.33031918590426546</v>
      </c>
      <c r="E30">
        <f t="shared" si="3"/>
        <v>2.6964831502389015</v>
      </c>
      <c r="G30" t="s">
        <v>328</v>
      </c>
      <c r="H30">
        <f>SUM(E23:E37)</f>
        <v>123.29235561552352</v>
      </c>
      <c r="X30" s="2"/>
    </row>
    <row r="31" spans="1:24">
      <c r="A31">
        <v>9</v>
      </c>
      <c r="B31" s="81">
        <v>44197</v>
      </c>
      <c r="C31">
        <v>8</v>
      </c>
      <c r="D31">
        <f t="shared" si="2"/>
        <v>0.3539134134688558</v>
      </c>
      <c r="E31">
        <f t="shared" si="3"/>
        <v>3.2100989883796447</v>
      </c>
      <c r="G31" t="s">
        <v>329</v>
      </c>
      <c r="H31">
        <f>H28/(1+H27)</f>
        <v>9.5200143568775744</v>
      </c>
      <c r="X31" s="2"/>
    </row>
    <row r="32" spans="1:24">
      <c r="A32">
        <v>10</v>
      </c>
      <c r="B32" s="81">
        <v>44562</v>
      </c>
      <c r="C32">
        <v>8</v>
      </c>
      <c r="D32">
        <f t="shared" si="2"/>
        <v>0.37451154864429187</v>
      </c>
      <c r="E32">
        <f t="shared" si="3"/>
        <v>3.7366231610768348</v>
      </c>
      <c r="H32" t="s">
        <v>330</v>
      </c>
      <c r="I32" t="s">
        <v>331</v>
      </c>
      <c r="J32" t="s">
        <v>332</v>
      </c>
      <c r="K32" t="s">
        <v>333</v>
      </c>
      <c r="X32" s="2"/>
    </row>
    <row r="33" spans="1:24">
      <c r="A33">
        <v>11</v>
      </c>
      <c r="B33" s="81">
        <v>44927</v>
      </c>
      <c r="C33">
        <v>8</v>
      </c>
      <c r="D33">
        <f t="shared" si="2"/>
        <v>0.39234543191306759</v>
      </c>
      <c r="E33">
        <f t="shared" si="3"/>
        <v>4.2704264698020964</v>
      </c>
      <c r="G33" s="142" t="s">
        <v>334</v>
      </c>
      <c r="H33" s="142"/>
      <c r="I33" s="142"/>
      <c r="J33" s="142"/>
      <c r="K33" s="142"/>
      <c r="X33" s="2"/>
    </row>
    <row r="34" spans="1:24">
      <c r="A34">
        <v>12</v>
      </c>
      <c r="B34" s="81">
        <v>45292</v>
      </c>
      <c r="C34">
        <v>8</v>
      </c>
      <c r="D34">
        <f t="shared" si="2"/>
        <v>0.40763161757201838</v>
      </c>
      <c r="E34">
        <f t="shared" si="3"/>
        <v>4.8065406153616683</v>
      </c>
      <c r="G34" t="s">
        <v>335</v>
      </c>
      <c r="H34" s="59">
        <f>-H29/(1+H27)*-1%</f>
        <v>9.520014356877575E-2</v>
      </c>
      <c r="I34" s="13">
        <f>H26*(1+H34)</f>
        <v>143.62342327770813</v>
      </c>
      <c r="J34" s="13">
        <f>A16</f>
        <v>144.47354972867254</v>
      </c>
      <c r="K34">
        <f>ABS(J34-I34)</f>
        <v>0.8501264509644102</v>
      </c>
      <c r="X34" s="2"/>
    </row>
    <row r="35" spans="1:24">
      <c r="A35">
        <v>13</v>
      </c>
      <c r="B35" s="81">
        <v>45658</v>
      </c>
      <c r="C35">
        <v>8</v>
      </c>
      <c r="D35">
        <f t="shared" si="2"/>
        <v>0.42057230384414585</v>
      </c>
      <c r="E35">
        <f t="shared" si="3"/>
        <v>5.340600683735186</v>
      </c>
      <c r="G35" t="s">
        <v>336</v>
      </c>
      <c r="H35" s="59">
        <f>-H29/(1+H27)*1%</f>
        <v>-9.520014356877575E-2</v>
      </c>
      <c r="I35" s="13">
        <f>H26*(1+H35)</f>
        <v>118.65452495137544</v>
      </c>
      <c r="J35" s="13">
        <f>C16</f>
        <v>119.42449797548198</v>
      </c>
      <c r="K35">
        <f>ABS(J35-I35)</f>
        <v>0.76997302410654811</v>
      </c>
      <c r="X35" s="2"/>
    </row>
    <row r="36" spans="1:24">
      <c r="A36">
        <v>14</v>
      </c>
      <c r="B36" s="81">
        <v>46023</v>
      </c>
      <c r="C36">
        <v>8</v>
      </c>
      <c r="D36">
        <f t="shared" si="2"/>
        <v>0.43135620907091898</v>
      </c>
      <c r="E36">
        <f t="shared" si="3"/>
        <v>5.868791960148557</v>
      </c>
      <c r="G36" s="142" t="s">
        <v>337</v>
      </c>
      <c r="H36" s="142"/>
      <c r="I36" s="142"/>
      <c r="J36" s="142"/>
      <c r="K36" s="142"/>
      <c r="X36" s="2"/>
    </row>
    <row r="37" spans="1:24">
      <c r="A37">
        <v>15</v>
      </c>
      <c r="B37" s="81">
        <v>46388</v>
      </c>
      <c r="C37">
        <v>108</v>
      </c>
      <c r="D37">
        <f t="shared" si="2"/>
        <v>5.9421518596504121</v>
      </c>
      <c r="E37">
        <f t="shared" si="3"/>
        <v>86.235310434835924</v>
      </c>
      <c r="G37" t="s">
        <v>335</v>
      </c>
      <c r="H37" s="13">
        <f>-$H$29/(1+$H$27)*-0.01+1/2*$H$30*(-0.01)^2</f>
        <v>0.10136476134955193</v>
      </c>
      <c r="I37" s="13">
        <f>H26*(1+H37)</f>
        <v>144.43184492928737</v>
      </c>
      <c r="J37" s="13">
        <v>144.47354972867254</v>
      </c>
      <c r="K37">
        <f>ABS(J37-I37)</f>
        <v>4.1704799385172464E-2</v>
      </c>
      <c r="X37" s="2"/>
    </row>
    <row r="38" spans="1:24">
      <c r="G38" t="s">
        <v>336</v>
      </c>
      <c r="H38" s="13">
        <f>-$H$29/(1+$H$27)*0.01+1/2*$H$30*0.01^2</f>
        <v>-8.9035525787999573E-2</v>
      </c>
      <c r="I38" s="13">
        <f>H26*(1+H38)</f>
        <v>119.46294660295469</v>
      </c>
      <c r="J38" s="13">
        <v>119.42449797548198</v>
      </c>
      <c r="K38">
        <f>ABS(J38-I38)</f>
        <v>3.8448627472703834E-2</v>
      </c>
      <c r="X38" s="2"/>
    </row>
    <row r="39" spans="1:24">
      <c r="K39" s="13"/>
      <c r="X39" s="2"/>
    </row>
    <row r="40" spans="1:24">
      <c r="K40" s="13"/>
      <c r="O40" t="s">
        <v>338</v>
      </c>
      <c r="P40" t="s">
        <v>327</v>
      </c>
      <c r="Q40" t="s">
        <v>339</v>
      </c>
      <c r="X40" s="2"/>
    </row>
    <row r="41" spans="1:24">
      <c r="M41" s="1">
        <v>0.01</v>
      </c>
      <c r="N41" s="1">
        <f>M41-$M$45</f>
        <v>-0.04</v>
      </c>
      <c r="O41" s="4">
        <f>(8/M41*(1-1/(1+M41)^15)+100/(1+M41)^15)/$H$26-1</f>
        <v>0.50264533446798931</v>
      </c>
      <c r="P41" s="4">
        <f>-$H$28/(1+$H$27)*N41</f>
        <v>0.380800574275103</v>
      </c>
      <c r="Q41" s="4">
        <f>P41+1/2*$H$30*N41^2</f>
        <v>0.47943445876752183</v>
      </c>
      <c r="X41" s="2"/>
    </row>
    <row r="42" spans="1:24">
      <c r="M42" s="1">
        <v>0.02</v>
      </c>
      <c r="N42" s="1">
        <f t="shared" ref="N42:N49" si="4">M42-$M$45</f>
        <v>-3.0000000000000002E-2</v>
      </c>
      <c r="O42" s="4">
        <f t="shared" ref="O42:O49" si="5">(8/M42*(1-1/(1+M42)^15)+100/(1+M42)^15)/$H$26-1</f>
        <v>0.35044201923344476</v>
      </c>
      <c r="P42" s="4">
        <f t="shared" ref="P42:P49" si="6">-$H$28/(1+$H$27)*N42</f>
        <v>0.28560043070632724</v>
      </c>
      <c r="Q42" s="4">
        <f t="shared" ref="Q42:Q49" si="7">P42+1/2*$H$30*N42^2</f>
        <v>0.3410819907333128</v>
      </c>
      <c r="X42" s="2"/>
    </row>
    <row r="43" spans="1:24" ht="25">
      <c r="B43" s="83">
        <f>100/(1.0613)</f>
        <v>94.224064826156607</v>
      </c>
      <c r="M43" s="1">
        <v>0.03</v>
      </c>
      <c r="N43" s="1">
        <f t="shared" si="4"/>
        <v>-2.0000000000000004E-2</v>
      </c>
      <c r="O43" s="4">
        <f t="shared" si="5"/>
        <v>0.2177133191113827</v>
      </c>
      <c r="P43" s="4">
        <f t="shared" si="6"/>
        <v>0.19040028713755153</v>
      </c>
      <c r="Q43" s="4">
        <f t="shared" si="7"/>
        <v>0.21505875826065624</v>
      </c>
      <c r="X43" s="2"/>
    </row>
    <row r="44" spans="1:24">
      <c r="M44" s="1">
        <v>0.04</v>
      </c>
      <c r="N44" s="1">
        <f t="shared" si="4"/>
        <v>-1.0000000000000002E-2</v>
      </c>
      <c r="O44" s="4">
        <f t="shared" si="5"/>
        <v>0.10168278121867735</v>
      </c>
      <c r="P44" s="4">
        <f t="shared" si="6"/>
        <v>9.5200143568775764E-2</v>
      </c>
      <c r="Q44" s="4">
        <f t="shared" si="7"/>
        <v>0.10136476134955194</v>
      </c>
      <c r="X44" s="2"/>
    </row>
    <row r="45" spans="1:24">
      <c r="B45">
        <f>(1-0.1236)*100+0.1236*60</f>
        <v>95.055999999999997</v>
      </c>
      <c r="M45" s="1">
        <v>0.05</v>
      </c>
      <c r="N45" s="1">
        <f t="shared" si="4"/>
        <v>0</v>
      </c>
      <c r="O45" s="4">
        <f t="shared" si="5"/>
        <v>0</v>
      </c>
      <c r="P45" s="4">
        <f t="shared" si="6"/>
        <v>0</v>
      </c>
      <c r="Q45" s="4">
        <f t="shared" si="7"/>
        <v>0</v>
      </c>
      <c r="X45" s="2"/>
    </row>
    <row r="46" spans="1:24">
      <c r="B46">
        <f>B45/B43</f>
        <v>1.0088293279999998</v>
      </c>
      <c r="M46" s="1">
        <v>0.06</v>
      </c>
      <c r="N46" s="1">
        <f t="shared" si="4"/>
        <v>9.999999999999995E-3</v>
      </c>
      <c r="O46" s="4">
        <f t="shared" si="5"/>
        <v>-8.9328715724342422E-2</v>
      </c>
      <c r="P46" s="4">
        <f t="shared" si="6"/>
        <v>-9.5200143568775694E-2</v>
      </c>
      <c r="Q46" s="4">
        <f t="shared" si="7"/>
        <v>-8.9035525787999531E-2</v>
      </c>
      <c r="X46" s="2"/>
    </row>
    <row r="47" spans="1:24">
      <c r="A47" t="s">
        <v>340</v>
      </c>
      <c r="G47" t="s">
        <v>341</v>
      </c>
      <c r="M47" s="1">
        <v>7.0000000000000007E-2</v>
      </c>
      <c r="N47" s="1">
        <f t="shared" si="4"/>
        <v>2.0000000000000004E-2</v>
      </c>
      <c r="O47" s="4">
        <f t="shared" si="5"/>
        <v>-0.16799780735046677</v>
      </c>
      <c r="P47" s="4">
        <f t="shared" si="6"/>
        <v>-0.19040028713755153</v>
      </c>
      <c r="Q47" s="4">
        <f t="shared" si="7"/>
        <v>-0.16574181601444682</v>
      </c>
      <c r="X47" s="2"/>
    </row>
    <row r="48" spans="1:24">
      <c r="H48" t="s">
        <v>342</v>
      </c>
      <c r="M48" s="1">
        <v>0.08</v>
      </c>
      <c r="N48" s="1">
        <f t="shared" si="4"/>
        <v>0.03</v>
      </c>
      <c r="O48" s="4">
        <f t="shared" si="5"/>
        <v>-0.23745018843401822</v>
      </c>
      <c r="P48" s="4">
        <f t="shared" si="6"/>
        <v>-0.28560043070632724</v>
      </c>
      <c r="Q48" s="4">
        <f t="shared" si="7"/>
        <v>-0.23011887067934167</v>
      </c>
      <c r="X48" s="2"/>
    </row>
    <row r="49" spans="1:24">
      <c r="B49" t="s">
        <v>343</v>
      </c>
      <c r="C49" t="s">
        <v>344</v>
      </c>
      <c r="H49" t="s">
        <v>334</v>
      </c>
      <c r="I49" t="s">
        <v>337</v>
      </c>
      <c r="J49" t="s">
        <v>338</v>
      </c>
      <c r="M49" s="1">
        <v>0.09</v>
      </c>
      <c r="N49" s="1">
        <f t="shared" si="4"/>
        <v>3.9999999999999994E-2</v>
      </c>
      <c r="O49" s="4">
        <f t="shared" si="5"/>
        <v>-0.29891695286679265</v>
      </c>
      <c r="P49" s="4">
        <f t="shared" si="6"/>
        <v>-0.38080057427510294</v>
      </c>
      <c r="Q49" s="4">
        <f t="shared" si="7"/>
        <v>-0.28216668978268417</v>
      </c>
      <c r="X49" s="2"/>
    </row>
    <row r="50" spans="1:24">
      <c r="A50" t="s">
        <v>345</v>
      </c>
      <c r="B50">
        <v>5</v>
      </c>
      <c r="C50">
        <v>10</v>
      </c>
      <c r="G50" t="s">
        <v>343</v>
      </c>
      <c r="H50" s="16">
        <f>-B54*1%</f>
        <v>-4.8543689320388349E-2</v>
      </c>
      <c r="I50" s="16">
        <f>-B54*1%+1/2*B55*(1%)^2</f>
        <v>-4.7129795456687718E-2</v>
      </c>
      <c r="J50" s="16">
        <f>(1/(1+B51+1%)^B50)/B52-1</f>
        <v>-4.7161214169475607E-2</v>
      </c>
      <c r="X50" s="2"/>
    </row>
    <row r="51" spans="1:24">
      <c r="A51" t="s">
        <v>135</v>
      </c>
      <c r="B51" s="70">
        <v>0.03</v>
      </c>
      <c r="C51" s="70">
        <v>0.04</v>
      </c>
      <c r="G51" t="s">
        <v>344</v>
      </c>
      <c r="H51" s="16">
        <f>-C54*1%</f>
        <v>-9.6153846153846145E-2</v>
      </c>
      <c r="I51" s="16">
        <f>-C54*1%+1/2*C55*(1%)^2</f>
        <v>-9.1068786982248517E-2</v>
      </c>
      <c r="J51" s="16">
        <f>(1/(1+C51+1%)^C50)/C52-1</f>
        <v>-9.1258415010664229E-2</v>
      </c>
      <c r="X51" s="2"/>
    </row>
    <row r="52" spans="1:24">
      <c r="A52" t="s">
        <v>326</v>
      </c>
      <c r="B52" s="13">
        <f>1/(1+B51)^B50</f>
        <v>0.86260878438416411</v>
      </c>
      <c r="C52" s="13">
        <f>1/(1+C51)^C50</f>
        <v>0.67556416882579851</v>
      </c>
      <c r="G52" t="s">
        <v>346</v>
      </c>
      <c r="H52" s="16"/>
      <c r="I52" s="16"/>
      <c r="J52" s="16"/>
      <c r="X52" s="2"/>
    </row>
    <row r="53" spans="1:24">
      <c r="A53" t="s">
        <v>327</v>
      </c>
      <c r="B53">
        <f>B50</f>
        <v>5</v>
      </c>
      <c r="C53">
        <v>10</v>
      </c>
      <c r="G53" t="s">
        <v>347</v>
      </c>
      <c r="H53" s="16">
        <f>-(C64*H51+C65*H50)</f>
        <v>9.5200143568775736E-2</v>
      </c>
      <c r="I53" s="16">
        <f>-(C64*I51+C65*I50)</f>
        <v>8.9035525787999559E-2</v>
      </c>
      <c r="J53" s="16">
        <f>-(C64*J51+C65*J50)</f>
        <v>8.9286288040858114E-2</v>
      </c>
      <c r="X53" s="2"/>
    </row>
    <row r="54" spans="1:24">
      <c r="A54" t="s">
        <v>329</v>
      </c>
      <c r="B54">
        <f>B53/(1+B51)</f>
        <v>4.8543689320388346</v>
      </c>
      <c r="C54">
        <f>C53/(1+C51)</f>
        <v>9.615384615384615</v>
      </c>
      <c r="G54" t="s">
        <v>348</v>
      </c>
      <c r="H54" s="16">
        <f>H35</f>
        <v>-9.520014356877575E-2</v>
      </c>
      <c r="I54" s="16">
        <f>H38</f>
        <v>-8.9035525787999573E-2</v>
      </c>
      <c r="J54" s="16">
        <f>J35/H26-1</f>
        <v>-8.9328715724342422E-2</v>
      </c>
      <c r="X54" s="2"/>
    </row>
    <row r="55" spans="1:24">
      <c r="A55" t="s">
        <v>328</v>
      </c>
      <c r="B55">
        <f>1/(B52*(1+B51)^2)*1*(B50^2+B50)/(1+B51)^B50</f>
        <v>28.277877274012635</v>
      </c>
      <c r="C55">
        <f>1/(C52*(1+C51)^2)*1*(C50^2+C50)/(1+C51)^C50</f>
        <v>101.70118343195264</v>
      </c>
      <c r="G55" t="s">
        <v>349</v>
      </c>
      <c r="H55" s="59">
        <f>H54+H53</f>
        <v>0</v>
      </c>
      <c r="I55" s="59">
        <f>I53+I54</f>
        <v>0</v>
      </c>
      <c r="J55" s="59">
        <f>J53+J54</f>
        <v>-4.2427683484308476E-5</v>
      </c>
      <c r="X55" s="2"/>
    </row>
    <row r="56" spans="1:24">
      <c r="X56" s="2"/>
    </row>
    <row r="57" spans="1:24">
      <c r="B57" t="s">
        <v>350</v>
      </c>
      <c r="X57" s="2"/>
    </row>
    <row r="58" spans="1:24">
      <c r="X58" s="2"/>
    </row>
    <row r="59" spans="1:24">
      <c r="B59" t="s">
        <v>351</v>
      </c>
      <c r="I59" s="13">
        <f>(100/85.5)^(1/10)-1</f>
        <v>1.5788726327678582E-2</v>
      </c>
      <c r="J59" s="13"/>
      <c r="X59" s="2"/>
    </row>
    <row r="60" spans="1:24">
      <c r="B60" t="s">
        <v>352</v>
      </c>
      <c r="I60" s="13">
        <f>100/97.5</f>
        <v>1.0256410256410255</v>
      </c>
      <c r="J60" s="13"/>
      <c r="X60" s="2"/>
    </row>
    <row r="61" spans="1:24">
      <c r="I61">
        <f>I60^(1/3)-1</f>
        <v>8.4749803491115383E-3</v>
      </c>
      <c r="X61" s="2"/>
    </row>
    <row r="62" spans="1:24">
      <c r="B62" t="s">
        <v>353</v>
      </c>
      <c r="X62" s="2"/>
    </row>
    <row r="63" spans="1:24">
      <c r="B63" t="s">
        <v>354</v>
      </c>
      <c r="X63" s="2"/>
    </row>
    <row r="64" spans="1:24">
      <c r="B64" t="s">
        <v>355</v>
      </c>
      <c r="C64">
        <f>(H31-B54/B55*H30)/(C54-B54/B55*C55)</f>
        <v>1.484725285233204</v>
      </c>
      <c r="X64" s="2"/>
    </row>
    <row r="65" spans="1:24">
      <c r="B65" t="s">
        <v>356</v>
      </c>
      <c r="C65">
        <f>(H31-C64*C54)/B54</f>
        <v>-0.97977520361822001</v>
      </c>
      <c r="X65" s="2"/>
    </row>
    <row r="66" spans="1:24">
      <c r="X66" s="2"/>
    </row>
    <row r="67" spans="1:24">
      <c r="B67" t="s">
        <v>31</v>
      </c>
      <c r="C67">
        <f>C65*B54+C64*C54-H31</f>
        <v>0</v>
      </c>
      <c r="X67" s="2"/>
    </row>
    <row r="68" spans="1:24">
      <c r="C68">
        <f>C65*B55+C64*C55-H30</f>
        <v>0</v>
      </c>
      <c r="G68" s="82"/>
      <c r="X68" s="2"/>
    </row>
    <row r="69" spans="1:24">
      <c r="X69" s="2"/>
    </row>
    <row r="70" spans="1:24">
      <c r="X70" s="2"/>
    </row>
    <row r="71" spans="1:24">
      <c r="B71" t="s">
        <v>357</v>
      </c>
      <c r="G71" s="82"/>
      <c r="X71" s="2"/>
    </row>
    <row r="72" spans="1:24">
      <c r="C72" s="82"/>
      <c r="D72" s="82"/>
      <c r="E72" s="82"/>
      <c r="F72" s="82"/>
      <c r="X72" s="2"/>
    </row>
    <row r="74" spans="1:24" s="3" customFormat="1"/>
    <row r="75" spans="1:24" ht="16" customHeight="1" thickBot="1">
      <c r="A75" t="s">
        <v>317</v>
      </c>
      <c r="B75" s="77">
        <f>B9</f>
        <v>3.2404631048608357E-2</v>
      </c>
    </row>
    <row r="76" spans="1:24">
      <c r="A76" s="85"/>
      <c r="B76" s="86">
        <v>1</v>
      </c>
      <c r="C76" s="86">
        <v>2</v>
      </c>
      <c r="D76" s="86">
        <v>3</v>
      </c>
      <c r="E76" s="86">
        <v>4</v>
      </c>
      <c r="F76" s="87">
        <v>5</v>
      </c>
    </row>
    <row r="77" spans="1:24">
      <c r="A77" s="88" t="s">
        <v>378</v>
      </c>
      <c r="B77">
        <v>98</v>
      </c>
      <c r="C77">
        <v>95</v>
      </c>
      <c r="D77">
        <v>92</v>
      </c>
      <c r="E77">
        <v>89</v>
      </c>
      <c r="F77" s="89">
        <v>85</v>
      </c>
    </row>
    <row r="78" spans="1:24" ht="15" thickBot="1">
      <c r="A78" s="90" t="s">
        <v>379</v>
      </c>
      <c r="B78" s="91">
        <f>(100/B77)^(1/B76)-1</f>
        <v>2.0408163265306145E-2</v>
      </c>
      <c r="C78" s="92">
        <f t="shared" ref="C78:F78" si="8">(100/C77)^(1/C76)-1</f>
        <v>2.5978352085153977E-2</v>
      </c>
      <c r="D78" s="92">
        <f t="shared" si="8"/>
        <v>2.818372270192615E-2</v>
      </c>
      <c r="E78" s="92">
        <f t="shared" si="8"/>
        <v>2.9561984538259756E-2</v>
      </c>
      <c r="F78" s="93">
        <f t="shared" si="8"/>
        <v>3.3037804113932312E-2</v>
      </c>
    </row>
    <row r="79" spans="1:24">
      <c r="A79" s="143" t="s">
        <v>380</v>
      </c>
      <c r="B79" s="144"/>
      <c r="C79" s="144"/>
      <c r="D79" s="144"/>
      <c r="E79" s="144"/>
      <c r="F79" s="145"/>
    </row>
    <row r="80" spans="1:24">
      <c r="A80" s="88" t="s">
        <v>381</v>
      </c>
      <c r="B80">
        <v>70</v>
      </c>
      <c r="C80">
        <v>70</v>
      </c>
      <c r="D80">
        <v>70</v>
      </c>
      <c r="E80">
        <v>70</v>
      </c>
      <c r="F80" s="89">
        <v>1070</v>
      </c>
    </row>
    <row r="81" spans="1:6">
      <c r="A81" s="88" t="s">
        <v>382</v>
      </c>
      <c r="B81" s="94">
        <f>B80/(1+B78)^B76</f>
        <v>68.599999999999994</v>
      </c>
      <c r="C81" s="94">
        <f t="shared" ref="C81:F81" si="9">C80/(1+C78)^C76</f>
        <v>66.500000000000014</v>
      </c>
      <c r="D81" s="94">
        <f t="shared" si="9"/>
        <v>64.399999999999991</v>
      </c>
      <c r="E81" s="94">
        <f t="shared" si="9"/>
        <v>62.300000000000011</v>
      </c>
      <c r="F81" s="94">
        <f t="shared" si="9"/>
        <v>909.49999999999966</v>
      </c>
    </row>
    <row r="82" spans="1:6" ht="15" thickBot="1">
      <c r="A82" s="90" t="s">
        <v>383</v>
      </c>
      <c r="B82" s="95">
        <f>SUM(B81:F81)</f>
        <v>1171.2999999999997</v>
      </c>
      <c r="C82" s="11"/>
      <c r="D82" s="11"/>
      <c r="E82" s="11"/>
      <c r="F82" s="96"/>
    </row>
    <row r="83" spans="1:6">
      <c r="A83" s="143" t="s">
        <v>384</v>
      </c>
      <c r="B83" s="144"/>
      <c r="C83" s="144"/>
      <c r="D83" s="144"/>
      <c r="E83" s="144"/>
      <c r="F83" s="145"/>
    </row>
    <row r="84" spans="1:6">
      <c r="A84" s="88" t="s">
        <v>385</v>
      </c>
      <c r="C84" s="84" t="s">
        <v>386</v>
      </c>
      <c r="D84" s="84" t="s">
        <v>387</v>
      </c>
      <c r="E84" s="84" t="s">
        <v>388</v>
      </c>
      <c r="F84" s="97" t="s">
        <v>389</v>
      </c>
    </row>
    <row r="85" spans="1:6">
      <c r="A85" s="88" t="s">
        <v>390</v>
      </c>
      <c r="C85" s="98">
        <f>((1+C78)^(C76)/(1+$B$78)^($B$76))^(1/(C76-$B$76))-1</f>
        <v>3.1578947368420707E-2</v>
      </c>
      <c r="D85" s="98">
        <f t="shared" ref="D85:F85" si="10">((1+D78)^(D76)/(1+$B$78)^($B$76))^(1/(D76-$B$76))-1</f>
        <v>3.2093693084279895E-2</v>
      </c>
      <c r="E85" s="98">
        <f t="shared" si="10"/>
        <v>3.2631470185832567E-2</v>
      </c>
      <c r="F85" s="98">
        <f t="shared" si="10"/>
        <v>3.6219563792499798E-2</v>
      </c>
    </row>
    <row r="86" spans="1:6">
      <c r="A86" s="88"/>
      <c r="C86" s="98"/>
      <c r="D86" s="98"/>
      <c r="E86" s="98"/>
      <c r="F86" s="99"/>
    </row>
    <row r="87" spans="1:6">
      <c r="A87" s="88" t="s">
        <v>391</v>
      </c>
      <c r="B87" s="8">
        <v>70</v>
      </c>
      <c r="C87" s="8">
        <f>70/(1+C85)^(C76-1)</f>
        <v>67.857142857142875</v>
      </c>
      <c r="D87" s="8">
        <f>70/(1+D85)^(D76-1)</f>
        <v>65.714285714285722</v>
      </c>
      <c r="E87" s="8">
        <f>70/(1+E85)^(E76-1)</f>
        <v>63.571428571428555</v>
      </c>
      <c r="F87" s="100">
        <f>1070/(1+F85)^(F76-1)</f>
        <v>928.06122448979579</v>
      </c>
    </row>
    <row r="88" spans="1:6">
      <c r="A88" s="88" t="s">
        <v>392</v>
      </c>
      <c r="B88" s="8">
        <f>SUM(B87:F87)</f>
        <v>1195.204081632653</v>
      </c>
      <c r="F88" s="89"/>
    </row>
    <row r="89" spans="1:6" ht="15" thickBot="1">
      <c r="A89" s="90" t="s">
        <v>138</v>
      </c>
      <c r="B89" s="91">
        <f>B88/B82-1</f>
        <v>2.0408163265306367E-2</v>
      </c>
      <c r="C89" s="11"/>
      <c r="D89" s="11"/>
      <c r="E89" s="11"/>
      <c r="F89" s="96"/>
    </row>
  </sheetData>
  <mergeCells count="4">
    <mergeCell ref="G33:K33"/>
    <mergeCell ref="G36:K36"/>
    <mergeCell ref="A79:F79"/>
    <mergeCell ref="A83:F8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4B195-2814-4AAD-B99D-E26E9ABB8F63}">
  <dimension ref="A1:K23"/>
  <sheetViews>
    <sheetView topLeftCell="A37" workbookViewId="0">
      <selection activeCell="P51" sqref="P51"/>
    </sheetView>
  </sheetViews>
  <sheetFormatPr defaultRowHeight="14.5"/>
  <sheetData>
    <row r="1" spans="1:11">
      <c r="A1" s="75" t="s">
        <v>358</v>
      </c>
      <c r="B1" s="75"/>
      <c r="C1" s="75"/>
      <c r="D1" s="75"/>
      <c r="E1" s="75"/>
      <c r="F1" s="75"/>
      <c r="G1" s="75"/>
      <c r="H1" s="75"/>
      <c r="I1" s="75"/>
      <c r="J1" s="75"/>
      <c r="K1" s="75"/>
    </row>
    <row r="2" spans="1:11">
      <c r="A2" s="1">
        <v>0.06</v>
      </c>
      <c r="B2" t="s">
        <v>359</v>
      </c>
      <c r="C2" t="s">
        <v>360</v>
      </c>
      <c r="D2" s="1">
        <v>0</v>
      </c>
      <c r="E2" s="1"/>
      <c r="G2" s="1">
        <v>7.0000000000000007E-2</v>
      </c>
      <c r="H2" s="1"/>
      <c r="J2" s="1">
        <v>0.05</v>
      </c>
      <c r="K2" s="1"/>
    </row>
    <row r="3" spans="1:11">
      <c r="A3">
        <f>(1+A2)^(1/4)-1</f>
        <v>1.4673846168659299E-2</v>
      </c>
      <c r="C3" t="s">
        <v>361</v>
      </c>
      <c r="D3">
        <v>3</v>
      </c>
      <c r="G3">
        <v>2</v>
      </c>
      <c r="J3">
        <v>3</v>
      </c>
    </row>
    <row r="4" spans="1:11">
      <c r="D4" t="s">
        <v>362</v>
      </c>
      <c r="E4" t="s">
        <v>363</v>
      </c>
      <c r="G4" t="s">
        <v>362</v>
      </c>
      <c r="H4" t="s">
        <v>363</v>
      </c>
      <c r="J4" t="s">
        <v>362</v>
      </c>
      <c r="K4" t="s">
        <v>363</v>
      </c>
    </row>
    <row r="5" spans="1:11">
      <c r="A5">
        <v>0</v>
      </c>
      <c r="B5" t="s">
        <v>364</v>
      </c>
      <c r="C5">
        <v>0</v>
      </c>
      <c r="D5" s="78">
        <f>NPV($A$3,C5:C17)*(1+$A$3)</f>
        <v>83.961928303230167</v>
      </c>
      <c r="E5" s="78">
        <f>NPV($A$3,C5:C17)*(1+$A$3)</f>
        <v>83.961928303230167</v>
      </c>
      <c r="F5">
        <v>0</v>
      </c>
      <c r="G5" s="78">
        <f>NPV($A$3,F5:$F$17)*(1+$A$3)</f>
        <v>102.02309481279069</v>
      </c>
      <c r="H5" s="78">
        <f>G5</f>
        <v>102.02309481279069</v>
      </c>
      <c r="I5">
        <v>0</v>
      </c>
      <c r="J5" s="78">
        <f t="array" ref="J5">NPV($A$3,I5:I17)*(1+$A$3)</f>
        <v>97.524543775408162</v>
      </c>
      <c r="K5" s="78">
        <f>J5</f>
        <v>97.524543775408162</v>
      </c>
    </row>
    <row r="6" spans="1:11">
      <c r="A6">
        <v>0.25</v>
      </c>
      <c r="B6" s="84" t="s">
        <v>365</v>
      </c>
      <c r="C6">
        <v>0</v>
      </c>
      <c r="D6" s="78">
        <f t="shared" ref="D6:D17" si="0">NPV($A$3,C6:C18)*(1+$A$3)</f>
        <v>85.193972723175762</v>
      </c>
      <c r="E6" s="78">
        <f t="shared" ref="E6:E17" si="1">NPV($A$3,C6:C18)*(1+$A$3)</f>
        <v>85.193972723175762</v>
      </c>
      <c r="F6">
        <v>0</v>
      </c>
      <c r="G6" s="78">
        <f>NPV($A$3,F6:$F$17)*(1+$A$3)</f>
        <v>103.52016601172413</v>
      </c>
      <c r="H6" s="78">
        <f>G6-0.5*F7</f>
        <v>101.77016601172413</v>
      </c>
      <c r="I6">
        <v>0</v>
      </c>
      <c r="J6" s="78">
        <f t="array" ref="J6">NPV($A$3,I6:I18)*(1+$A$3)</f>
        <v>98.955603928437185</v>
      </c>
      <c r="K6" s="78">
        <f>J6-0.5*I7</f>
        <v>97.705603928437185</v>
      </c>
    </row>
    <row r="7" spans="1:11">
      <c r="A7">
        <v>0.5</v>
      </c>
      <c r="B7" t="s">
        <v>366</v>
      </c>
      <c r="C7">
        <v>0</v>
      </c>
      <c r="D7" s="78">
        <f t="shared" si="0"/>
        <v>86.444095973412601</v>
      </c>
      <c r="E7" s="78">
        <f t="shared" si="1"/>
        <v>86.444095973412601</v>
      </c>
      <c r="F7">
        <f>$G$2/2*100</f>
        <v>3.5000000000000004</v>
      </c>
      <c r="G7" s="78">
        <f>NPV($A$3,F7:$F$17)*(1+$A$3)</f>
        <v>105.03920500313424</v>
      </c>
      <c r="H7" s="78">
        <f>G7-3.5</f>
        <v>101.53920500313424</v>
      </c>
      <c r="I7">
        <f>$J$2/2*100</f>
        <v>2.5</v>
      </c>
      <c r="J7" s="78">
        <f t="array" ref="J7">NPV($A$3,I7:I19)*(1+$A$3)</f>
        <v>100.40766323800986</v>
      </c>
      <c r="K7" s="78">
        <f>J7-I7</f>
        <v>97.90766323800986</v>
      </c>
    </row>
    <row r="8" spans="1:11">
      <c r="A8">
        <v>0.75</v>
      </c>
      <c r="B8" t="s">
        <v>367</v>
      </c>
      <c r="C8">
        <v>0</v>
      </c>
      <c r="D8" s="78">
        <f t="shared" si="0"/>
        <v>87.712563339915278</v>
      </c>
      <c r="E8" s="78">
        <f t="shared" si="1"/>
        <v>87.712563339915278</v>
      </c>
      <c r="F8">
        <v>0</v>
      </c>
      <c r="G8" s="78">
        <f>NPV($A$3,F8:$F$17)*(1+$A$3)</f>
        <v>103.02917567743819</v>
      </c>
      <c r="H8" s="78">
        <f>G8-0.5*F9</f>
        <v>101.27917567743819</v>
      </c>
      <c r="I8">
        <v>0</v>
      </c>
      <c r="J8" s="78">
        <f t="array" ref="J8">NPV($A$3,I8:I20)*(1+$A$3)</f>
        <v>99.344345227097307</v>
      </c>
      <c r="K8" s="78">
        <f>J8-0.5*I9</f>
        <v>98.094345227097307</v>
      </c>
    </row>
    <row r="9" spans="1:11">
      <c r="A9">
        <v>1</v>
      </c>
      <c r="B9" t="s">
        <v>368</v>
      </c>
      <c r="C9">
        <v>0</v>
      </c>
      <c r="D9" s="78">
        <f t="shared" si="0"/>
        <v>88.999644001423988</v>
      </c>
      <c r="E9" s="78">
        <f t="shared" si="1"/>
        <v>88.999644001423988</v>
      </c>
      <c r="F9">
        <f>$G$2/2*100</f>
        <v>3.5000000000000004</v>
      </c>
      <c r="G9" s="78">
        <f>NPV($A$3,F9:$F$17)*(1+$A$3)</f>
        <v>104.5410099522127</v>
      </c>
      <c r="H9" s="78">
        <f>G9-F9</f>
        <v>101.0410099522127</v>
      </c>
      <c r="I9">
        <f>$J$2/2*100</f>
        <v>2.5</v>
      </c>
      <c r="J9" s="78">
        <f t="array" ref="J9">NPV($A$3,I9:I21)*(1+$A$3)</f>
        <v>100.80210886668591</v>
      </c>
      <c r="K9" s="78">
        <f>J9-I9</f>
        <v>98.302108866685913</v>
      </c>
    </row>
    <row r="10" spans="1:11">
      <c r="A10">
        <v>1.25</v>
      </c>
      <c r="B10" s="84" t="s">
        <v>369</v>
      </c>
      <c r="C10">
        <v>0</v>
      </c>
      <c r="D10" s="78">
        <f t="shared" si="0"/>
        <v>90.305611086566316</v>
      </c>
      <c r="E10" s="78">
        <f t="shared" si="1"/>
        <v>90.305611086566316</v>
      </c>
      <c r="F10">
        <v>0</v>
      </c>
      <c r="G10" s="78">
        <f>NPV($A$3,F10:$F$17)*(1+$A$3)</f>
        <v>102.52367018897743</v>
      </c>
      <c r="H10" s="78">
        <f>G10-0.5*F11</f>
        <v>100.77367018897743</v>
      </c>
      <c r="I10">
        <v>0</v>
      </c>
      <c r="J10" s="78">
        <f t="array" ref="J10">NPV($A$3,I10:I22)*(1+$A$3)</f>
        <v>99.744578890250466</v>
      </c>
      <c r="K10" s="78">
        <f>J10-0.5*I11</f>
        <v>98.494578890250466</v>
      </c>
    </row>
    <row r="11" spans="1:11">
      <c r="A11">
        <v>1.5</v>
      </c>
      <c r="B11" t="s">
        <v>370</v>
      </c>
      <c r="C11">
        <v>0</v>
      </c>
      <c r="D11" s="78">
        <f t="shared" si="0"/>
        <v>91.63074173181738</v>
      </c>
      <c r="E11" s="78">
        <f t="shared" si="1"/>
        <v>91.63074173181738</v>
      </c>
      <c r="F11">
        <f>$G$2/2*100</f>
        <v>3.5000000000000004</v>
      </c>
      <c r="G11" s="78">
        <f>NPV($A$3,F11:$F$17)*(1+$A$3)</f>
        <v>104.02808675397685</v>
      </c>
      <c r="H11" s="78">
        <f>G11-F11</f>
        <v>100.52808675397685</v>
      </c>
      <c r="I11">
        <f>$J$2/2*100</f>
        <v>2.5</v>
      </c>
      <c r="J11" s="78">
        <f t="array" ref="J11">NPV($A$3,I11:I23)*(1+$A$3)</f>
        <v>101.20821549704372</v>
      </c>
      <c r="K11" s="78">
        <f>J11-I11</f>
        <v>98.708215497043724</v>
      </c>
    </row>
    <row r="12" spans="1:11">
      <c r="A12">
        <v>1.75</v>
      </c>
      <c r="B12" t="s">
        <v>371</v>
      </c>
      <c r="C12">
        <v>0</v>
      </c>
      <c r="D12" s="78">
        <f t="shared" si="0"/>
        <v>92.975317140310224</v>
      </c>
      <c r="E12" s="78">
        <f t="shared" si="1"/>
        <v>92.975317140310224</v>
      </c>
      <c r="F12">
        <v>0</v>
      </c>
      <c r="G12" s="78">
        <f>NPV($A$3,F12:$F$17)*(1+$A$3)</f>
        <v>102.00322043463433</v>
      </c>
      <c r="H12" s="78">
        <f>G12-0.5*3.5</f>
        <v>100.25322043463433</v>
      </c>
      <c r="I12">
        <v>0</v>
      </c>
      <c r="J12" s="78">
        <f t="array" ref="J12">NPV($A$3,I12:I24)*(1+$A$3)</f>
        <v>100.15664466683022</v>
      </c>
      <c r="K12" s="78">
        <f>J12-0.5*I13</f>
        <v>98.906644666830218</v>
      </c>
    </row>
    <row r="13" spans="1:11">
      <c r="A13">
        <v>2</v>
      </c>
      <c r="B13" t="s">
        <v>372</v>
      </c>
      <c r="C13">
        <v>0</v>
      </c>
      <c r="D13" s="78">
        <f t="shared" si="0"/>
        <v>94.33962264150945</v>
      </c>
      <c r="E13" s="78">
        <f t="shared" si="1"/>
        <v>94.33962264150945</v>
      </c>
      <c r="F13">
        <f>$G$2/2*100+100</f>
        <v>103.5</v>
      </c>
      <c r="G13" s="78">
        <f>NPV($A$3,F13:$F$17)*(1+$A$3)</f>
        <v>103.5</v>
      </c>
      <c r="H13" s="78">
        <f>G13-(F13-100)</f>
        <v>100</v>
      </c>
      <c r="I13">
        <f>$J$2/2*100</f>
        <v>2.5</v>
      </c>
      <c r="J13" s="78">
        <f t="array" ref="J13">NPV($A$3,I13:I25)*(1+$A$3)</f>
        <v>101.62632786344034</v>
      </c>
      <c r="K13" s="78">
        <f>J13-I13</f>
        <v>99.126327863440338</v>
      </c>
    </row>
    <row r="14" spans="1:11">
      <c r="A14">
        <v>2.25</v>
      </c>
      <c r="B14" s="84" t="s">
        <v>373</v>
      </c>
      <c r="C14">
        <v>0</v>
      </c>
      <c r="D14" s="78">
        <f t="shared" si="0"/>
        <v>95.723947751760306</v>
      </c>
      <c r="E14" s="78">
        <f t="shared" si="1"/>
        <v>95.723947751760306</v>
      </c>
      <c r="F14">
        <v>0</v>
      </c>
      <c r="G14" s="78"/>
      <c r="H14" s="78"/>
      <c r="I14">
        <v>0</v>
      </c>
      <c r="J14" s="78">
        <f t="array" ref="J14">NPV($A$3,I14:I26)*(1+$A$3)</f>
        <v>100.58089234977254</v>
      </c>
      <c r="K14" s="78">
        <f>J14-0.5*I15</f>
        <v>99.33089234977254</v>
      </c>
    </row>
    <row r="15" spans="1:11">
      <c r="A15">
        <v>2.5</v>
      </c>
      <c r="B15" t="s">
        <v>374</v>
      </c>
      <c r="C15">
        <v>0</v>
      </c>
      <c r="D15" s="78">
        <f t="shared" si="0"/>
        <v>97.128586235726416</v>
      </c>
      <c r="E15" s="78">
        <f t="shared" si="1"/>
        <v>97.128586235726416</v>
      </c>
      <c r="F15">
        <v>0</v>
      </c>
      <c r="G15" s="78"/>
      <c r="H15" s="78"/>
      <c r="I15">
        <f>$J$2/2*100</f>
        <v>2.5</v>
      </c>
      <c r="J15" s="78">
        <f t="array" ref="J15">NPV($A$3,I15:I27)*(1+$A$3)</f>
        <v>102.05680089161959</v>
      </c>
      <c r="K15" s="78">
        <f>J15-I15</f>
        <v>99.556800891619588</v>
      </c>
    </row>
    <row r="16" spans="1:11">
      <c r="A16">
        <v>2.75</v>
      </c>
      <c r="B16" t="s">
        <v>375</v>
      </c>
      <c r="C16">
        <v>0</v>
      </c>
      <c r="D16" s="78">
        <f t="shared" si="0"/>
        <v>98.553836168728822</v>
      </c>
      <c r="E16" s="78">
        <f t="shared" si="1"/>
        <v>98.553836168728822</v>
      </c>
      <c r="F16">
        <v>0</v>
      </c>
      <c r="G16" s="78"/>
      <c r="H16" s="78"/>
      <c r="I16">
        <v>0</v>
      </c>
      <c r="J16" s="78">
        <f t="array" ref="J16">NPV($A$3,I16:I28)*(1+$A$3)</f>
        <v>101.01768207294704</v>
      </c>
      <c r="K16" s="78">
        <f>J16-0.5*2.5</f>
        <v>99.767682072947039</v>
      </c>
    </row>
    <row r="17" spans="1:11">
      <c r="A17">
        <v>3</v>
      </c>
      <c r="B17" t="s">
        <v>376</v>
      </c>
      <c r="C17">
        <v>100</v>
      </c>
      <c r="D17" s="78">
        <f t="shared" si="0"/>
        <v>100</v>
      </c>
      <c r="E17" s="78">
        <f t="shared" si="1"/>
        <v>100</v>
      </c>
      <c r="F17">
        <v>0</v>
      </c>
      <c r="G17" s="78"/>
      <c r="H17" s="78"/>
      <c r="I17">
        <f>$J$2/2*100+100</f>
        <v>102.5</v>
      </c>
      <c r="J17" s="78">
        <f t="array" ref="J17">NPV($A$3,I17:I29)*(1+$A$3)</f>
        <v>102.5</v>
      </c>
      <c r="K17" s="78">
        <f>J17-2.5</f>
        <v>100</v>
      </c>
    </row>
    <row r="18" spans="1:11">
      <c r="B18" t="s">
        <v>377</v>
      </c>
    </row>
    <row r="19" spans="1:11">
      <c r="G19" s="78"/>
      <c r="H19" s="78"/>
    </row>
    <row r="23" spans="1:11">
      <c r="C23" s="7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8F5FE-EC18-453F-9CA5-4E123C437C88}">
  <dimension ref="E2:CK34"/>
  <sheetViews>
    <sheetView topLeftCell="V1" workbookViewId="0">
      <selection activeCell="AM49" sqref="AM49"/>
    </sheetView>
  </sheetViews>
  <sheetFormatPr defaultRowHeight="14.5"/>
  <cols>
    <col min="33" max="33" width="8.7265625" style="3"/>
    <col min="53" max="53" width="8.7265625" style="3"/>
  </cols>
  <sheetData>
    <row r="2" spans="5:89">
      <c r="BD2" t="s">
        <v>432</v>
      </c>
      <c r="BE2">
        <v>5850</v>
      </c>
    </row>
    <row r="3" spans="5:89">
      <c r="BD3" t="s">
        <v>403</v>
      </c>
      <c r="BE3">
        <f>BE2</f>
        <v>5850</v>
      </c>
    </row>
    <row r="4" spans="5:89" ht="20">
      <c r="AI4" s="103" t="s">
        <v>397</v>
      </c>
      <c r="BD4" t="s">
        <v>433</v>
      </c>
      <c r="BE4">
        <v>462.1</v>
      </c>
      <c r="BN4">
        <f>5850*0.9</f>
        <v>5265</v>
      </c>
    </row>
    <row r="5" spans="5:89" ht="30">
      <c r="E5" s="101" t="s">
        <v>393</v>
      </c>
      <c r="AI5" t="s">
        <v>398</v>
      </c>
      <c r="BO5" s="111"/>
      <c r="CJ5" t="s">
        <v>434</v>
      </c>
      <c r="CK5" t="s">
        <v>435</v>
      </c>
    </row>
    <row r="6" spans="5:89" ht="22.5">
      <c r="E6" s="101" t="s">
        <v>394</v>
      </c>
      <c r="AI6" t="s">
        <v>399</v>
      </c>
      <c r="BD6" t="s">
        <v>396</v>
      </c>
      <c r="BE6" t="s">
        <v>435</v>
      </c>
      <c r="BF6" t="s">
        <v>436</v>
      </c>
      <c r="BG6" t="s">
        <v>437</v>
      </c>
      <c r="BJ6" t="s">
        <v>60</v>
      </c>
      <c r="BK6" t="s">
        <v>438</v>
      </c>
      <c r="BL6" t="s">
        <v>439</v>
      </c>
      <c r="BM6" t="s">
        <v>440</v>
      </c>
      <c r="BP6" t="s">
        <v>441</v>
      </c>
      <c r="BQ6" t="s">
        <v>442</v>
      </c>
      <c r="BS6" t="s">
        <v>434</v>
      </c>
      <c r="CI6">
        <v>3500</v>
      </c>
      <c r="CJ6">
        <f>MAX(5850-CI6,0)+MAX(0,CI6-5850)</f>
        <v>2350</v>
      </c>
    </row>
    <row r="7" spans="5:89" ht="22.5">
      <c r="E7" s="101" t="s">
        <v>395</v>
      </c>
      <c r="AI7" t="s">
        <v>400</v>
      </c>
      <c r="BC7">
        <v>3500</v>
      </c>
      <c r="BD7">
        <f>MAX(BC7-$BE$3,0)</f>
        <v>0</v>
      </c>
      <c r="BE7">
        <f>BD7-$BE$4</f>
        <v>-462.1</v>
      </c>
      <c r="BF7" s="112">
        <f>BC7/$BE$2-1</f>
        <v>-0.40170940170940173</v>
      </c>
      <c r="BG7" s="112">
        <f>BE7/$BE$4</f>
        <v>-1</v>
      </c>
      <c r="BI7">
        <v>3500</v>
      </c>
      <c r="BJ7">
        <f>BI7</f>
        <v>3500</v>
      </c>
      <c r="BK7">
        <f>MAX(5250-BI7,0)</f>
        <v>1750</v>
      </c>
      <c r="BL7">
        <f>BJ7+BK7</f>
        <v>5250</v>
      </c>
      <c r="BM7">
        <f>BL7-MAX(0,BI7-6300)</f>
        <v>5250</v>
      </c>
      <c r="BO7">
        <v>3500</v>
      </c>
      <c r="BP7">
        <f>-BO7</f>
        <v>-3500</v>
      </c>
      <c r="BQ7">
        <f>BP7+MAX(0,BO7-6300)</f>
        <v>-3500</v>
      </c>
      <c r="BR7">
        <v>3500</v>
      </c>
      <c r="BS7">
        <f>MAX(5850-BR7,0)+MAX(0,BR7-5850)</f>
        <v>2350</v>
      </c>
      <c r="CI7">
        <v>3750</v>
      </c>
      <c r="CJ7">
        <f t="shared" ref="CJ7:CJ25" si="0">MAX(5850-CI7,0)+MAX(0,CI7-5850)</f>
        <v>2100</v>
      </c>
    </row>
    <row r="8" spans="5:89">
      <c r="F8" t="s">
        <v>396</v>
      </c>
      <c r="M8" t="s">
        <v>23</v>
      </c>
      <c r="BC8">
        <v>3750</v>
      </c>
      <c r="BD8">
        <f t="shared" ref="BD8:BD26" si="1">MAX(BC8-$BE$3,0)</f>
        <v>0</v>
      </c>
      <c r="BE8">
        <f t="shared" ref="BE8:BE26" si="2">BD8-$BE$4</f>
        <v>-462.1</v>
      </c>
      <c r="BF8" s="112">
        <f t="shared" ref="BF8:BF26" si="3">BC8/$BE$2-1</f>
        <v>-0.35897435897435892</v>
      </c>
      <c r="BG8" s="112">
        <f t="shared" ref="BG8:BG26" si="4">BE8/$BE$4</f>
        <v>-1</v>
      </c>
      <c r="BI8">
        <v>3750</v>
      </c>
      <c r="BJ8">
        <f t="shared" ref="BJ8:BJ26" si="5">BI8</f>
        <v>3750</v>
      </c>
      <c r="BK8">
        <f t="shared" ref="BK8:BK26" si="6">MAX(5250-BI8,0)</f>
        <v>1500</v>
      </c>
      <c r="BL8">
        <f t="shared" ref="BL8:BL26" si="7">BJ8+BK8</f>
        <v>5250</v>
      </c>
      <c r="BM8">
        <f t="shared" ref="BM8:BM26" si="8">BL8-MAX(0,BI8-6300)</f>
        <v>5250</v>
      </c>
      <c r="BO8">
        <v>3750</v>
      </c>
      <c r="BP8">
        <f t="shared" ref="BP8:BP26" si="9">-BO8</f>
        <v>-3750</v>
      </c>
      <c r="BQ8">
        <f t="shared" ref="BQ8:BQ26" si="10">BP8+MAX(0,BO8-6300)</f>
        <v>-3750</v>
      </c>
      <c r="BR8">
        <v>3750</v>
      </c>
      <c r="BS8">
        <f t="shared" ref="BS8:BS26" si="11">MAX(5850-BR8,0)+MAX(0,BR8-5850)</f>
        <v>2100</v>
      </c>
      <c r="CI8">
        <v>4000</v>
      </c>
      <c r="CJ8">
        <f t="shared" si="0"/>
        <v>1850</v>
      </c>
    </row>
    <row r="9" spans="5:89">
      <c r="F9">
        <v>85</v>
      </c>
      <c r="G9">
        <v>90</v>
      </c>
      <c r="H9">
        <v>95</v>
      </c>
      <c r="I9">
        <v>100</v>
      </c>
      <c r="J9">
        <v>105</v>
      </c>
      <c r="K9">
        <v>110</v>
      </c>
      <c r="L9">
        <v>115</v>
      </c>
      <c r="M9">
        <v>120</v>
      </c>
      <c r="O9">
        <v>85</v>
      </c>
      <c r="P9">
        <v>90</v>
      </c>
      <c r="Q9">
        <v>95</v>
      </c>
      <c r="R9">
        <v>100</v>
      </c>
      <c r="S9">
        <v>105</v>
      </c>
      <c r="T9">
        <v>110</v>
      </c>
      <c r="U9">
        <v>115</v>
      </c>
      <c r="V9">
        <v>120</v>
      </c>
      <c r="AI9" t="s">
        <v>401</v>
      </c>
      <c r="AJ9" s="104">
        <v>5895.34</v>
      </c>
      <c r="BC9">
        <v>4000</v>
      </c>
      <c r="BD9">
        <f t="shared" si="1"/>
        <v>0</v>
      </c>
      <c r="BE9">
        <f t="shared" si="2"/>
        <v>-462.1</v>
      </c>
      <c r="BF9" s="112">
        <f t="shared" si="3"/>
        <v>-0.31623931623931623</v>
      </c>
      <c r="BG9" s="112">
        <f t="shared" si="4"/>
        <v>-1</v>
      </c>
      <c r="BI9">
        <v>4000</v>
      </c>
      <c r="BJ9">
        <f t="shared" si="5"/>
        <v>4000</v>
      </c>
      <c r="BK9">
        <f t="shared" si="6"/>
        <v>1250</v>
      </c>
      <c r="BL9">
        <f t="shared" si="7"/>
        <v>5250</v>
      </c>
      <c r="BM9">
        <f t="shared" si="8"/>
        <v>5250</v>
      </c>
      <c r="BO9">
        <v>4000</v>
      </c>
      <c r="BP9">
        <f t="shared" si="9"/>
        <v>-4000</v>
      </c>
      <c r="BQ9">
        <f t="shared" si="10"/>
        <v>-4000</v>
      </c>
      <c r="BR9">
        <v>4000</v>
      </c>
      <c r="BS9">
        <f t="shared" si="11"/>
        <v>1850</v>
      </c>
      <c r="CI9">
        <v>4250</v>
      </c>
      <c r="CJ9">
        <f t="shared" si="0"/>
        <v>1600</v>
      </c>
    </row>
    <row r="10" spans="5:89" ht="23">
      <c r="E10" s="102" t="s">
        <v>15</v>
      </c>
      <c r="F10">
        <f t="shared" ref="F10:G10" si="12">100*F9</f>
        <v>8500</v>
      </c>
      <c r="G10">
        <f t="shared" si="12"/>
        <v>9000</v>
      </c>
      <c r="H10">
        <f>100*H9</f>
        <v>9500</v>
      </c>
      <c r="I10">
        <f t="shared" ref="I10:M10" si="13">100*I9</f>
        <v>10000</v>
      </c>
      <c r="J10">
        <f t="shared" si="13"/>
        <v>10500</v>
      </c>
      <c r="K10">
        <f t="shared" si="13"/>
        <v>11000</v>
      </c>
      <c r="L10">
        <f t="shared" si="13"/>
        <v>11500</v>
      </c>
      <c r="M10">
        <f t="shared" si="13"/>
        <v>12000</v>
      </c>
      <c r="N10" s="102" t="s">
        <v>15</v>
      </c>
      <c r="O10">
        <f t="shared" ref="O10:V12" si="14">F10/10000-1</f>
        <v>-0.15000000000000002</v>
      </c>
      <c r="P10">
        <f t="shared" si="14"/>
        <v>-9.9999999999999978E-2</v>
      </c>
      <c r="Q10">
        <f t="shared" si="14"/>
        <v>-5.0000000000000044E-2</v>
      </c>
      <c r="R10">
        <f t="shared" si="14"/>
        <v>0</v>
      </c>
      <c r="S10">
        <f t="shared" si="14"/>
        <v>5.0000000000000044E-2</v>
      </c>
      <c r="T10">
        <f t="shared" si="14"/>
        <v>0.10000000000000009</v>
      </c>
      <c r="U10">
        <f t="shared" si="14"/>
        <v>0.14999999999999991</v>
      </c>
      <c r="V10">
        <f t="shared" si="14"/>
        <v>0.19999999999999996</v>
      </c>
      <c r="AI10" t="s">
        <v>402</v>
      </c>
      <c r="AJ10" s="104"/>
      <c r="AK10" t="s">
        <v>403</v>
      </c>
      <c r="AL10" t="s">
        <v>404</v>
      </c>
      <c r="AM10" t="s">
        <v>405</v>
      </c>
      <c r="AN10" t="s">
        <v>406</v>
      </c>
      <c r="AT10" t="s">
        <v>407</v>
      </c>
      <c r="AU10" t="s">
        <v>408</v>
      </c>
      <c r="BC10">
        <v>4250</v>
      </c>
      <c r="BD10">
        <f t="shared" si="1"/>
        <v>0</v>
      </c>
      <c r="BE10">
        <f t="shared" si="2"/>
        <v>-462.1</v>
      </c>
      <c r="BF10" s="112">
        <f t="shared" si="3"/>
        <v>-0.27350427350427353</v>
      </c>
      <c r="BG10" s="112">
        <f t="shared" si="4"/>
        <v>-1</v>
      </c>
      <c r="BI10">
        <v>4250</v>
      </c>
      <c r="BJ10">
        <f t="shared" si="5"/>
        <v>4250</v>
      </c>
      <c r="BK10">
        <f t="shared" si="6"/>
        <v>1000</v>
      </c>
      <c r="BL10">
        <f t="shared" si="7"/>
        <v>5250</v>
      </c>
      <c r="BM10">
        <f t="shared" si="8"/>
        <v>5250</v>
      </c>
      <c r="BO10">
        <v>4250</v>
      </c>
      <c r="BP10">
        <f t="shared" si="9"/>
        <v>-4250</v>
      </c>
      <c r="BQ10">
        <f t="shared" si="10"/>
        <v>-4250</v>
      </c>
      <c r="BR10">
        <v>4250</v>
      </c>
      <c r="BS10">
        <f t="shared" si="11"/>
        <v>1600</v>
      </c>
      <c r="CI10">
        <v>4500</v>
      </c>
      <c r="CJ10">
        <f t="shared" si="0"/>
        <v>1350</v>
      </c>
    </row>
    <row r="11" spans="5:89" ht="23">
      <c r="E11" s="102" t="s">
        <v>17</v>
      </c>
      <c r="F11">
        <f t="shared" ref="F11:G11" si="15">1000*MAX(0,F9-100)</f>
        <v>0</v>
      </c>
      <c r="G11">
        <f t="shared" si="15"/>
        <v>0</v>
      </c>
      <c r="H11">
        <f>1000*MAX(0,H9-100)</f>
        <v>0</v>
      </c>
      <c r="I11">
        <f t="shared" ref="I11:M11" si="16">1000*MAX(0,I9-100)</f>
        <v>0</v>
      </c>
      <c r="J11">
        <f t="shared" si="16"/>
        <v>5000</v>
      </c>
      <c r="K11">
        <f t="shared" si="16"/>
        <v>10000</v>
      </c>
      <c r="L11">
        <f t="shared" si="16"/>
        <v>15000</v>
      </c>
      <c r="M11">
        <f t="shared" si="16"/>
        <v>20000</v>
      </c>
      <c r="N11" s="102" t="s">
        <v>17</v>
      </c>
      <c r="O11">
        <f t="shared" si="14"/>
        <v>-1</v>
      </c>
      <c r="P11">
        <f t="shared" si="14"/>
        <v>-1</v>
      </c>
      <c r="Q11">
        <f t="shared" si="14"/>
        <v>-1</v>
      </c>
      <c r="R11">
        <f t="shared" si="14"/>
        <v>-1</v>
      </c>
      <c r="S11">
        <f t="shared" si="14"/>
        <v>-0.5</v>
      </c>
      <c r="T11">
        <f t="shared" si="14"/>
        <v>0</v>
      </c>
      <c r="U11">
        <f t="shared" si="14"/>
        <v>0.5</v>
      </c>
      <c r="V11">
        <f t="shared" si="14"/>
        <v>1</v>
      </c>
      <c r="AI11" s="105" t="s">
        <v>409</v>
      </c>
      <c r="AJ11" s="106">
        <v>45611.866666666669</v>
      </c>
      <c r="AK11" s="107">
        <v>5840</v>
      </c>
      <c r="AL11" s="108">
        <v>77.37</v>
      </c>
      <c r="AM11" s="108">
        <v>91.8</v>
      </c>
      <c r="AN11" s="108">
        <v>92.1</v>
      </c>
      <c r="AO11" s="108"/>
      <c r="AP11" s="109"/>
      <c r="AQ11" s="108"/>
      <c r="AR11" s="108"/>
      <c r="AS11" s="109"/>
      <c r="AT11" s="104">
        <f>MAX(0,$AJ$9-AK11)</f>
        <v>55.340000000000146</v>
      </c>
      <c r="AU11">
        <f>(AM11+AN11)/2-AT11</f>
        <v>36.609999999999843</v>
      </c>
      <c r="BC11">
        <v>4500</v>
      </c>
      <c r="BD11">
        <f t="shared" si="1"/>
        <v>0</v>
      </c>
      <c r="BE11">
        <f t="shared" si="2"/>
        <v>-462.1</v>
      </c>
      <c r="BF11" s="112">
        <f t="shared" si="3"/>
        <v>-0.23076923076923073</v>
      </c>
      <c r="BG11" s="112">
        <f t="shared" si="4"/>
        <v>-1</v>
      </c>
      <c r="BI11">
        <v>4500</v>
      </c>
      <c r="BJ11">
        <f t="shared" si="5"/>
        <v>4500</v>
      </c>
      <c r="BK11">
        <f t="shared" si="6"/>
        <v>750</v>
      </c>
      <c r="BL11">
        <f t="shared" si="7"/>
        <v>5250</v>
      </c>
      <c r="BM11">
        <f t="shared" si="8"/>
        <v>5250</v>
      </c>
      <c r="BO11">
        <v>4500</v>
      </c>
      <c r="BP11">
        <f t="shared" si="9"/>
        <v>-4500</v>
      </c>
      <c r="BQ11">
        <f t="shared" si="10"/>
        <v>-4500</v>
      </c>
      <c r="BR11">
        <v>4500</v>
      </c>
      <c r="BS11">
        <f t="shared" si="11"/>
        <v>1350</v>
      </c>
      <c r="CI11">
        <v>4750</v>
      </c>
      <c r="CJ11">
        <f t="shared" si="0"/>
        <v>1100</v>
      </c>
    </row>
    <row r="12" spans="5:89" ht="23">
      <c r="E12" s="102" t="s">
        <v>20</v>
      </c>
      <c r="F12">
        <f t="shared" ref="F12:G12" si="17">100*MAX(0,F9-100)+9270</f>
        <v>9270</v>
      </c>
      <c r="G12">
        <f t="shared" si="17"/>
        <v>9270</v>
      </c>
      <c r="H12">
        <f>100*MAX(0,H9-100)+9270</f>
        <v>9270</v>
      </c>
      <c r="I12">
        <f t="shared" ref="I12:M12" si="18">100*MAX(0,I9-100)+9270</f>
        <v>9270</v>
      </c>
      <c r="J12">
        <f t="shared" si="18"/>
        <v>9770</v>
      </c>
      <c r="K12">
        <f t="shared" si="18"/>
        <v>10270</v>
      </c>
      <c r="L12">
        <f t="shared" si="18"/>
        <v>10770</v>
      </c>
      <c r="M12">
        <f t="shared" si="18"/>
        <v>11270</v>
      </c>
      <c r="N12" s="102" t="s">
        <v>20</v>
      </c>
      <c r="O12">
        <f t="shared" si="14"/>
        <v>-7.2999999999999954E-2</v>
      </c>
      <c r="P12">
        <f t="shared" si="14"/>
        <v>-7.2999999999999954E-2</v>
      </c>
      <c r="Q12">
        <f t="shared" si="14"/>
        <v>-7.2999999999999954E-2</v>
      </c>
      <c r="R12">
        <f t="shared" si="14"/>
        <v>-7.2999999999999954E-2</v>
      </c>
      <c r="S12">
        <f t="shared" si="14"/>
        <v>-2.300000000000002E-2</v>
      </c>
      <c r="T12">
        <f t="shared" si="14"/>
        <v>2.6999999999999913E-2</v>
      </c>
      <c r="U12">
        <f t="shared" si="14"/>
        <v>7.6999999999999957E-2</v>
      </c>
      <c r="V12">
        <f t="shared" si="14"/>
        <v>0.127</v>
      </c>
      <c r="AI12" s="105" t="s">
        <v>410</v>
      </c>
      <c r="AJ12" s="106">
        <v>45614.651388888888</v>
      </c>
      <c r="AK12" s="107">
        <v>5850</v>
      </c>
      <c r="AL12" s="108">
        <v>84</v>
      </c>
      <c r="AM12" s="108">
        <v>83</v>
      </c>
      <c r="AN12" s="108">
        <v>83.4</v>
      </c>
      <c r="AO12" s="108"/>
      <c r="AP12" s="109"/>
      <c r="AQ12" s="108"/>
      <c r="AR12" s="110"/>
      <c r="AS12" s="109"/>
      <c r="AT12" s="104">
        <f t="shared" ref="AT12:AT21" si="19">MAX(0,$AJ$9-AK12)</f>
        <v>45.340000000000146</v>
      </c>
      <c r="AU12">
        <f t="shared" ref="AU12:AU21" si="20">(AM12+AN12)/2-AT12</f>
        <v>37.859999999999857</v>
      </c>
      <c r="BC12">
        <v>4750</v>
      </c>
      <c r="BD12">
        <f t="shared" si="1"/>
        <v>0</v>
      </c>
      <c r="BE12">
        <f t="shared" si="2"/>
        <v>-462.1</v>
      </c>
      <c r="BF12" s="112">
        <f t="shared" si="3"/>
        <v>-0.18803418803418803</v>
      </c>
      <c r="BG12" s="112">
        <f t="shared" si="4"/>
        <v>-1</v>
      </c>
      <c r="BI12">
        <v>4750</v>
      </c>
      <c r="BJ12">
        <f t="shared" si="5"/>
        <v>4750</v>
      </c>
      <c r="BK12">
        <f t="shared" si="6"/>
        <v>500</v>
      </c>
      <c r="BL12">
        <f t="shared" si="7"/>
        <v>5250</v>
      </c>
      <c r="BM12">
        <f t="shared" si="8"/>
        <v>5250</v>
      </c>
      <c r="BO12">
        <v>4750</v>
      </c>
      <c r="BP12">
        <f t="shared" si="9"/>
        <v>-4750</v>
      </c>
      <c r="BQ12">
        <f t="shared" si="10"/>
        <v>-4750</v>
      </c>
      <c r="BR12">
        <v>4750</v>
      </c>
      <c r="BS12">
        <f t="shared" si="11"/>
        <v>1100</v>
      </c>
      <c r="CI12">
        <v>5000</v>
      </c>
      <c r="CJ12">
        <f t="shared" si="0"/>
        <v>850</v>
      </c>
    </row>
    <row r="13" spans="5:89">
      <c r="AI13" s="105" t="s">
        <v>411</v>
      </c>
      <c r="AJ13" s="106">
        <v>45614.511111111111</v>
      </c>
      <c r="AK13" s="107">
        <v>5860</v>
      </c>
      <c r="AL13" s="108">
        <v>70.64</v>
      </c>
      <c r="AM13" s="108">
        <v>77.599999999999994</v>
      </c>
      <c r="AN13" s="108">
        <v>78</v>
      </c>
      <c r="AO13" s="108"/>
      <c r="AP13" s="109"/>
      <c r="AQ13" s="108"/>
      <c r="AR13" s="108"/>
      <c r="AS13" s="109"/>
      <c r="AT13" s="104">
        <f t="shared" si="19"/>
        <v>35.340000000000146</v>
      </c>
      <c r="AU13">
        <f t="shared" si="20"/>
        <v>42.459999999999852</v>
      </c>
      <c r="BC13">
        <v>5000</v>
      </c>
      <c r="BD13">
        <f t="shared" si="1"/>
        <v>0</v>
      </c>
      <c r="BE13">
        <f t="shared" si="2"/>
        <v>-462.1</v>
      </c>
      <c r="BF13" s="112">
        <f t="shared" si="3"/>
        <v>-0.14529914529914534</v>
      </c>
      <c r="BG13" s="112">
        <f t="shared" si="4"/>
        <v>-1</v>
      </c>
      <c r="BI13">
        <v>5000</v>
      </c>
      <c r="BJ13">
        <f t="shared" si="5"/>
        <v>5000</v>
      </c>
      <c r="BK13">
        <f t="shared" si="6"/>
        <v>250</v>
      </c>
      <c r="BL13">
        <f t="shared" si="7"/>
        <v>5250</v>
      </c>
      <c r="BM13">
        <f t="shared" si="8"/>
        <v>5250</v>
      </c>
      <c r="BO13">
        <v>5000</v>
      </c>
      <c r="BP13">
        <f t="shared" si="9"/>
        <v>-5000</v>
      </c>
      <c r="BQ13">
        <f t="shared" si="10"/>
        <v>-5000</v>
      </c>
      <c r="BR13">
        <v>5000</v>
      </c>
      <c r="BS13">
        <f t="shared" si="11"/>
        <v>850</v>
      </c>
      <c r="CI13">
        <v>5250</v>
      </c>
      <c r="CJ13">
        <f t="shared" si="0"/>
        <v>600</v>
      </c>
    </row>
    <row r="14" spans="5:89">
      <c r="AI14" s="105" t="s">
        <v>412</v>
      </c>
      <c r="AJ14" s="106">
        <v>45614.647916666669</v>
      </c>
      <c r="AK14" s="107">
        <v>5870</v>
      </c>
      <c r="AL14" s="108">
        <v>68.81</v>
      </c>
      <c r="AM14" s="108">
        <v>70.2</v>
      </c>
      <c r="AN14" s="108">
        <v>70.599999999999994</v>
      </c>
      <c r="AO14" s="108"/>
      <c r="AP14" s="109"/>
      <c r="AQ14" s="108"/>
      <c r="AR14" s="110"/>
      <c r="AS14" s="109"/>
      <c r="AT14" s="104">
        <f t="shared" si="19"/>
        <v>25.340000000000146</v>
      </c>
      <c r="AU14">
        <f t="shared" si="20"/>
        <v>45.05999999999986</v>
      </c>
      <c r="BC14">
        <v>5250</v>
      </c>
      <c r="BD14">
        <f t="shared" si="1"/>
        <v>0</v>
      </c>
      <c r="BE14">
        <f t="shared" si="2"/>
        <v>-462.1</v>
      </c>
      <c r="BF14" s="112">
        <f t="shared" si="3"/>
        <v>-0.10256410256410253</v>
      </c>
      <c r="BG14" s="112">
        <f t="shared" si="4"/>
        <v>-1</v>
      </c>
      <c r="BI14">
        <v>5250</v>
      </c>
      <c r="BJ14">
        <f t="shared" si="5"/>
        <v>5250</v>
      </c>
      <c r="BK14">
        <f t="shared" si="6"/>
        <v>0</v>
      </c>
      <c r="BL14">
        <f t="shared" si="7"/>
        <v>5250</v>
      </c>
      <c r="BM14">
        <f t="shared" si="8"/>
        <v>5250</v>
      </c>
      <c r="BO14">
        <v>5250</v>
      </c>
      <c r="BP14">
        <f t="shared" si="9"/>
        <v>-5250</v>
      </c>
      <c r="BQ14">
        <f t="shared" si="10"/>
        <v>-5250</v>
      </c>
      <c r="BR14">
        <v>5250</v>
      </c>
      <c r="BS14">
        <f t="shared" si="11"/>
        <v>600</v>
      </c>
      <c r="CI14">
        <v>5500</v>
      </c>
      <c r="CJ14">
        <f t="shared" si="0"/>
        <v>350</v>
      </c>
    </row>
    <row r="15" spans="5:89">
      <c r="M15" t="s">
        <v>15</v>
      </c>
      <c r="N15" t="s">
        <v>17</v>
      </c>
      <c r="O15" t="s">
        <v>20</v>
      </c>
      <c r="AI15" s="105" t="s">
        <v>413</v>
      </c>
      <c r="AJ15" s="106">
        <v>45614.631249999999</v>
      </c>
      <c r="AK15" s="107">
        <v>5880</v>
      </c>
      <c r="AL15" s="108">
        <v>56.47</v>
      </c>
      <c r="AM15" s="108">
        <v>64.599999999999994</v>
      </c>
      <c r="AN15" s="108">
        <v>65</v>
      </c>
      <c r="AO15" s="108"/>
      <c r="AP15" s="109"/>
      <c r="AQ15" s="108"/>
      <c r="AR15" s="108"/>
      <c r="AS15" s="109"/>
      <c r="AT15" s="104">
        <f t="shared" si="19"/>
        <v>15.340000000000146</v>
      </c>
      <c r="AU15">
        <f t="shared" si="20"/>
        <v>49.459999999999852</v>
      </c>
      <c r="BC15">
        <v>5500</v>
      </c>
      <c r="BD15">
        <f t="shared" si="1"/>
        <v>0</v>
      </c>
      <c r="BE15">
        <f t="shared" si="2"/>
        <v>-462.1</v>
      </c>
      <c r="BF15" s="112">
        <f t="shared" si="3"/>
        <v>-5.9829059829059839E-2</v>
      </c>
      <c r="BG15" s="112">
        <f t="shared" si="4"/>
        <v>-1</v>
      </c>
      <c r="BI15">
        <v>5500</v>
      </c>
      <c r="BJ15">
        <f t="shared" si="5"/>
        <v>5500</v>
      </c>
      <c r="BK15">
        <f t="shared" si="6"/>
        <v>0</v>
      </c>
      <c r="BL15">
        <f t="shared" si="7"/>
        <v>5500</v>
      </c>
      <c r="BM15">
        <f t="shared" si="8"/>
        <v>5500</v>
      </c>
      <c r="BO15">
        <v>5500</v>
      </c>
      <c r="BP15">
        <f t="shared" si="9"/>
        <v>-5500</v>
      </c>
      <c r="BQ15">
        <f t="shared" si="10"/>
        <v>-5500</v>
      </c>
      <c r="BR15">
        <v>5500</v>
      </c>
      <c r="BS15">
        <f t="shared" si="11"/>
        <v>350</v>
      </c>
      <c r="CI15">
        <v>5750</v>
      </c>
      <c r="CJ15">
        <f t="shared" si="0"/>
        <v>100</v>
      </c>
    </row>
    <row r="16" spans="5:89">
      <c r="L16">
        <v>85</v>
      </c>
      <c r="M16">
        <v>-0.15000000000000002</v>
      </c>
      <c r="N16">
        <v>-1</v>
      </c>
      <c r="O16">
        <v>-7.2999999999999954E-2</v>
      </c>
      <c r="AI16" s="105" t="s">
        <v>414</v>
      </c>
      <c r="AJ16" s="106">
        <v>45614.644444444442</v>
      </c>
      <c r="AK16" s="107">
        <v>5890</v>
      </c>
      <c r="AL16" s="108">
        <v>53.66</v>
      </c>
      <c r="AM16" s="108">
        <v>57.5</v>
      </c>
      <c r="AN16" s="108">
        <v>57.8</v>
      </c>
      <c r="AO16" s="108"/>
      <c r="AP16" s="109"/>
      <c r="AQ16" s="108"/>
      <c r="AR16" s="108"/>
      <c r="AS16" s="109"/>
      <c r="AT16" s="104">
        <f t="shared" si="19"/>
        <v>5.3400000000001455</v>
      </c>
      <c r="AU16">
        <f t="shared" si="20"/>
        <v>52.309999999999853</v>
      </c>
      <c r="BC16">
        <v>5750</v>
      </c>
      <c r="BD16">
        <f t="shared" si="1"/>
        <v>0</v>
      </c>
      <c r="BE16">
        <f t="shared" si="2"/>
        <v>-462.1</v>
      </c>
      <c r="BF16" s="112">
        <f t="shared" si="3"/>
        <v>-1.7094017094017144E-2</v>
      </c>
      <c r="BG16" s="112">
        <f t="shared" si="4"/>
        <v>-1</v>
      </c>
      <c r="BI16">
        <v>5750</v>
      </c>
      <c r="BJ16">
        <f t="shared" si="5"/>
        <v>5750</v>
      </c>
      <c r="BK16">
        <f t="shared" si="6"/>
        <v>0</v>
      </c>
      <c r="BL16">
        <f t="shared" si="7"/>
        <v>5750</v>
      </c>
      <c r="BM16">
        <f t="shared" si="8"/>
        <v>5750</v>
      </c>
      <c r="BO16">
        <v>5750</v>
      </c>
      <c r="BP16">
        <f t="shared" si="9"/>
        <v>-5750</v>
      </c>
      <c r="BQ16">
        <f t="shared" si="10"/>
        <v>-5750</v>
      </c>
      <c r="BR16">
        <v>5750</v>
      </c>
      <c r="BS16">
        <f t="shared" si="11"/>
        <v>100</v>
      </c>
      <c r="CI16">
        <v>6000</v>
      </c>
      <c r="CJ16">
        <f t="shared" si="0"/>
        <v>150</v>
      </c>
    </row>
    <row r="17" spans="12:88">
      <c r="L17">
        <v>90</v>
      </c>
      <c r="M17">
        <v>-9.9999999999999978E-2</v>
      </c>
      <c r="N17">
        <v>-1</v>
      </c>
      <c r="O17">
        <v>-7.2999999999999954E-2</v>
      </c>
      <c r="AI17" s="105" t="s">
        <v>415</v>
      </c>
      <c r="AJ17" s="106">
        <v>45614.649305555555</v>
      </c>
      <c r="AK17" s="107">
        <v>5900</v>
      </c>
      <c r="AL17" s="108">
        <v>52.1</v>
      </c>
      <c r="AM17" s="108">
        <v>51.7</v>
      </c>
      <c r="AN17" s="108">
        <v>52.1</v>
      </c>
      <c r="AO17" s="108"/>
      <c r="AP17" s="109"/>
      <c r="AQ17" s="108"/>
      <c r="AR17" s="110"/>
      <c r="AS17" s="109"/>
      <c r="AT17" s="104">
        <f t="shared" si="19"/>
        <v>0</v>
      </c>
      <c r="AU17">
        <f t="shared" si="20"/>
        <v>51.900000000000006</v>
      </c>
      <c r="BC17">
        <v>6000</v>
      </c>
      <c r="BD17">
        <f t="shared" si="1"/>
        <v>150</v>
      </c>
      <c r="BE17">
        <f t="shared" si="2"/>
        <v>-312.10000000000002</v>
      </c>
      <c r="BF17" s="112">
        <f t="shared" si="3"/>
        <v>2.564102564102555E-2</v>
      </c>
      <c r="BG17" s="112">
        <f t="shared" si="4"/>
        <v>-0.6753949361610041</v>
      </c>
      <c r="BI17">
        <v>6000</v>
      </c>
      <c r="BJ17">
        <f t="shared" si="5"/>
        <v>6000</v>
      </c>
      <c r="BK17">
        <f t="shared" si="6"/>
        <v>0</v>
      </c>
      <c r="BL17">
        <f t="shared" si="7"/>
        <v>6000</v>
      </c>
      <c r="BM17">
        <f t="shared" si="8"/>
        <v>6000</v>
      </c>
      <c r="BO17">
        <v>6000</v>
      </c>
      <c r="BP17">
        <f t="shared" si="9"/>
        <v>-6000</v>
      </c>
      <c r="BQ17">
        <f t="shared" si="10"/>
        <v>-6000</v>
      </c>
      <c r="BR17">
        <v>6000</v>
      </c>
      <c r="BS17">
        <f t="shared" si="11"/>
        <v>150</v>
      </c>
      <c r="CI17">
        <v>6250</v>
      </c>
      <c r="CJ17">
        <f t="shared" si="0"/>
        <v>400</v>
      </c>
    </row>
    <row r="18" spans="12:88">
      <c r="L18">
        <v>95</v>
      </c>
      <c r="M18">
        <v>-5.0000000000000044E-2</v>
      </c>
      <c r="N18">
        <v>-1</v>
      </c>
      <c r="O18">
        <v>-7.2999999999999954E-2</v>
      </c>
      <c r="AI18" s="105" t="s">
        <v>416</v>
      </c>
      <c r="AJ18" s="106">
        <v>45614.645138888889</v>
      </c>
      <c r="AK18" s="107">
        <v>5910</v>
      </c>
      <c r="AL18" s="108">
        <v>42.95</v>
      </c>
      <c r="AM18" s="108">
        <v>46.6</v>
      </c>
      <c r="AN18" s="108">
        <v>46.9</v>
      </c>
      <c r="AO18" s="108"/>
      <c r="AP18" s="109"/>
      <c r="AQ18" s="108"/>
      <c r="AR18" s="108"/>
      <c r="AS18" s="109"/>
      <c r="AT18" s="104">
        <f t="shared" si="19"/>
        <v>0</v>
      </c>
      <c r="AU18">
        <f t="shared" si="20"/>
        <v>46.75</v>
      </c>
      <c r="BC18">
        <v>6250</v>
      </c>
      <c r="BD18">
        <f t="shared" si="1"/>
        <v>400</v>
      </c>
      <c r="BE18">
        <f t="shared" si="2"/>
        <v>-62.100000000000023</v>
      </c>
      <c r="BF18" s="112">
        <f t="shared" si="3"/>
        <v>6.8376068376068355E-2</v>
      </c>
      <c r="BG18" s="112">
        <f t="shared" si="4"/>
        <v>-0.13438649642934433</v>
      </c>
      <c r="BI18">
        <v>6250</v>
      </c>
      <c r="BJ18">
        <f t="shared" si="5"/>
        <v>6250</v>
      </c>
      <c r="BK18">
        <f t="shared" si="6"/>
        <v>0</v>
      </c>
      <c r="BL18">
        <f t="shared" si="7"/>
        <v>6250</v>
      </c>
      <c r="BM18">
        <f t="shared" si="8"/>
        <v>6250</v>
      </c>
      <c r="BO18">
        <v>6250</v>
      </c>
      <c r="BP18">
        <f t="shared" si="9"/>
        <v>-6250</v>
      </c>
      <c r="BQ18">
        <f t="shared" si="10"/>
        <v>-6250</v>
      </c>
      <c r="BR18">
        <v>6250</v>
      </c>
      <c r="BS18">
        <f t="shared" si="11"/>
        <v>400</v>
      </c>
      <c r="CI18">
        <v>6500</v>
      </c>
      <c r="CJ18">
        <f t="shared" si="0"/>
        <v>650</v>
      </c>
    </row>
    <row r="19" spans="12:88">
      <c r="L19">
        <v>100</v>
      </c>
      <c r="M19">
        <v>0</v>
      </c>
      <c r="N19">
        <v>-1</v>
      </c>
      <c r="O19">
        <v>-7.2999999999999954E-2</v>
      </c>
      <c r="AI19" s="105" t="s">
        <v>417</v>
      </c>
      <c r="AJ19" s="106">
        <v>45614.647916666669</v>
      </c>
      <c r="AK19" s="107">
        <v>5920</v>
      </c>
      <c r="AL19" s="108">
        <v>39.869999999999997</v>
      </c>
      <c r="AM19" s="108">
        <v>40.799999999999997</v>
      </c>
      <c r="AN19" s="108">
        <v>41.1</v>
      </c>
      <c r="AO19" s="108"/>
      <c r="AP19" s="109"/>
      <c r="AQ19" s="108"/>
      <c r="AR19" s="108"/>
      <c r="AS19" s="109"/>
      <c r="AT19" s="104">
        <f t="shared" si="19"/>
        <v>0</v>
      </c>
      <c r="AU19">
        <f t="shared" si="20"/>
        <v>40.950000000000003</v>
      </c>
      <c r="BC19">
        <v>6500</v>
      </c>
      <c r="BD19">
        <f t="shared" si="1"/>
        <v>650</v>
      </c>
      <c r="BE19">
        <f t="shared" si="2"/>
        <v>187.89999999999998</v>
      </c>
      <c r="BF19" s="112">
        <f t="shared" si="3"/>
        <v>0.11111111111111116</v>
      </c>
      <c r="BG19" s="112">
        <f t="shared" si="4"/>
        <v>0.40662194330231544</v>
      </c>
      <c r="BI19">
        <v>6500</v>
      </c>
      <c r="BJ19">
        <f t="shared" si="5"/>
        <v>6500</v>
      </c>
      <c r="BK19">
        <f t="shared" si="6"/>
        <v>0</v>
      </c>
      <c r="BL19">
        <f t="shared" si="7"/>
        <v>6500</v>
      </c>
      <c r="BM19">
        <f t="shared" si="8"/>
        <v>6300</v>
      </c>
      <c r="BO19">
        <v>6500</v>
      </c>
      <c r="BP19">
        <f t="shared" si="9"/>
        <v>-6500</v>
      </c>
      <c r="BQ19">
        <f t="shared" si="10"/>
        <v>-6300</v>
      </c>
      <c r="BR19">
        <v>6500</v>
      </c>
      <c r="BS19">
        <f t="shared" si="11"/>
        <v>650</v>
      </c>
      <c r="CI19">
        <v>6750</v>
      </c>
      <c r="CJ19">
        <f t="shared" si="0"/>
        <v>900</v>
      </c>
    </row>
    <row r="20" spans="12:88">
      <c r="L20">
        <v>105</v>
      </c>
      <c r="M20">
        <v>5.0000000000000044E-2</v>
      </c>
      <c r="N20">
        <v>-0.5</v>
      </c>
      <c r="O20">
        <v>-2.300000000000002E-2</v>
      </c>
      <c r="AI20" s="105" t="s">
        <v>418</v>
      </c>
      <c r="AJ20" s="106">
        <v>45614.595833333333</v>
      </c>
      <c r="AK20" s="107">
        <v>5930</v>
      </c>
      <c r="AL20" s="108">
        <v>30.95</v>
      </c>
      <c r="AM20" s="108">
        <v>36.299999999999997</v>
      </c>
      <c r="AN20" s="108">
        <v>36.6</v>
      </c>
      <c r="AO20" s="108"/>
      <c r="AP20" s="109"/>
      <c r="AQ20" s="108"/>
      <c r="AR20" s="108"/>
      <c r="AS20" s="109"/>
      <c r="AT20" s="104">
        <f t="shared" si="19"/>
        <v>0</v>
      </c>
      <c r="AU20">
        <f t="shared" si="20"/>
        <v>36.450000000000003</v>
      </c>
      <c r="BC20">
        <v>6750</v>
      </c>
      <c r="BD20">
        <f t="shared" si="1"/>
        <v>900</v>
      </c>
      <c r="BE20">
        <f t="shared" si="2"/>
        <v>437.9</v>
      </c>
      <c r="BF20" s="112">
        <f t="shared" si="3"/>
        <v>0.15384615384615374</v>
      </c>
      <c r="BG20" s="112">
        <f t="shared" si="4"/>
        <v>0.94763038303397529</v>
      </c>
      <c r="BI20">
        <v>6750</v>
      </c>
      <c r="BJ20">
        <f t="shared" si="5"/>
        <v>6750</v>
      </c>
      <c r="BK20">
        <f t="shared" si="6"/>
        <v>0</v>
      </c>
      <c r="BL20">
        <f t="shared" si="7"/>
        <v>6750</v>
      </c>
      <c r="BM20">
        <f t="shared" si="8"/>
        <v>6300</v>
      </c>
      <c r="BO20">
        <v>6750</v>
      </c>
      <c r="BP20">
        <f t="shared" si="9"/>
        <v>-6750</v>
      </c>
      <c r="BQ20">
        <f t="shared" si="10"/>
        <v>-6300</v>
      </c>
      <c r="BR20">
        <v>6750</v>
      </c>
      <c r="BS20">
        <f t="shared" si="11"/>
        <v>900</v>
      </c>
      <c r="CI20">
        <v>7000</v>
      </c>
      <c r="CJ20">
        <f t="shared" si="0"/>
        <v>1150</v>
      </c>
    </row>
    <row r="21" spans="12:88">
      <c r="L21">
        <v>110</v>
      </c>
      <c r="M21">
        <v>0.10000000000000009</v>
      </c>
      <c r="N21">
        <v>0</v>
      </c>
      <c r="O21">
        <v>2.6999999999999913E-2</v>
      </c>
      <c r="AI21" s="105" t="s">
        <v>419</v>
      </c>
      <c r="AJ21" s="106">
        <v>45614.652777777781</v>
      </c>
      <c r="AK21" s="107">
        <v>5940</v>
      </c>
      <c r="AL21" s="108">
        <v>31.21</v>
      </c>
      <c r="AM21" s="108">
        <v>31.8</v>
      </c>
      <c r="AN21" s="108">
        <v>32.1</v>
      </c>
      <c r="AO21" s="108"/>
      <c r="AP21" s="109"/>
      <c r="AQ21" s="108"/>
      <c r="AR21" s="110"/>
      <c r="AS21" s="109"/>
      <c r="AT21" s="104">
        <f t="shared" si="19"/>
        <v>0</v>
      </c>
      <c r="AU21">
        <f t="shared" si="20"/>
        <v>31.950000000000003</v>
      </c>
      <c r="BC21">
        <v>7000</v>
      </c>
      <c r="BD21">
        <f t="shared" si="1"/>
        <v>1150</v>
      </c>
      <c r="BE21">
        <f t="shared" si="2"/>
        <v>687.9</v>
      </c>
      <c r="BF21" s="112">
        <f t="shared" si="3"/>
        <v>0.19658119658119655</v>
      </c>
      <c r="BG21" s="112">
        <f t="shared" si="4"/>
        <v>1.4886388227656351</v>
      </c>
      <c r="BI21">
        <v>7000</v>
      </c>
      <c r="BJ21">
        <f t="shared" si="5"/>
        <v>7000</v>
      </c>
      <c r="BK21">
        <f t="shared" si="6"/>
        <v>0</v>
      </c>
      <c r="BL21">
        <f t="shared" si="7"/>
        <v>7000</v>
      </c>
      <c r="BM21">
        <f t="shared" si="8"/>
        <v>6300</v>
      </c>
      <c r="BO21">
        <v>7000</v>
      </c>
      <c r="BP21">
        <f t="shared" si="9"/>
        <v>-7000</v>
      </c>
      <c r="BQ21">
        <f t="shared" si="10"/>
        <v>-6300</v>
      </c>
      <c r="BR21">
        <v>7000</v>
      </c>
      <c r="BS21">
        <f t="shared" si="11"/>
        <v>1150</v>
      </c>
      <c r="CI21">
        <v>7250</v>
      </c>
      <c r="CJ21">
        <f t="shared" si="0"/>
        <v>1400</v>
      </c>
    </row>
    <row r="22" spans="12:88">
      <c r="L22">
        <v>115</v>
      </c>
      <c r="M22">
        <v>0.14999999999999991</v>
      </c>
      <c r="N22">
        <v>0.5</v>
      </c>
      <c r="O22">
        <v>7.6999999999999957E-2</v>
      </c>
      <c r="BC22">
        <v>7250</v>
      </c>
      <c r="BD22">
        <f t="shared" si="1"/>
        <v>1400</v>
      </c>
      <c r="BE22">
        <f t="shared" si="2"/>
        <v>937.9</v>
      </c>
      <c r="BF22" s="112">
        <f t="shared" si="3"/>
        <v>0.23931623931623935</v>
      </c>
      <c r="BG22" s="112">
        <f t="shared" si="4"/>
        <v>2.0296472624972948</v>
      </c>
      <c r="BI22">
        <v>7250</v>
      </c>
      <c r="BJ22">
        <f t="shared" si="5"/>
        <v>7250</v>
      </c>
      <c r="BK22">
        <f t="shared" si="6"/>
        <v>0</v>
      </c>
      <c r="BL22">
        <f t="shared" si="7"/>
        <v>7250</v>
      </c>
      <c r="BM22">
        <f t="shared" si="8"/>
        <v>6300</v>
      </c>
      <c r="BO22">
        <v>7250</v>
      </c>
      <c r="BP22">
        <f t="shared" si="9"/>
        <v>-7250</v>
      </c>
      <c r="BQ22">
        <f t="shared" si="10"/>
        <v>-6300</v>
      </c>
      <c r="BR22">
        <v>7250</v>
      </c>
      <c r="BS22">
        <f t="shared" si="11"/>
        <v>1400</v>
      </c>
      <c r="CI22">
        <v>7500</v>
      </c>
      <c r="CJ22">
        <f t="shared" si="0"/>
        <v>1650</v>
      </c>
    </row>
    <row r="23" spans="12:88">
      <c r="L23">
        <v>120</v>
      </c>
      <c r="M23">
        <v>0.19999999999999996</v>
      </c>
      <c r="N23">
        <v>1</v>
      </c>
      <c r="O23">
        <v>0.127</v>
      </c>
      <c r="AI23" t="s">
        <v>420</v>
      </c>
      <c r="AT23" t="s">
        <v>407</v>
      </c>
      <c r="AU23" t="s">
        <v>408</v>
      </c>
      <c r="BC23">
        <v>7500</v>
      </c>
      <c r="BD23">
        <f t="shared" si="1"/>
        <v>1650</v>
      </c>
      <c r="BE23">
        <f t="shared" si="2"/>
        <v>1187.9000000000001</v>
      </c>
      <c r="BF23" s="112">
        <f t="shared" si="3"/>
        <v>0.28205128205128216</v>
      </c>
      <c r="BG23" s="112">
        <f t="shared" si="4"/>
        <v>2.5706557022289549</v>
      </c>
      <c r="BI23">
        <v>7500</v>
      </c>
      <c r="BJ23">
        <f t="shared" si="5"/>
        <v>7500</v>
      </c>
      <c r="BK23">
        <f t="shared" si="6"/>
        <v>0</v>
      </c>
      <c r="BL23">
        <f t="shared" si="7"/>
        <v>7500</v>
      </c>
      <c r="BM23">
        <f t="shared" si="8"/>
        <v>6300</v>
      </c>
      <c r="BO23">
        <v>7500</v>
      </c>
      <c r="BP23">
        <f t="shared" si="9"/>
        <v>-7500</v>
      </c>
      <c r="BQ23">
        <f t="shared" si="10"/>
        <v>-6300</v>
      </c>
      <c r="BR23">
        <v>7500</v>
      </c>
      <c r="BS23">
        <f t="shared" si="11"/>
        <v>1650</v>
      </c>
      <c r="CI23">
        <v>7750</v>
      </c>
      <c r="CJ23">
        <f t="shared" si="0"/>
        <v>1900</v>
      </c>
    </row>
    <row r="24" spans="12:88">
      <c r="AI24" s="105" t="s">
        <v>421</v>
      </c>
      <c r="AJ24" s="106">
        <v>45614.647222222222</v>
      </c>
      <c r="AK24" s="107">
        <v>5840</v>
      </c>
      <c r="AL24" s="108">
        <v>29.64</v>
      </c>
      <c r="AM24" s="108">
        <v>28.7</v>
      </c>
      <c r="AN24" s="108">
        <v>29</v>
      </c>
      <c r="AO24" s="108"/>
      <c r="AP24" s="109"/>
      <c r="AQ24" s="108"/>
      <c r="AR24" s="108"/>
      <c r="AS24" s="109"/>
      <c r="AT24" s="104">
        <f>MAX(AK24-$AJ$9,0)</f>
        <v>0</v>
      </c>
      <c r="AU24">
        <f>(AM24+AN24)/2-AT24</f>
        <v>28.85</v>
      </c>
      <c r="BC24">
        <v>7750</v>
      </c>
      <c r="BD24">
        <f t="shared" si="1"/>
        <v>1900</v>
      </c>
      <c r="BE24">
        <f t="shared" si="2"/>
        <v>1437.9</v>
      </c>
      <c r="BF24" s="112">
        <f t="shared" si="3"/>
        <v>0.32478632478632474</v>
      </c>
      <c r="BG24" s="112">
        <f t="shared" si="4"/>
        <v>3.1116641419606146</v>
      </c>
      <c r="BI24">
        <v>7750</v>
      </c>
      <c r="BJ24">
        <f t="shared" si="5"/>
        <v>7750</v>
      </c>
      <c r="BK24">
        <f t="shared" si="6"/>
        <v>0</v>
      </c>
      <c r="BL24">
        <f t="shared" si="7"/>
        <v>7750</v>
      </c>
      <c r="BM24">
        <f t="shared" si="8"/>
        <v>6300</v>
      </c>
      <c r="BO24">
        <v>7750</v>
      </c>
      <c r="BP24">
        <f t="shared" si="9"/>
        <v>-7750</v>
      </c>
      <c r="BQ24">
        <f t="shared" si="10"/>
        <v>-6300</v>
      </c>
      <c r="BR24">
        <v>7750</v>
      </c>
      <c r="BS24">
        <f t="shared" si="11"/>
        <v>1900</v>
      </c>
      <c r="CI24">
        <v>8000</v>
      </c>
      <c r="CJ24">
        <f t="shared" si="0"/>
        <v>2150</v>
      </c>
    </row>
    <row r="25" spans="12:88">
      <c r="AI25" s="105" t="s">
        <v>422</v>
      </c>
      <c r="AJ25" s="106">
        <v>45614.654166666667</v>
      </c>
      <c r="AK25" s="107">
        <v>5850</v>
      </c>
      <c r="AL25" s="108">
        <v>31.12</v>
      </c>
      <c r="AM25" s="108">
        <v>31.5</v>
      </c>
      <c r="AN25" s="108">
        <v>31.7</v>
      </c>
      <c r="AO25" s="108"/>
      <c r="AP25" s="109"/>
      <c r="AQ25" s="108"/>
      <c r="AR25" s="110"/>
      <c r="AS25" s="109"/>
      <c r="AT25" s="104">
        <f t="shared" ref="AT25:AT34" si="21">MAX(AK25-$AJ$9,0)</f>
        <v>0</v>
      </c>
      <c r="AU25">
        <f t="shared" ref="AU25:AU34" si="22">(AM25+AN25)/2-AT25</f>
        <v>31.6</v>
      </c>
      <c r="BC25">
        <v>8000</v>
      </c>
      <c r="BD25">
        <f t="shared" si="1"/>
        <v>2150</v>
      </c>
      <c r="BE25">
        <f t="shared" si="2"/>
        <v>1687.9</v>
      </c>
      <c r="BF25" s="112">
        <f t="shared" si="3"/>
        <v>0.36752136752136755</v>
      </c>
      <c r="BG25" s="112">
        <f t="shared" si="4"/>
        <v>3.6526725816922743</v>
      </c>
      <c r="BI25">
        <v>8000</v>
      </c>
      <c r="BJ25">
        <f t="shared" si="5"/>
        <v>8000</v>
      </c>
      <c r="BK25">
        <f t="shared" si="6"/>
        <v>0</v>
      </c>
      <c r="BL25">
        <f t="shared" si="7"/>
        <v>8000</v>
      </c>
      <c r="BM25">
        <f t="shared" si="8"/>
        <v>6300</v>
      </c>
      <c r="BO25">
        <v>8000</v>
      </c>
      <c r="BP25">
        <f t="shared" si="9"/>
        <v>-8000</v>
      </c>
      <c r="BQ25">
        <f t="shared" si="10"/>
        <v>-6300</v>
      </c>
      <c r="BR25">
        <v>8000</v>
      </c>
      <c r="BS25">
        <f t="shared" si="11"/>
        <v>2150</v>
      </c>
      <c r="CI25">
        <v>8250</v>
      </c>
      <c r="CJ25">
        <f t="shared" si="0"/>
        <v>2400</v>
      </c>
    </row>
    <row r="26" spans="12:88">
      <c r="AI26" s="105" t="s">
        <v>423</v>
      </c>
      <c r="AJ26" s="106">
        <v>45614.645833333336</v>
      </c>
      <c r="AK26" s="107">
        <v>5860</v>
      </c>
      <c r="AL26" s="108">
        <v>36</v>
      </c>
      <c r="AM26" s="108">
        <v>34.299999999999997</v>
      </c>
      <c r="AN26" s="108">
        <v>34.6</v>
      </c>
      <c r="AO26" s="108"/>
      <c r="AP26" s="109"/>
      <c r="AQ26" s="108"/>
      <c r="AR26" s="110"/>
      <c r="AS26" s="109"/>
      <c r="AT26" s="104">
        <f t="shared" si="21"/>
        <v>0</v>
      </c>
      <c r="AU26">
        <f t="shared" si="22"/>
        <v>34.450000000000003</v>
      </c>
      <c r="BC26">
        <v>8250</v>
      </c>
      <c r="BD26">
        <f t="shared" si="1"/>
        <v>2400</v>
      </c>
      <c r="BE26">
        <f t="shared" si="2"/>
        <v>1937.9</v>
      </c>
      <c r="BF26" s="112">
        <f t="shared" si="3"/>
        <v>0.41025641025641035</v>
      </c>
      <c r="BG26" s="112">
        <f t="shared" si="4"/>
        <v>4.1936810214239344</v>
      </c>
      <c r="BI26">
        <v>8250</v>
      </c>
      <c r="BJ26">
        <f t="shared" si="5"/>
        <v>8250</v>
      </c>
      <c r="BK26">
        <f t="shared" si="6"/>
        <v>0</v>
      </c>
      <c r="BL26">
        <f t="shared" si="7"/>
        <v>8250</v>
      </c>
      <c r="BM26">
        <f t="shared" si="8"/>
        <v>6300</v>
      </c>
      <c r="BO26">
        <v>8250</v>
      </c>
      <c r="BP26">
        <f t="shared" si="9"/>
        <v>-8250</v>
      </c>
      <c r="BQ26">
        <f t="shared" si="10"/>
        <v>-6300</v>
      </c>
      <c r="BR26">
        <v>8250</v>
      </c>
      <c r="BS26">
        <f t="shared" si="11"/>
        <v>2400</v>
      </c>
    </row>
    <row r="27" spans="12:88">
      <c r="AI27" s="105" t="s">
        <v>424</v>
      </c>
      <c r="AJ27" s="106">
        <v>45614.647222222222</v>
      </c>
      <c r="AK27" s="107">
        <v>5870</v>
      </c>
      <c r="AL27" s="108">
        <v>39</v>
      </c>
      <c r="AM27" s="108">
        <v>38.5</v>
      </c>
      <c r="AN27" s="108">
        <v>38.799999999999997</v>
      </c>
      <c r="AO27" s="108"/>
      <c r="AP27" s="109"/>
      <c r="AQ27" s="108"/>
      <c r="AR27" s="108"/>
      <c r="AS27" s="109"/>
      <c r="AT27" s="104">
        <f t="shared" si="21"/>
        <v>0</v>
      </c>
      <c r="AU27">
        <f t="shared" si="22"/>
        <v>38.65</v>
      </c>
    </row>
    <row r="28" spans="12:88">
      <c r="AI28" s="105" t="s">
        <v>425</v>
      </c>
      <c r="AJ28" s="106">
        <v>45614.647222222222</v>
      </c>
      <c r="AK28" s="107">
        <v>5880</v>
      </c>
      <c r="AL28" s="108">
        <v>42.27</v>
      </c>
      <c r="AM28" s="108">
        <v>40.5</v>
      </c>
      <c r="AN28" s="108">
        <v>40.799999999999997</v>
      </c>
      <c r="AO28" s="108"/>
      <c r="AP28" s="109"/>
      <c r="AQ28" s="108"/>
      <c r="AR28" s="108"/>
      <c r="AS28" s="109"/>
      <c r="AT28" s="104">
        <f t="shared" si="21"/>
        <v>0</v>
      </c>
      <c r="AU28">
        <f t="shared" si="22"/>
        <v>40.65</v>
      </c>
    </row>
    <row r="29" spans="12:88">
      <c r="AI29" s="105" t="s">
        <v>426</v>
      </c>
      <c r="AJ29" s="106">
        <v>45614.644444444442</v>
      </c>
      <c r="AK29" s="107">
        <v>5890</v>
      </c>
      <c r="AL29" s="108">
        <v>48.44</v>
      </c>
      <c r="AM29" s="108">
        <v>44.9</v>
      </c>
      <c r="AN29" s="108">
        <v>45.3</v>
      </c>
      <c r="AO29" s="108"/>
      <c r="AP29" s="109"/>
      <c r="AQ29" s="108"/>
      <c r="AR29" s="108"/>
      <c r="AS29" s="109"/>
      <c r="AT29" s="104">
        <f t="shared" si="21"/>
        <v>0</v>
      </c>
      <c r="AU29">
        <f t="shared" si="22"/>
        <v>45.099999999999994</v>
      </c>
    </row>
    <row r="30" spans="12:88">
      <c r="AI30" s="105" t="s">
        <v>427</v>
      </c>
      <c r="AJ30" s="106">
        <v>45614.649305555555</v>
      </c>
      <c r="AK30" s="107">
        <v>5900</v>
      </c>
      <c r="AL30" s="108">
        <v>49.1</v>
      </c>
      <c r="AM30" s="108">
        <v>48.9</v>
      </c>
      <c r="AN30" s="108">
        <v>49.3</v>
      </c>
      <c r="AO30" s="108"/>
      <c r="AP30" s="109"/>
      <c r="AQ30" s="108"/>
      <c r="AR30" s="110"/>
      <c r="AS30" s="109"/>
      <c r="AT30" s="104">
        <f t="shared" si="21"/>
        <v>4.6599999999998545</v>
      </c>
      <c r="AU30">
        <f t="shared" si="22"/>
        <v>44.44000000000014</v>
      </c>
    </row>
    <row r="31" spans="12:88" ht="20">
      <c r="AI31" s="105" t="s">
        <v>428</v>
      </c>
      <c r="AJ31" s="106">
        <v>45614.62222222222</v>
      </c>
      <c r="AK31" s="107">
        <v>5910</v>
      </c>
      <c r="AL31" s="108">
        <v>55.82</v>
      </c>
      <c r="AM31" s="108">
        <v>52.6</v>
      </c>
      <c r="AN31" s="108">
        <v>53</v>
      </c>
      <c r="AO31" s="108"/>
      <c r="AP31" s="109"/>
      <c r="AQ31" s="108"/>
      <c r="AR31" s="108"/>
      <c r="AS31" s="109"/>
      <c r="AT31" s="104">
        <f t="shared" si="21"/>
        <v>14.659999999999854</v>
      </c>
      <c r="AU31">
        <f t="shared" si="22"/>
        <v>38.140000000000143</v>
      </c>
      <c r="BC31" s="103"/>
    </row>
    <row r="32" spans="12:88">
      <c r="AI32" s="105" t="s">
        <v>429</v>
      </c>
      <c r="AJ32" s="106">
        <v>45614.613194444442</v>
      </c>
      <c r="AK32" s="107">
        <v>5920</v>
      </c>
      <c r="AL32" s="108">
        <v>69.7</v>
      </c>
      <c r="AM32" s="108">
        <v>59.1</v>
      </c>
      <c r="AN32" s="108">
        <v>59.5</v>
      </c>
      <c r="AO32" s="108"/>
      <c r="AP32" s="109"/>
      <c r="AQ32" s="108"/>
      <c r="AR32" s="108"/>
      <c r="AS32" s="109"/>
      <c r="AT32" s="104">
        <f t="shared" si="21"/>
        <v>24.659999999999854</v>
      </c>
      <c r="AU32">
        <f t="shared" si="22"/>
        <v>34.640000000000143</v>
      </c>
    </row>
    <row r="33" spans="35:47">
      <c r="AI33" s="105" t="s">
        <v>430</v>
      </c>
      <c r="AJ33" s="106">
        <v>45614.356249999997</v>
      </c>
      <c r="AK33" s="107">
        <v>5930</v>
      </c>
      <c r="AL33" s="108">
        <v>77.400000000000006</v>
      </c>
      <c r="AM33" s="108">
        <v>63.4</v>
      </c>
      <c r="AN33" s="108">
        <v>63.7</v>
      </c>
      <c r="AO33" s="108"/>
      <c r="AP33" s="109"/>
      <c r="AQ33" s="108"/>
      <c r="AR33" s="108"/>
      <c r="AS33" s="109"/>
      <c r="AT33" s="104">
        <f t="shared" si="21"/>
        <v>34.659999999999854</v>
      </c>
      <c r="AU33">
        <f t="shared" si="22"/>
        <v>28.890000000000143</v>
      </c>
    </row>
    <row r="34" spans="35:47">
      <c r="AI34" s="105" t="s">
        <v>431</v>
      </c>
      <c r="AJ34" s="106">
        <v>45614.613888888889</v>
      </c>
      <c r="AK34" s="107">
        <v>5940</v>
      </c>
      <c r="AL34" s="108">
        <v>81.319999999999993</v>
      </c>
      <c r="AM34" s="108">
        <v>69.400000000000006</v>
      </c>
      <c r="AN34" s="108">
        <v>69.8</v>
      </c>
      <c r="AO34" s="108"/>
      <c r="AP34" s="109"/>
      <c r="AQ34" s="108"/>
      <c r="AR34" s="108"/>
      <c r="AS34" s="109"/>
      <c r="AT34" s="104">
        <f t="shared" si="21"/>
        <v>44.659999999999854</v>
      </c>
      <c r="AU34">
        <f t="shared" si="22"/>
        <v>24.94000000000014</v>
      </c>
    </row>
  </sheetData>
  <hyperlinks>
    <hyperlink ref="AI11" r:id="rId1" display="https://finance.yahoo.com/quote/SPXW241129C05840000/" xr:uid="{9FA7977B-6032-4D64-A59F-B8A1B1F1BB88}"/>
    <hyperlink ref="AK11" r:id="rId2" display="https://finance.yahoo.com/quote/%5ESPX/options/?straddle=false&amp;strike=5840&amp;type=all" xr:uid="{FE106868-E743-4D6E-B7DE-96B6B9C03343}"/>
    <hyperlink ref="AI12" r:id="rId3" display="https://finance.yahoo.com/quote/SPXW241129C05850000/" xr:uid="{0AD43657-1E22-4D14-8BD0-2A6E2CD25F73}"/>
    <hyperlink ref="AK12" r:id="rId4" display="https://finance.yahoo.com/quote/%5ESPX/options/?straddle=false&amp;strike=5850&amp;type=all" xr:uid="{770C8B3E-8AA8-4A9F-A4E9-BC6DFCF3A186}"/>
    <hyperlink ref="AI13" r:id="rId5" display="https://finance.yahoo.com/quote/SPXW241129C05860000/" xr:uid="{531253A2-C5AB-4F63-81C1-6C37CE660564}"/>
    <hyperlink ref="AK13" r:id="rId6" display="https://finance.yahoo.com/quote/%5ESPX/options/?straddle=false&amp;strike=5860&amp;type=all" xr:uid="{8A0FAD57-F207-4C5B-85D4-BFE22CBFC404}"/>
    <hyperlink ref="AI14" r:id="rId7" display="https://finance.yahoo.com/quote/SPXW241129C05870000/" xr:uid="{E5EAED14-6879-4ED4-8C81-8F3220973D72}"/>
    <hyperlink ref="AK14" r:id="rId8" display="https://finance.yahoo.com/quote/%5ESPX/options/?straddle=false&amp;strike=5870&amp;type=all" xr:uid="{88FA8F4D-6C58-48EC-A5E2-DFBF0A97BB2D}"/>
    <hyperlink ref="AI15" r:id="rId9" display="https://finance.yahoo.com/quote/SPXW241129C05880000/" xr:uid="{4AB0EE86-F2A2-443D-B4FC-8F23E2ABE603}"/>
    <hyperlink ref="AK15" r:id="rId10" display="https://finance.yahoo.com/quote/%5ESPX/options/?straddle=false&amp;strike=5880&amp;type=all" xr:uid="{98726546-D09F-4B44-A59E-EF658308D95A}"/>
    <hyperlink ref="AI16" r:id="rId11" display="https://finance.yahoo.com/quote/SPXW241129C05890000/" xr:uid="{A0961EB0-A418-450B-856F-AB89E2976539}"/>
    <hyperlink ref="AK16" r:id="rId12" display="https://finance.yahoo.com/quote/%5ESPX/options/?straddle=false&amp;strike=5890&amp;type=all" xr:uid="{377DFBD7-4A2D-48E6-AC0A-DB33344E5F56}"/>
    <hyperlink ref="AI17" r:id="rId13" display="https://finance.yahoo.com/quote/SPXW241129C05900000/" xr:uid="{2510F851-1C79-4C24-935E-BF29C3FA73A1}"/>
    <hyperlink ref="AK17" r:id="rId14" display="https://finance.yahoo.com/quote/%5ESPX/options/?straddle=false&amp;strike=5900&amp;type=all" xr:uid="{B9CE8D43-B0E5-49B0-8213-FBDB67551B6C}"/>
    <hyperlink ref="AI18" r:id="rId15" display="https://finance.yahoo.com/quote/SPXW241129C05910000/" xr:uid="{DA64E404-D4C2-46B4-8EBF-9E362DCBDD5A}"/>
    <hyperlink ref="AK18" r:id="rId16" display="https://finance.yahoo.com/quote/%5ESPX/options/?straddle=false&amp;strike=5910&amp;type=all" xr:uid="{92711233-261C-482C-8D3F-E2194C7CC67D}"/>
    <hyperlink ref="AI19" r:id="rId17" display="https://finance.yahoo.com/quote/SPXW241129C05920000/" xr:uid="{E4988D35-53B3-401F-BD73-436F8147CBD5}"/>
    <hyperlink ref="AK19" r:id="rId18" display="https://finance.yahoo.com/quote/%5ESPX/options/?straddle=false&amp;strike=5920&amp;type=all" xr:uid="{17650C33-3E70-423C-A919-2E90322DD5AA}"/>
    <hyperlink ref="AI20" r:id="rId19" display="https://finance.yahoo.com/quote/SPXW241129C05930000/" xr:uid="{57038A90-CA31-47A5-8C88-857FA1AF4908}"/>
    <hyperlink ref="AK20" r:id="rId20" display="https://finance.yahoo.com/quote/%5ESPX/options/?straddle=false&amp;strike=5930&amp;type=all" xr:uid="{38FD4617-C4A2-41C1-A5BB-C698528F79F9}"/>
    <hyperlink ref="AI21" r:id="rId21" display="https://finance.yahoo.com/quote/SPXW241129C05940000/" xr:uid="{BA9A05A0-4807-4E01-AA55-466D32C4C41F}"/>
    <hyperlink ref="AK21" r:id="rId22" display="https://finance.yahoo.com/quote/%5ESPX/options/?straddle=false&amp;strike=5940&amp;type=all" xr:uid="{66903740-5B39-46F1-8622-2D271746DDF0}"/>
    <hyperlink ref="AI24" r:id="rId23" display="https://finance.yahoo.com/quote/SPXW241129P05840000/" xr:uid="{383DB7C0-65C4-411F-83DF-2FE3D9C1DC78}"/>
    <hyperlink ref="AK24" r:id="rId24" display="https://finance.yahoo.com/quote/%5ESPX/options/?straddle=false&amp;strike=5840&amp;type=all" xr:uid="{1540DE01-9C3D-4464-A01B-7C21AC30CA96}"/>
    <hyperlink ref="AI25" r:id="rId25" display="https://finance.yahoo.com/quote/SPXW241129P05850000/" xr:uid="{0F3412BB-BD02-4D84-99DE-07263ACD1E81}"/>
    <hyperlink ref="AK25" r:id="rId26" display="https://finance.yahoo.com/quote/%5ESPX/options/?straddle=false&amp;strike=5850&amp;type=all" xr:uid="{C2EC3E0B-2611-4F75-9D73-28A87FB15E7C}"/>
    <hyperlink ref="AI26" r:id="rId27" display="https://finance.yahoo.com/quote/SPXW241129P05860000/" xr:uid="{5CC92690-B9DA-42C2-812D-E4C1F0616EE3}"/>
    <hyperlink ref="AK26" r:id="rId28" display="https://finance.yahoo.com/quote/%5ESPX/options/?straddle=false&amp;strike=5860&amp;type=all" xr:uid="{197CF32C-1458-4BE6-9699-3B6782890D97}"/>
    <hyperlink ref="AI27" r:id="rId29" display="https://finance.yahoo.com/quote/SPXW241129P05870000/" xr:uid="{B0827266-BD62-4027-A68B-340736F00F57}"/>
    <hyperlink ref="AK27" r:id="rId30" display="https://finance.yahoo.com/quote/%5ESPX/options/?straddle=false&amp;strike=5870&amp;type=all" xr:uid="{D7FB14A2-5FF5-4186-80FE-0F5DFCFA531A}"/>
    <hyperlink ref="AI28" r:id="rId31" display="https://finance.yahoo.com/quote/SPXW241129P05880000/" xr:uid="{75F4287D-9EF5-4066-B3EA-2DF2ACEBA767}"/>
    <hyperlink ref="AK28" r:id="rId32" display="https://finance.yahoo.com/quote/%5ESPX/options/?straddle=false&amp;strike=5880&amp;type=all" xr:uid="{43139F2B-54F8-4586-B64F-DC1D04E4FFF2}"/>
    <hyperlink ref="AI29" r:id="rId33" display="https://finance.yahoo.com/quote/SPXW241129P05890000/" xr:uid="{78ECB8C7-5790-4060-A7DF-5D8FFD9D811D}"/>
    <hyperlink ref="AK29" r:id="rId34" display="https://finance.yahoo.com/quote/%5ESPX/options/?straddle=false&amp;strike=5890&amp;type=all" xr:uid="{3CCD8F0B-E26B-47FA-B4C4-256D5FC21220}"/>
    <hyperlink ref="AI30" r:id="rId35" display="https://finance.yahoo.com/quote/SPXW241129P05900000/" xr:uid="{C8BE6185-2956-4309-B1AD-BD35957F8B00}"/>
    <hyperlink ref="AK30" r:id="rId36" display="https://finance.yahoo.com/quote/%5ESPX/options/?straddle=false&amp;strike=5900&amp;type=all" xr:uid="{0DDCAD37-574A-4C57-8A9C-8B3EADD13467}"/>
    <hyperlink ref="AI31" r:id="rId37" display="https://finance.yahoo.com/quote/SPXW241129P05910000/" xr:uid="{AE6F87CE-9F06-4944-8B75-A78F19F00B55}"/>
    <hyperlink ref="AK31" r:id="rId38" display="https://finance.yahoo.com/quote/%5ESPX/options/?straddle=false&amp;strike=5910&amp;type=all" xr:uid="{99E26BC0-E35E-473E-905D-5BAAA53BC70F}"/>
    <hyperlink ref="AI32" r:id="rId39" display="https://finance.yahoo.com/quote/SPXW241129P05920000/" xr:uid="{8BB9FD9E-5B02-4516-B734-EAF0ADA759F7}"/>
    <hyperlink ref="AK32" r:id="rId40" display="https://finance.yahoo.com/quote/%5ESPX/options/?straddle=false&amp;strike=5920&amp;type=all" xr:uid="{83927DF6-32CA-469D-9741-6823E7D9FA15}"/>
    <hyperlink ref="AI33" r:id="rId41" display="https://finance.yahoo.com/quote/SPXW241129P05930000/" xr:uid="{C08FA3C4-06E6-4D1D-842E-8B32BEC81C6D}"/>
    <hyperlink ref="AK33" r:id="rId42" display="https://finance.yahoo.com/quote/%5ESPX/options/?straddle=false&amp;strike=5930&amp;type=all" xr:uid="{377D8305-954A-4279-A5FD-D227A5654749}"/>
    <hyperlink ref="AI34" r:id="rId43" display="https://finance.yahoo.com/quote/SPXW241129P05940000/" xr:uid="{48D669C1-AF5F-49C6-A40F-EED9AFD461E9}"/>
    <hyperlink ref="AK34" r:id="rId44" display="https://finance.yahoo.com/quote/%5ESPX/options/?straddle=false&amp;strike=5940&amp;type=all" xr:uid="{9EA55C7C-06E2-4EB7-8D53-DFC32D386F55}"/>
  </hyperlinks>
  <pageMargins left="0.7" right="0.7" top="0.75" bottom="0.75" header="0.3" footer="0.3"/>
  <drawing r:id="rId4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6EE0F-F9A3-45F1-84B7-131388A2E037}">
  <dimension ref="A1:AO165"/>
  <sheetViews>
    <sheetView workbookViewId="0">
      <selection activeCell="P38" sqref="P38"/>
    </sheetView>
  </sheetViews>
  <sheetFormatPr defaultRowHeight="14.5"/>
  <cols>
    <col min="2" max="2" width="13.1796875" customWidth="1"/>
    <col min="3" max="3" width="12.54296875" bestFit="1" customWidth="1"/>
    <col min="4" max="4" width="23.453125" customWidth="1"/>
    <col min="5" max="5" width="14.54296875" customWidth="1"/>
    <col min="6" max="6" width="10.1796875" bestFit="1" customWidth="1"/>
    <col min="12" max="12" width="11.7265625" bestFit="1" customWidth="1"/>
    <col min="34" max="34" width="10.26953125" bestFit="1" customWidth="1"/>
  </cols>
  <sheetData>
    <row r="1" spans="2:25">
      <c r="B1" t="s">
        <v>443</v>
      </c>
      <c r="M1" t="s">
        <v>402</v>
      </c>
      <c r="T1" t="s">
        <v>420</v>
      </c>
    </row>
    <row r="2" spans="2:25" ht="31.5" thickBot="1">
      <c r="C2" t="s">
        <v>444</v>
      </c>
      <c r="L2" s="113" t="s">
        <v>445</v>
      </c>
      <c r="M2" s="114" t="s">
        <v>446</v>
      </c>
      <c r="N2" s="114" t="s">
        <v>447</v>
      </c>
      <c r="O2" s="114" t="s">
        <v>448</v>
      </c>
      <c r="P2" s="114" t="s">
        <v>449</v>
      </c>
      <c r="Q2" s="114" t="s">
        <v>450</v>
      </c>
      <c r="R2" s="114" t="s">
        <v>451</v>
      </c>
      <c r="S2" s="115" t="s">
        <v>403</v>
      </c>
      <c r="T2" s="114" t="s">
        <v>446</v>
      </c>
      <c r="U2" s="114" t="s">
        <v>447</v>
      </c>
      <c r="V2" s="114" t="s">
        <v>448</v>
      </c>
      <c r="W2" s="114" t="s">
        <v>449</v>
      </c>
      <c r="X2" s="114" t="s">
        <v>450</v>
      </c>
      <c r="Y2" s="114" t="s">
        <v>451</v>
      </c>
    </row>
    <row r="3" spans="2:25" ht="16" thickBot="1">
      <c r="B3" t="s">
        <v>316</v>
      </c>
      <c r="C3" s="2">
        <v>45616</v>
      </c>
      <c r="L3" s="116">
        <v>45625</v>
      </c>
      <c r="M3" s="117">
        <v>23.1</v>
      </c>
      <c r="N3" s="117" t="s">
        <v>452</v>
      </c>
      <c r="O3" s="117">
        <v>20.05</v>
      </c>
      <c r="P3" s="117">
        <v>21.55</v>
      </c>
      <c r="Q3" s="117">
        <v>5</v>
      </c>
      <c r="R3" s="117">
        <v>47</v>
      </c>
      <c r="S3" s="118">
        <v>207.5</v>
      </c>
      <c r="T3" s="117">
        <v>0.14000000000000001</v>
      </c>
      <c r="U3" s="117" t="s">
        <v>453</v>
      </c>
      <c r="V3" s="117">
        <v>0.14000000000000001</v>
      </c>
      <c r="W3" s="117">
        <v>0.15</v>
      </c>
      <c r="X3" s="117">
        <v>37</v>
      </c>
      <c r="Y3" s="117">
        <v>131</v>
      </c>
    </row>
    <row r="4" spans="2:25" ht="16" thickBot="1">
      <c r="B4" t="s">
        <v>401</v>
      </c>
      <c r="C4" s="119">
        <v>228.28</v>
      </c>
      <c r="L4" s="116">
        <v>45625</v>
      </c>
      <c r="M4" s="117">
        <v>18.600000000000001</v>
      </c>
      <c r="N4" s="117" t="s">
        <v>454</v>
      </c>
      <c r="O4" s="117">
        <v>18.649999999999999</v>
      </c>
      <c r="P4" s="117">
        <v>19.05</v>
      </c>
      <c r="Q4" s="117">
        <v>11</v>
      </c>
      <c r="R4" s="117">
        <v>359</v>
      </c>
      <c r="S4" s="118">
        <v>210</v>
      </c>
      <c r="T4" s="117">
        <v>0.16</v>
      </c>
      <c r="U4" s="117" t="s">
        <v>455</v>
      </c>
      <c r="V4" s="117">
        <v>0.16</v>
      </c>
      <c r="W4" s="117">
        <v>0.18</v>
      </c>
      <c r="X4" s="117">
        <v>2565</v>
      </c>
      <c r="Y4" s="117">
        <v>4246</v>
      </c>
    </row>
    <row r="5" spans="2:25" ht="16" thickBot="1">
      <c r="B5" t="s">
        <v>456</v>
      </c>
      <c r="C5" s="119">
        <v>220</v>
      </c>
      <c r="L5" s="116">
        <v>45625</v>
      </c>
      <c r="M5" s="117">
        <v>16.47</v>
      </c>
      <c r="N5" s="117" t="s">
        <v>457</v>
      </c>
      <c r="O5" s="117">
        <v>16.100000000000001</v>
      </c>
      <c r="P5" s="117">
        <v>16.649999999999999</v>
      </c>
      <c r="Q5" s="117">
        <v>6</v>
      </c>
      <c r="R5" s="117">
        <v>238</v>
      </c>
      <c r="S5" s="118">
        <v>212.5</v>
      </c>
      <c r="T5" s="117">
        <v>0.21</v>
      </c>
      <c r="U5" s="117" t="s">
        <v>453</v>
      </c>
      <c r="V5" s="117">
        <v>0.2</v>
      </c>
      <c r="W5" s="117">
        <v>0.22</v>
      </c>
      <c r="X5" s="117">
        <v>180</v>
      </c>
      <c r="Y5" s="117">
        <v>459</v>
      </c>
    </row>
    <row r="6" spans="2:25" ht="16" thickBot="1">
      <c r="B6" t="s">
        <v>458</v>
      </c>
      <c r="C6" s="119">
        <f>C5/(1+C10)^C9</f>
        <v>219.68945897302237</v>
      </c>
      <c r="L6" s="116">
        <v>45625</v>
      </c>
      <c r="M6" s="117">
        <v>14.65</v>
      </c>
      <c r="N6" s="117" t="s">
        <v>459</v>
      </c>
      <c r="O6" s="117">
        <v>13.65</v>
      </c>
      <c r="P6" s="117">
        <v>14.1</v>
      </c>
      <c r="Q6" s="117">
        <v>15</v>
      </c>
      <c r="R6" s="117">
        <v>261</v>
      </c>
      <c r="S6" s="118">
        <v>215</v>
      </c>
      <c r="T6" s="117">
        <v>0.28000000000000003</v>
      </c>
      <c r="U6" s="117" t="s">
        <v>460</v>
      </c>
      <c r="V6" s="117">
        <v>0.26</v>
      </c>
      <c r="W6" s="117">
        <v>0.28000000000000003</v>
      </c>
      <c r="X6" s="117">
        <v>1101</v>
      </c>
      <c r="Y6" s="117">
        <v>2873</v>
      </c>
    </row>
    <row r="7" spans="2:25" ht="16" thickBot="1">
      <c r="B7" t="s">
        <v>461</v>
      </c>
      <c r="C7">
        <v>0.17100000000000001</v>
      </c>
      <c r="D7" t="s">
        <v>462</v>
      </c>
      <c r="L7" s="116">
        <v>45625</v>
      </c>
      <c r="M7" s="117">
        <v>11.25</v>
      </c>
      <c r="N7" s="117" t="s">
        <v>463</v>
      </c>
      <c r="O7" s="117">
        <v>11.4</v>
      </c>
      <c r="P7" s="117">
        <v>11.75</v>
      </c>
      <c r="Q7" s="117">
        <v>183</v>
      </c>
      <c r="R7" s="117">
        <v>262</v>
      </c>
      <c r="S7" s="118">
        <v>217.5</v>
      </c>
      <c r="T7" s="117">
        <v>0.38</v>
      </c>
      <c r="U7" s="117" t="s">
        <v>464</v>
      </c>
      <c r="V7" s="117">
        <v>0.36</v>
      </c>
      <c r="W7" s="117">
        <v>0.38</v>
      </c>
      <c r="X7" s="117">
        <v>337</v>
      </c>
      <c r="Y7" s="117">
        <v>895</v>
      </c>
    </row>
    <row r="8" spans="2:25" ht="16" thickBot="1">
      <c r="B8" t="s">
        <v>465</v>
      </c>
      <c r="C8" s="2">
        <v>45625</v>
      </c>
      <c r="L8" s="116">
        <v>45625</v>
      </c>
      <c r="M8" s="117">
        <v>9.25</v>
      </c>
      <c r="N8" s="117" t="s">
        <v>466</v>
      </c>
      <c r="O8" s="117">
        <v>9.0500000000000007</v>
      </c>
      <c r="P8" s="117">
        <v>9.35</v>
      </c>
      <c r="Q8" s="117">
        <v>111</v>
      </c>
      <c r="R8" s="117">
        <v>1170</v>
      </c>
      <c r="S8" s="118">
        <v>220</v>
      </c>
      <c r="T8" s="117">
        <v>0.6</v>
      </c>
      <c r="U8" s="117" t="s">
        <v>467</v>
      </c>
      <c r="V8" s="117">
        <v>0.54</v>
      </c>
      <c r="W8" s="117">
        <v>0.56999999999999995</v>
      </c>
      <c r="X8" s="117">
        <v>2583</v>
      </c>
      <c r="Y8" s="117">
        <v>5367</v>
      </c>
    </row>
    <row r="9" spans="2:25" ht="16" thickBot="1">
      <c r="B9" t="s">
        <v>345</v>
      </c>
      <c r="C9">
        <f>8/252</f>
        <v>3.1746031746031744E-2</v>
      </c>
      <c r="D9" t="s">
        <v>468</v>
      </c>
      <c r="L9" s="116">
        <v>45625</v>
      </c>
      <c r="M9" s="117">
        <v>6.8</v>
      </c>
      <c r="N9" s="117" t="s">
        <v>455</v>
      </c>
      <c r="O9" s="117">
        <v>6.8</v>
      </c>
      <c r="P9" s="117">
        <v>7.15</v>
      </c>
      <c r="Q9" s="117">
        <v>194</v>
      </c>
      <c r="R9" s="117">
        <v>525</v>
      </c>
      <c r="S9" s="118">
        <v>222.5</v>
      </c>
      <c r="T9" s="117">
        <v>0.88</v>
      </c>
      <c r="U9" s="117" t="s">
        <v>469</v>
      </c>
      <c r="V9" s="117">
        <v>0.86</v>
      </c>
      <c r="W9" s="117">
        <v>0.9</v>
      </c>
      <c r="X9" s="117">
        <v>1794</v>
      </c>
      <c r="Y9" s="117">
        <v>3162</v>
      </c>
    </row>
    <row r="10" spans="2:25" ht="16" thickBot="1">
      <c r="B10" t="s">
        <v>127</v>
      </c>
      <c r="C10">
        <v>4.5499999999999999E-2</v>
      </c>
      <c r="D10" t="s">
        <v>470</v>
      </c>
      <c r="L10" s="116">
        <v>45625</v>
      </c>
      <c r="M10" s="117">
        <v>5.13</v>
      </c>
      <c r="N10" s="117" t="s">
        <v>471</v>
      </c>
      <c r="O10" s="117">
        <v>4.95</v>
      </c>
      <c r="P10" s="117">
        <v>5.2</v>
      </c>
      <c r="Q10" s="117">
        <v>5067</v>
      </c>
      <c r="R10" s="117">
        <v>13606</v>
      </c>
      <c r="S10" s="118">
        <v>225</v>
      </c>
      <c r="T10" s="117">
        <v>1.43</v>
      </c>
      <c r="U10" s="117" t="s">
        <v>472</v>
      </c>
      <c r="V10" s="117">
        <v>1.39</v>
      </c>
      <c r="W10" s="117">
        <v>1.44</v>
      </c>
      <c r="X10" s="117">
        <v>4986</v>
      </c>
      <c r="Y10" s="117">
        <v>7115</v>
      </c>
    </row>
    <row r="11" spans="2:25" ht="16" thickBot="1">
      <c r="B11" t="s">
        <v>473</v>
      </c>
      <c r="C11">
        <f>0</f>
        <v>0</v>
      </c>
      <c r="D11" t="s">
        <v>474</v>
      </c>
      <c r="L11" s="116">
        <v>45625</v>
      </c>
      <c r="M11" s="117">
        <v>3.4</v>
      </c>
      <c r="N11" s="117" t="s">
        <v>469</v>
      </c>
      <c r="O11" s="117">
        <v>3.35</v>
      </c>
      <c r="P11" s="117">
        <v>3.5</v>
      </c>
      <c r="Q11" s="117">
        <v>1662</v>
      </c>
      <c r="R11" s="117">
        <v>3350</v>
      </c>
      <c r="S11" s="118">
        <v>227.5</v>
      </c>
      <c r="T11" s="117">
        <v>2.2999999999999998</v>
      </c>
      <c r="U11" s="117" t="s">
        <v>475</v>
      </c>
      <c r="V11" s="117">
        <v>2.25</v>
      </c>
      <c r="W11" s="117">
        <v>2.29</v>
      </c>
      <c r="X11" s="117">
        <v>4326</v>
      </c>
      <c r="Y11" s="117">
        <v>1489</v>
      </c>
    </row>
    <row r="12" spans="2:25" ht="16" thickBot="1">
      <c r="B12" t="s">
        <v>476</v>
      </c>
      <c r="C12" s="9">
        <f>C4-C11</f>
        <v>228.28</v>
      </c>
      <c r="D12" t="s">
        <v>477</v>
      </c>
      <c r="L12" s="116">
        <v>45625</v>
      </c>
      <c r="M12" s="117">
        <v>2.12</v>
      </c>
      <c r="N12" s="117" t="s">
        <v>464</v>
      </c>
      <c r="O12" s="117">
        <v>2.16</v>
      </c>
      <c r="P12" s="117">
        <v>2.2000000000000002</v>
      </c>
      <c r="Q12" s="117">
        <v>15555</v>
      </c>
      <c r="R12" s="117">
        <v>7882</v>
      </c>
      <c r="S12" s="118">
        <v>230</v>
      </c>
      <c r="T12" s="117">
        <v>3.85</v>
      </c>
      <c r="U12" s="117" t="s">
        <v>478</v>
      </c>
      <c r="V12" s="117">
        <v>3.45</v>
      </c>
      <c r="W12" s="117">
        <v>3.65</v>
      </c>
      <c r="X12" s="117">
        <v>3561</v>
      </c>
      <c r="Y12" s="117">
        <v>1646</v>
      </c>
    </row>
    <row r="13" spans="2:25" ht="16" thickBot="1">
      <c r="D13" t="s">
        <v>479</v>
      </c>
      <c r="L13" s="116">
        <v>45625</v>
      </c>
      <c r="M13" s="117">
        <v>1.24</v>
      </c>
      <c r="N13" s="117" t="s">
        <v>480</v>
      </c>
      <c r="O13" s="117">
        <v>1.24</v>
      </c>
      <c r="P13" s="117">
        <v>1.28</v>
      </c>
      <c r="Q13" s="117">
        <v>4615</v>
      </c>
      <c r="R13" s="117">
        <v>2754</v>
      </c>
      <c r="S13" s="118">
        <v>232.5</v>
      </c>
      <c r="T13" s="117">
        <v>5.0999999999999996</v>
      </c>
      <c r="U13" s="117" t="s">
        <v>481</v>
      </c>
      <c r="V13" s="117">
        <v>5.05</v>
      </c>
      <c r="W13" s="117">
        <v>6</v>
      </c>
      <c r="X13" s="117">
        <v>430</v>
      </c>
      <c r="Y13" s="117">
        <v>283</v>
      </c>
    </row>
    <row r="14" spans="2:25" ht="16" thickBot="1">
      <c r="B14" s="79" t="s">
        <v>482</v>
      </c>
      <c r="E14" s="79"/>
      <c r="L14" s="116">
        <v>45625</v>
      </c>
      <c r="M14" s="117">
        <v>0.66</v>
      </c>
      <c r="N14" s="117" t="s">
        <v>483</v>
      </c>
      <c r="O14" s="117">
        <v>0.66</v>
      </c>
      <c r="P14" s="117">
        <v>0.68</v>
      </c>
      <c r="Q14" s="117">
        <v>6432</v>
      </c>
      <c r="R14" s="117">
        <v>7144</v>
      </c>
      <c r="S14" s="118">
        <v>235</v>
      </c>
      <c r="T14" s="117">
        <v>7.1</v>
      </c>
      <c r="U14" s="117" t="s">
        <v>484</v>
      </c>
      <c r="V14" s="117">
        <v>6</v>
      </c>
      <c r="W14" s="117">
        <v>8.25</v>
      </c>
      <c r="X14" s="117">
        <v>538</v>
      </c>
      <c r="Y14" s="117">
        <v>2578</v>
      </c>
    </row>
    <row r="15" spans="2:25" ht="16" thickBot="1">
      <c r="B15" t="s">
        <v>485</v>
      </c>
      <c r="E15" t="s">
        <v>486</v>
      </c>
      <c r="F15">
        <v>0.20938523166042267</v>
      </c>
      <c r="G15" t="s">
        <v>487</v>
      </c>
      <c r="L15" s="116">
        <v>45625</v>
      </c>
      <c r="M15" s="117">
        <v>0.33</v>
      </c>
      <c r="N15" s="117" t="s">
        <v>453</v>
      </c>
      <c r="O15" s="117">
        <v>0.33</v>
      </c>
      <c r="P15" s="117">
        <v>0.35</v>
      </c>
      <c r="Q15" s="117">
        <v>1614</v>
      </c>
      <c r="R15" s="117">
        <v>2988</v>
      </c>
      <c r="S15" s="118">
        <v>237.5</v>
      </c>
      <c r="T15" s="117">
        <v>9.01</v>
      </c>
      <c r="U15" s="117" t="s">
        <v>488</v>
      </c>
      <c r="V15" s="117">
        <v>9.1999999999999993</v>
      </c>
      <c r="W15" s="117">
        <v>10.75</v>
      </c>
      <c r="X15" s="117">
        <v>8</v>
      </c>
      <c r="Y15" s="117">
        <v>42</v>
      </c>
    </row>
    <row r="16" spans="2:25" ht="16" thickBot="1">
      <c r="C16" t="s">
        <v>489</v>
      </c>
      <c r="D16" s="16">
        <f>LN(C12/C6)/(C7*SQRT(C9))+C7*SQRT(C9)/2</f>
        <v>1.2742013845630913</v>
      </c>
      <c r="F16" s="16">
        <f>LN(C12/C6)/(F15*SQRT(C9))+F15*SQRT(C9)/2</f>
        <v>1.0468226966052216</v>
      </c>
      <c r="L16" s="116">
        <v>45625</v>
      </c>
      <c r="M16" s="117">
        <v>0.17</v>
      </c>
      <c r="N16" s="117" t="s">
        <v>453</v>
      </c>
      <c r="O16" s="117">
        <v>0.16</v>
      </c>
      <c r="P16" s="117">
        <v>0.18</v>
      </c>
      <c r="Q16" s="117">
        <v>3171</v>
      </c>
      <c r="R16" s="117">
        <v>7230</v>
      </c>
      <c r="S16" s="118">
        <v>240</v>
      </c>
      <c r="T16" s="117">
        <v>11.6</v>
      </c>
      <c r="U16" s="117" t="s">
        <v>490</v>
      </c>
      <c r="V16" s="117">
        <v>10.65</v>
      </c>
      <c r="W16" s="117">
        <v>12</v>
      </c>
      <c r="X16" s="117">
        <v>19</v>
      </c>
      <c r="Y16" s="117">
        <v>175</v>
      </c>
    </row>
    <row r="17" spans="1:41" ht="16" thickBot="1">
      <c r="C17" t="s">
        <v>491</v>
      </c>
      <c r="D17" s="16">
        <f>D16-C7*SQRT(C9)</f>
        <v>1.243733602985075</v>
      </c>
      <c r="F17" s="16">
        <f>F16-F15*SQRT(C9)</f>
        <v>1.0095156585707648</v>
      </c>
      <c r="L17" s="116">
        <v>45625</v>
      </c>
      <c r="M17" s="117">
        <v>0.09</v>
      </c>
      <c r="N17" s="117" t="s">
        <v>455</v>
      </c>
      <c r="O17" s="117">
        <v>0.08</v>
      </c>
      <c r="P17" s="117">
        <v>0.1</v>
      </c>
      <c r="Q17" s="117">
        <v>1076</v>
      </c>
      <c r="R17" s="117">
        <v>756</v>
      </c>
      <c r="S17" s="118">
        <v>242.5</v>
      </c>
      <c r="T17" s="117">
        <v>12.8</v>
      </c>
      <c r="U17" s="117" t="s">
        <v>492</v>
      </c>
      <c r="V17" s="117">
        <v>13.1</v>
      </c>
      <c r="W17" s="117">
        <v>15.4</v>
      </c>
      <c r="X17" s="117">
        <v>2</v>
      </c>
      <c r="Y17" s="117">
        <v>4</v>
      </c>
    </row>
    <row r="18" spans="1:41" ht="16" thickBot="1">
      <c r="C18" t="s">
        <v>493</v>
      </c>
      <c r="D18">
        <f>NORMSDIST(D16)</f>
        <v>0.89870397267068991</v>
      </c>
      <c r="F18">
        <f>NORMSDIST(F16)</f>
        <v>0.85240931981647883</v>
      </c>
      <c r="L18" s="116">
        <v>45625</v>
      </c>
      <c r="M18" s="117">
        <v>0.06</v>
      </c>
      <c r="N18" s="117" t="s">
        <v>466</v>
      </c>
      <c r="O18" s="117">
        <v>0.05</v>
      </c>
      <c r="P18" s="117">
        <v>0.06</v>
      </c>
      <c r="Q18" s="117">
        <v>209</v>
      </c>
      <c r="R18" s="117">
        <v>7097</v>
      </c>
      <c r="S18" s="118">
        <v>245</v>
      </c>
      <c r="T18" s="117">
        <v>15</v>
      </c>
      <c r="U18" s="117" t="s">
        <v>494</v>
      </c>
      <c r="V18" s="117">
        <v>16.399999999999999</v>
      </c>
      <c r="W18" s="117">
        <v>16.95</v>
      </c>
      <c r="X18" s="117">
        <v>8</v>
      </c>
      <c r="Y18" s="117">
        <v>44</v>
      </c>
    </row>
    <row r="19" spans="1:41" ht="16" thickBot="1">
      <c r="C19" t="s">
        <v>495</v>
      </c>
      <c r="D19">
        <f>NORMSDIST(D17)</f>
        <v>0.8932011878228</v>
      </c>
      <c r="F19">
        <f>NORMSDIST(F17)</f>
        <v>0.84363630207888818</v>
      </c>
      <c r="L19" s="116">
        <v>45625</v>
      </c>
      <c r="M19" s="117">
        <v>0.03</v>
      </c>
      <c r="N19" s="117" t="s">
        <v>466</v>
      </c>
      <c r="O19" s="117">
        <v>0.03</v>
      </c>
      <c r="P19" s="117">
        <v>0.04</v>
      </c>
      <c r="Q19" s="117">
        <v>279</v>
      </c>
      <c r="R19" s="117">
        <v>499</v>
      </c>
      <c r="S19" s="118">
        <v>247.5</v>
      </c>
      <c r="T19" s="117">
        <v>19</v>
      </c>
      <c r="U19" s="117" t="s">
        <v>466</v>
      </c>
      <c r="V19" s="117">
        <v>18.100000000000001</v>
      </c>
      <c r="W19" s="117">
        <v>19.5</v>
      </c>
      <c r="X19" s="117" t="s">
        <v>466</v>
      </c>
      <c r="Y19" s="117">
        <v>20</v>
      </c>
    </row>
    <row r="20" spans="1:41" ht="16.5" thickTop="1" thickBot="1">
      <c r="A20" t="s">
        <v>496</v>
      </c>
      <c r="C20" s="120" t="s">
        <v>497</v>
      </c>
      <c r="D20" s="121">
        <f>C12*D18-C6*D19</f>
        <v>8.929257174413209</v>
      </c>
      <c r="E20">
        <f>M8</f>
        <v>9.25</v>
      </c>
      <c r="F20" s="121">
        <f>C12*F18-C6*F19</f>
        <v>9.249996753993571</v>
      </c>
      <c r="G20" s="122"/>
      <c r="L20" s="123">
        <v>45625</v>
      </c>
      <c r="M20" s="124">
        <v>0.02</v>
      </c>
      <c r="N20" s="124" t="s">
        <v>498</v>
      </c>
      <c r="O20" s="124">
        <v>0.02</v>
      </c>
      <c r="P20" s="124">
        <v>0.03</v>
      </c>
      <c r="Q20" s="124">
        <v>806</v>
      </c>
      <c r="R20" s="124">
        <v>2800</v>
      </c>
      <c r="S20" s="125">
        <v>250</v>
      </c>
      <c r="T20" s="124">
        <v>21.37</v>
      </c>
      <c r="U20" s="124" t="s">
        <v>499</v>
      </c>
      <c r="V20" s="124">
        <v>21.4</v>
      </c>
      <c r="W20" s="124">
        <v>22</v>
      </c>
      <c r="X20" s="124">
        <v>14</v>
      </c>
      <c r="Y20" s="124">
        <v>9</v>
      </c>
    </row>
    <row r="21" spans="1:41" ht="15" thickTop="1">
      <c r="C21" t="s">
        <v>500</v>
      </c>
      <c r="D21" s="9">
        <f>D20+C6-C12</f>
        <v>0.33871614743557643</v>
      </c>
      <c r="E21">
        <f>T8</f>
        <v>0.6</v>
      </c>
      <c r="F21" s="9">
        <f>F20+C6-C12</f>
        <v>0.65945572701593846</v>
      </c>
    </row>
    <row r="22" spans="1:41" ht="15">
      <c r="L22" s="146"/>
      <c r="M22" s="146"/>
      <c r="N22" s="146"/>
      <c r="O22" s="146"/>
      <c r="P22" s="146"/>
      <c r="Q22" s="146"/>
      <c r="R22" s="146"/>
      <c r="S22" s="146"/>
      <c r="T22" s="146"/>
      <c r="U22" s="146"/>
      <c r="V22" s="146"/>
      <c r="W22" s="146"/>
      <c r="X22" s="146"/>
      <c r="Y22" s="146"/>
    </row>
    <row r="23" spans="1:41">
      <c r="L23" s="147"/>
      <c r="M23" s="147"/>
      <c r="N23" s="147"/>
      <c r="O23" s="147"/>
      <c r="P23" s="147"/>
      <c r="Q23" s="147"/>
      <c r="R23" s="147"/>
      <c r="S23" s="147"/>
      <c r="T23" s="147"/>
      <c r="U23" s="147"/>
      <c r="V23" s="147"/>
      <c r="W23" s="147"/>
      <c r="X23" s="147"/>
      <c r="Y23" s="147"/>
    </row>
    <row r="24" spans="1:41" ht="20.25" customHeight="1"/>
    <row r="25" spans="1:41" ht="59.25" customHeight="1"/>
    <row r="27" spans="1:41" ht="26">
      <c r="B27" s="126" t="s">
        <v>501</v>
      </c>
      <c r="AH27" s="2">
        <v>44133</v>
      </c>
      <c r="AI27">
        <v>112.370003</v>
      </c>
      <c r="AJ27">
        <v>116.93</v>
      </c>
      <c r="AK27">
        <v>112.199997</v>
      </c>
      <c r="AL27">
        <v>115.32</v>
      </c>
      <c r="AM27">
        <v>114.7547</v>
      </c>
      <c r="AN27">
        <v>146129200</v>
      </c>
      <c r="AO27" t="e">
        <f>LN(AM27/#REF!)</f>
        <v>#REF!</v>
      </c>
    </row>
    <row r="28" spans="1:41">
      <c r="AH28" s="2">
        <v>44134</v>
      </c>
      <c r="AI28">
        <v>111.05999799999999</v>
      </c>
      <c r="AJ28">
        <v>111.989998</v>
      </c>
      <c r="AK28">
        <v>107.720001</v>
      </c>
      <c r="AL28">
        <v>108.860001</v>
      </c>
      <c r="AM28">
        <v>108.326363</v>
      </c>
      <c r="AN28">
        <v>190272600</v>
      </c>
      <c r="AO28">
        <f t="shared" ref="AO28:AO91" si="0">LN(AM28/AM27)</f>
        <v>-5.764825665437754E-2</v>
      </c>
    </row>
    <row r="29" spans="1:41">
      <c r="AH29" s="2">
        <v>44137</v>
      </c>
      <c r="AI29">
        <v>109.110001</v>
      </c>
      <c r="AJ29">
        <v>110.68</v>
      </c>
      <c r="AK29">
        <v>107.32</v>
      </c>
      <c r="AL29">
        <v>108.769997</v>
      </c>
      <c r="AM29">
        <v>108.23680899999999</v>
      </c>
      <c r="AN29">
        <v>122866900</v>
      </c>
      <c r="AO29">
        <f t="shared" si="0"/>
        <v>-8.2704740863918924E-4</v>
      </c>
    </row>
    <row r="30" spans="1:41">
      <c r="AH30" s="2">
        <v>44138</v>
      </c>
      <c r="AI30">
        <v>109.660004</v>
      </c>
      <c r="AJ30">
        <v>111.489998</v>
      </c>
      <c r="AK30">
        <v>108.730003</v>
      </c>
      <c r="AL30">
        <v>110.44000200000001</v>
      </c>
      <c r="AM30">
        <v>109.89862100000001</v>
      </c>
      <c r="AN30">
        <v>107624400</v>
      </c>
      <c r="AO30">
        <f t="shared" si="0"/>
        <v>1.5236810915629714E-2</v>
      </c>
    </row>
    <row r="31" spans="1:41">
      <c r="AH31" s="2">
        <v>44139</v>
      </c>
      <c r="AI31">
        <v>114.139999</v>
      </c>
      <c r="AJ31">
        <v>115.589996</v>
      </c>
      <c r="AK31">
        <v>112.349998</v>
      </c>
      <c r="AL31">
        <v>114.949997</v>
      </c>
      <c r="AM31">
        <v>114.38651299999999</v>
      </c>
      <c r="AN31">
        <v>138235500</v>
      </c>
      <c r="AO31">
        <f t="shared" si="0"/>
        <v>4.0024865078935018E-2</v>
      </c>
    </row>
    <row r="32" spans="1:41">
      <c r="AH32" s="2">
        <v>44140</v>
      </c>
      <c r="AI32">
        <v>117.949997</v>
      </c>
      <c r="AJ32">
        <v>119.620003</v>
      </c>
      <c r="AK32">
        <v>116.870003</v>
      </c>
      <c r="AL32">
        <v>119.029999</v>
      </c>
      <c r="AM32">
        <v>118.44651</v>
      </c>
      <c r="AN32">
        <v>126387100</v>
      </c>
      <c r="AO32">
        <f t="shared" si="0"/>
        <v>3.4878287622816723E-2</v>
      </c>
    </row>
    <row r="33" spans="34:41">
      <c r="AH33" s="2">
        <v>44141</v>
      </c>
      <c r="AI33">
        <v>118.32</v>
      </c>
      <c r="AJ33">
        <v>119.199997</v>
      </c>
      <c r="AK33">
        <v>116.129997</v>
      </c>
      <c r="AL33">
        <v>118.69000200000001</v>
      </c>
      <c r="AM33">
        <v>118.31195099999999</v>
      </c>
      <c r="AN33">
        <v>114457900</v>
      </c>
      <c r="AO33">
        <f t="shared" si="0"/>
        <v>-1.1366775566929012E-3</v>
      </c>
    </row>
    <row r="34" spans="34:41">
      <c r="AH34" s="2">
        <v>44144</v>
      </c>
      <c r="AI34">
        <v>120.5</v>
      </c>
      <c r="AJ34">
        <v>121.989998</v>
      </c>
      <c r="AK34">
        <v>116.050003</v>
      </c>
      <c r="AL34">
        <v>116.32</v>
      </c>
      <c r="AM34">
        <v>115.949493</v>
      </c>
      <c r="AN34">
        <v>154515300</v>
      </c>
      <c r="AO34">
        <f t="shared" si="0"/>
        <v>-2.0170097587614313E-2</v>
      </c>
    </row>
    <row r="35" spans="34:41">
      <c r="AH35" s="2">
        <v>44145</v>
      </c>
      <c r="AI35">
        <v>115.550003</v>
      </c>
      <c r="AJ35">
        <v>117.589996</v>
      </c>
      <c r="AK35">
        <v>114.129997</v>
      </c>
      <c r="AL35">
        <v>115.970001</v>
      </c>
      <c r="AM35">
        <v>115.60060900000001</v>
      </c>
      <c r="AN35">
        <v>138023400</v>
      </c>
      <c r="AO35">
        <f t="shared" si="0"/>
        <v>-3.0134667271050539E-3</v>
      </c>
    </row>
    <row r="36" spans="34:41">
      <c r="AH36" s="2">
        <v>44146</v>
      </c>
      <c r="AI36">
        <v>117.19000200000001</v>
      </c>
      <c r="AJ36">
        <v>119.629997</v>
      </c>
      <c r="AK36">
        <v>116.44000200000001</v>
      </c>
      <c r="AL36">
        <v>119.489998</v>
      </c>
      <c r="AM36">
        <v>119.10939</v>
      </c>
      <c r="AN36">
        <v>112295000</v>
      </c>
      <c r="AO36">
        <f t="shared" si="0"/>
        <v>2.990109017277506E-2</v>
      </c>
    </row>
    <row r="37" spans="34:41">
      <c r="AH37" s="2">
        <v>44147</v>
      </c>
      <c r="AI37">
        <v>119.620003</v>
      </c>
      <c r="AJ37">
        <v>120.529999</v>
      </c>
      <c r="AK37">
        <v>118.57</v>
      </c>
      <c r="AL37">
        <v>119.209999</v>
      </c>
      <c r="AM37">
        <v>118.83028400000001</v>
      </c>
      <c r="AN37">
        <v>103162300</v>
      </c>
      <c r="AO37">
        <f t="shared" si="0"/>
        <v>-2.3460242953232953E-3</v>
      </c>
    </row>
    <row r="38" spans="34:41">
      <c r="AH38" s="2">
        <v>44148</v>
      </c>
      <c r="AI38">
        <v>119.44000200000001</v>
      </c>
      <c r="AJ38">
        <v>119.66999800000001</v>
      </c>
      <c r="AK38">
        <v>117.870003</v>
      </c>
      <c r="AL38">
        <v>119.260002</v>
      </c>
      <c r="AM38">
        <v>118.880127</v>
      </c>
      <c r="AN38">
        <v>81581900</v>
      </c>
      <c r="AO38">
        <f t="shared" si="0"/>
        <v>4.193590051084909E-4</v>
      </c>
    </row>
    <row r="39" spans="34:41">
      <c r="AH39" s="2">
        <v>44151</v>
      </c>
      <c r="AI39">
        <v>118.91999800000001</v>
      </c>
      <c r="AJ39">
        <v>120.989998</v>
      </c>
      <c r="AK39">
        <v>118.150002</v>
      </c>
      <c r="AL39">
        <v>120.300003</v>
      </c>
      <c r="AM39">
        <v>119.91681699999999</v>
      </c>
      <c r="AN39">
        <v>91183000</v>
      </c>
      <c r="AO39">
        <f t="shared" si="0"/>
        <v>8.6826614738978753E-3</v>
      </c>
    </row>
    <row r="40" spans="34:41">
      <c r="AH40" s="2">
        <v>44152</v>
      </c>
      <c r="AI40">
        <v>119.550003</v>
      </c>
      <c r="AJ40">
        <v>120.66999800000001</v>
      </c>
      <c r="AK40">
        <v>118.959999</v>
      </c>
      <c r="AL40">
        <v>119.389999</v>
      </c>
      <c r="AM40">
        <v>119.00971199999999</v>
      </c>
      <c r="AN40">
        <v>74271000</v>
      </c>
      <c r="AO40">
        <f t="shared" si="0"/>
        <v>-7.5932075202371028E-3</v>
      </c>
    </row>
    <row r="41" spans="34:41">
      <c r="AH41" s="2">
        <v>44153</v>
      </c>
      <c r="AI41">
        <v>118.610001</v>
      </c>
      <c r="AJ41">
        <v>119.82</v>
      </c>
      <c r="AK41">
        <v>118</v>
      </c>
      <c r="AL41">
        <v>118.029999</v>
      </c>
      <c r="AM41">
        <v>117.654045</v>
      </c>
      <c r="AN41">
        <v>76322100</v>
      </c>
      <c r="AO41">
        <f t="shared" si="0"/>
        <v>-1.1456607003916038E-2</v>
      </c>
    </row>
    <row r="42" spans="34:41">
      <c r="AH42" s="2">
        <v>44154</v>
      </c>
      <c r="AI42">
        <v>117.589996</v>
      </c>
      <c r="AJ42">
        <v>119.05999799999999</v>
      </c>
      <c r="AK42">
        <v>116.80999799999999</v>
      </c>
      <c r="AL42">
        <v>118.639999</v>
      </c>
      <c r="AM42">
        <v>118.262108</v>
      </c>
      <c r="AN42">
        <v>74113000</v>
      </c>
      <c r="AO42">
        <f t="shared" si="0"/>
        <v>5.1549191420897948E-3</v>
      </c>
    </row>
    <row r="43" spans="34:41">
      <c r="AH43" s="2">
        <v>44155</v>
      </c>
      <c r="AI43">
        <v>118.639999</v>
      </c>
      <c r="AJ43">
        <v>118.769997</v>
      </c>
      <c r="AK43">
        <v>117.290001</v>
      </c>
      <c r="AL43">
        <v>117.339996</v>
      </c>
      <c r="AM43">
        <v>116.96624</v>
      </c>
      <c r="AN43">
        <v>73604300</v>
      </c>
      <c r="AO43">
        <f t="shared" si="0"/>
        <v>-1.1018069213374022E-2</v>
      </c>
    </row>
    <row r="44" spans="34:41">
      <c r="AH44" s="2">
        <v>44158</v>
      </c>
      <c r="AI44">
        <v>117.18</v>
      </c>
      <c r="AJ44">
        <v>117.620003</v>
      </c>
      <c r="AK44">
        <v>113.75</v>
      </c>
      <c r="AL44">
        <v>113.849998</v>
      </c>
      <c r="AM44">
        <v>113.487358</v>
      </c>
      <c r="AN44">
        <v>127959300</v>
      </c>
      <c r="AO44">
        <f t="shared" si="0"/>
        <v>-3.0193898693541676E-2</v>
      </c>
    </row>
    <row r="45" spans="34:41">
      <c r="AH45" s="2">
        <v>44159</v>
      </c>
      <c r="AI45">
        <v>113.910004</v>
      </c>
      <c r="AJ45">
        <v>115.849998</v>
      </c>
      <c r="AK45">
        <v>112.589996</v>
      </c>
      <c r="AL45">
        <v>115.16999800000001</v>
      </c>
      <c r="AM45">
        <v>114.80315400000001</v>
      </c>
      <c r="AN45">
        <v>113874200</v>
      </c>
      <c r="AO45">
        <f t="shared" si="0"/>
        <v>1.1527509917692691E-2</v>
      </c>
    </row>
    <row r="46" spans="34:41">
      <c r="AH46" s="2">
        <v>44160</v>
      </c>
      <c r="AI46">
        <v>115.550003</v>
      </c>
      <c r="AJ46">
        <v>116.75</v>
      </c>
      <c r="AK46">
        <v>115.16999800000001</v>
      </c>
      <c r="AL46">
        <v>116.029999</v>
      </c>
      <c r="AM46">
        <v>115.660416</v>
      </c>
      <c r="AN46">
        <v>76499200</v>
      </c>
      <c r="AO46">
        <f t="shared" si="0"/>
        <v>7.4394920970338764E-3</v>
      </c>
    </row>
    <row r="47" spans="34:41">
      <c r="AH47" s="2">
        <v>44162</v>
      </c>
      <c r="AI47">
        <v>116.57</v>
      </c>
      <c r="AJ47">
        <v>117.489998</v>
      </c>
      <c r="AK47">
        <v>116.220001</v>
      </c>
      <c r="AL47">
        <v>116.589996</v>
      </c>
      <c r="AM47">
        <v>116.218628</v>
      </c>
      <c r="AN47">
        <v>46691300</v>
      </c>
      <c r="AO47">
        <f t="shared" si="0"/>
        <v>4.8146919075415335E-3</v>
      </c>
    </row>
    <row r="48" spans="34:41">
      <c r="AH48" s="2">
        <v>44165</v>
      </c>
      <c r="AI48">
        <v>116.970001</v>
      </c>
      <c r="AJ48">
        <v>120.970001</v>
      </c>
      <c r="AK48">
        <v>116.80999799999999</v>
      </c>
      <c r="AL48">
        <v>119.050003</v>
      </c>
      <c r="AM48">
        <v>118.670799</v>
      </c>
      <c r="AN48">
        <v>169410200</v>
      </c>
      <c r="AO48">
        <f t="shared" si="0"/>
        <v>2.0880123231083344E-2</v>
      </c>
    </row>
    <row r="49" spans="34:41">
      <c r="AH49" s="2">
        <v>44166</v>
      </c>
      <c r="AI49">
        <v>121.010002</v>
      </c>
      <c r="AJ49">
        <v>123.470001</v>
      </c>
      <c r="AK49">
        <v>120.010002</v>
      </c>
      <c r="AL49">
        <v>122.720001</v>
      </c>
      <c r="AM49">
        <v>122.329109</v>
      </c>
      <c r="AN49">
        <v>127728200</v>
      </c>
      <c r="AO49">
        <f t="shared" si="0"/>
        <v>3.0361762843769475E-2</v>
      </c>
    </row>
    <row r="50" spans="34:41">
      <c r="AH50" s="2">
        <v>44167</v>
      </c>
      <c r="AI50">
        <v>122.019997</v>
      </c>
      <c r="AJ50">
        <v>123.370003</v>
      </c>
      <c r="AK50">
        <v>120.889999</v>
      </c>
      <c r="AL50">
        <v>123.08000199999999</v>
      </c>
      <c r="AM50">
        <v>122.68795799999999</v>
      </c>
      <c r="AN50">
        <v>89004200</v>
      </c>
      <c r="AO50">
        <f t="shared" si="0"/>
        <v>2.9291776362618924E-3</v>
      </c>
    </row>
    <row r="51" spans="34:41">
      <c r="AH51" s="2">
        <v>44168</v>
      </c>
      <c r="AI51">
        <v>123.519997</v>
      </c>
      <c r="AJ51">
        <v>123.779999</v>
      </c>
      <c r="AK51">
        <v>122.209999</v>
      </c>
      <c r="AL51">
        <v>122.94000200000001</v>
      </c>
      <c r="AM51">
        <v>122.54840900000001</v>
      </c>
      <c r="AN51">
        <v>78967600</v>
      </c>
      <c r="AO51">
        <f t="shared" si="0"/>
        <v>-1.1380776576438289E-3</v>
      </c>
    </row>
    <row r="52" spans="34:41">
      <c r="AH52" s="2">
        <v>44169</v>
      </c>
      <c r="AI52">
        <v>122.599998</v>
      </c>
      <c r="AJ52">
        <v>122.860001</v>
      </c>
      <c r="AK52">
        <v>121.519997</v>
      </c>
      <c r="AL52">
        <v>122.25</v>
      </c>
      <c r="AM52">
        <v>121.86061100000001</v>
      </c>
      <c r="AN52">
        <v>78260400</v>
      </c>
      <c r="AO52">
        <f t="shared" si="0"/>
        <v>-5.628268675494979E-3</v>
      </c>
    </row>
    <row r="53" spans="34:41">
      <c r="AH53" s="2">
        <v>44172</v>
      </c>
      <c r="AI53">
        <v>122.30999799999999</v>
      </c>
      <c r="AJ53">
        <v>124.57</v>
      </c>
      <c r="AK53">
        <v>122.25</v>
      </c>
      <c r="AL53">
        <v>123.75</v>
      </c>
      <c r="AM53">
        <v>123.35582700000001</v>
      </c>
      <c r="AN53">
        <v>86712000</v>
      </c>
      <c r="AO53">
        <f t="shared" si="0"/>
        <v>1.2195222663620633E-2</v>
      </c>
    </row>
    <row r="54" spans="34:41">
      <c r="AH54" s="2">
        <v>44173</v>
      </c>
      <c r="AI54">
        <v>124.370003</v>
      </c>
      <c r="AJ54">
        <v>124.980003</v>
      </c>
      <c r="AK54">
        <v>123.089996</v>
      </c>
      <c r="AL54">
        <v>124.379997</v>
      </c>
      <c r="AM54">
        <v>123.983818</v>
      </c>
      <c r="AN54">
        <v>82225500</v>
      </c>
      <c r="AO54">
        <f t="shared" si="0"/>
        <v>5.0779756673369741E-3</v>
      </c>
    </row>
    <row r="55" spans="34:41">
      <c r="AH55" s="2">
        <v>44174</v>
      </c>
      <c r="AI55">
        <v>124.529999</v>
      </c>
      <c r="AJ55">
        <v>125.949997</v>
      </c>
      <c r="AK55">
        <v>121</v>
      </c>
      <c r="AL55">
        <v>121.779999</v>
      </c>
      <c r="AM55">
        <v>121.39209700000001</v>
      </c>
      <c r="AN55">
        <v>115089200</v>
      </c>
      <c r="AO55">
        <f t="shared" si="0"/>
        <v>-2.112527942958236E-2</v>
      </c>
    </row>
    <row r="56" spans="34:41">
      <c r="AH56" s="2">
        <v>44175</v>
      </c>
      <c r="AI56">
        <v>120.5</v>
      </c>
      <c r="AJ56">
        <v>123.870003</v>
      </c>
      <c r="AK56">
        <v>120.150002</v>
      </c>
      <c r="AL56">
        <v>123.239998</v>
      </c>
      <c r="AM56">
        <v>122.84744999999999</v>
      </c>
      <c r="AN56">
        <v>81312200</v>
      </c>
      <c r="AO56">
        <f t="shared" si="0"/>
        <v>1.1917564071412512E-2</v>
      </c>
    </row>
    <row r="57" spans="34:41">
      <c r="AH57" s="2">
        <v>44176</v>
      </c>
      <c r="AI57">
        <v>122.43</v>
      </c>
      <c r="AJ57">
        <v>122.760002</v>
      </c>
      <c r="AK57">
        <v>120.550003</v>
      </c>
      <c r="AL57">
        <v>122.410004</v>
      </c>
      <c r="AM57">
        <v>122.020096</v>
      </c>
      <c r="AN57">
        <v>86939800</v>
      </c>
      <c r="AO57">
        <f t="shared" si="0"/>
        <v>-6.7575892513347668E-3</v>
      </c>
    </row>
    <row r="58" spans="34:41">
      <c r="AH58" s="2">
        <v>44179</v>
      </c>
      <c r="AI58">
        <v>122.599998</v>
      </c>
      <c r="AJ58">
        <v>123.349998</v>
      </c>
      <c r="AK58">
        <v>121.540001</v>
      </c>
      <c r="AL58">
        <v>121.779999</v>
      </c>
      <c r="AM58">
        <v>121.39209700000001</v>
      </c>
      <c r="AN58">
        <v>79184500</v>
      </c>
      <c r="AO58">
        <f t="shared" si="0"/>
        <v>-5.1599748200777031E-3</v>
      </c>
    </row>
    <row r="59" spans="34:41">
      <c r="AH59" s="2">
        <v>44180</v>
      </c>
      <c r="AI59">
        <v>124.339996</v>
      </c>
      <c r="AJ59">
        <v>127.900002</v>
      </c>
      <c r="AK59">
        <v>124.129997</v>
      </c>
      <c r="AL59">
        <v>127.879997</v>
      </c>
      <c r="AM59">
        <v>127.47266399999999</v>
      </c>
      <c r="AN59">
        <v>157243700</v>
      </c>
      <c r="AO59">
        <f t="shared" si="0"/>
        <v>4.8876163951926579E-2</v>
      </c>
    </row>
    <row r="60" spans="34:41">
      <c r="AH60" s="2">
        <v>44181</v>
      </c>
      <c r="AI60">
        <v>127.410004</v>
      </c>
      <c r="AJ60">
        <v>128.36999499999999</v>
      </c>
      <c r="AK60">
        <v>126.55999799999999</v>
      </c>
      <c r="AL60">
        <v>127.80999799999999</v>
      </c>
      <c r="AM60">
        <v>127.40289300000001</v>
      </c>
      <c r="AN60">
        <v>98208600</v>
      </c>
      <c r="AO60">
        <f t="shared" si="0"/>
        <v>-5.4749072499555229E-4</v>
      </c>
    </row>
    <row r="61" spans="34:41">
      <c r="AH61" s="2">
        <v>44182</v>
      </c>
      <c r="AI61">
        <v>128.89999399999999</v>
      </c>
      <c r="AJ61">
        <v>129.58000200000001</v>
      </c>
      <c r="AK61">
        <v>128.03999300000001</v>
      </c>
      <c r="AL61">
        <v>128.699997</v>
      </c>
      <c r="AM61">
        <v>128.290054</v>
      </c>
      <c r="AN61">
        <v>94359800</v>
      </c>
      <c r="AO61">
        <f t="shared" si="0"/>
        <v>6.9392962959907234E-3</v>
      </c>
    </row>
    <row r="62" spans="34:41">
      <c r="AH62" s="2">
        <v>44183</v>
      </c>
      <c r="AI62">
        <v>128.96000699999999</v>
      </c>
      <c r="AJ62">
        <v>129.10000600000001</v>
      </c>
      <c r="AK62">
        <v>126.120003</v>
      </c>
      <c r="AL62">
        <v>126.660004</v>
      </c>
      <c r="AM62">
        <v>126.256561</v>
      </c>
      <c r="AN62">
        <v>192541500</v>
      </c>
      <c r="AO62">
        <f t="shared" si="0"/>
        <v>-1.5977712060515594E-2</v>
      </c>
    </row>
    <row r="63" spans="34:41">
      <c r="AH63" s="2">
        <v>44186</v>
      </c>
      <c r="AI63">
        <v>125.019997</v>
      </c>
      <c r="AJ63">
        <v>128.30999800000001</v>
      </c>
      <c r="AK63">
        <v>123.449997</v>
      </c>
      <c r="AL63">
        <v>128.229996</v>
      </c>
      <c r="AM63">
        <v>127.82154800000001</v>
      </c>
      <c r="AN63">
        <v>121251600</v>
      </c>
      <c r="AO63">
        <f t="shared" si="0"/>
        <v>1.2319099807591572E-2</v>
      </c>
    </row>
    <row r="64" spans="34:41">
      <c r="AH64" s="2">
        <v>44187</v>
      </c>
      <c r="AI64">
        <v>131.61000100000001</v>
      </c>
      <c r="AJ64">
        <v>134.41000399999999</v>
      </c>
      <c r="AK64">
        <v>129.64999399999999</v>
      </c>
      <c r="AL64">
        <v>131.88000500000001</v>
      </c>
      <c r="AM64">
        <v>131.45993000000001</v>
      </c>
      <c r="AN64">
        <v>168904800</v>
      </c>
      <c r="AO64">
        <f t="shared" si="0"/>
        <v>2.8066955424338982E-2</v>
      </c>
    </row>
    <row r="65" spans="34:41">
      <c r="AH65" s="2">
        <v>44188</v>
      </c>
      <c r="AI65">
        <v>132.16000399999999</v>
      </c>
      <c r="AJ65">
        <v>132.429993</v>
      </c>
      <c r="AK65">
        <v>130.779999</v>
      </c>
      <c r="AL65">
        <v>130.96000699999999</v>
      </c>
      <c r="AM65">
        <v>130.54286200000001</v>
      </c>
      <c r="AN65">
        <v>88223700</v>
      </c>
      <c r="AO65">
        <f t="shared" si="0"/>
        <v>-7.0004730728017014E-3</v>
      </c>
    </row>
    <row r="66" spans="34:41">
      <c r="AH66" s="2">
        <v>44189</v>
      </c>
      <c r="AI66">
        <v>131.320007</v>
      </c>
      <c r="AJ66">
        <v>133.46000699999999</v>
      </c>
      <c r="AK66">
        <v>131.10000600000001</v>
      </c>
      <c r="AL66">
        <v>131.970001</v>
      </c>
      <c r="AM66">
        <v>131.54963699999999</v>
      </c>
      <c r="AN66">
        <v>54930100</v>
      </c>
      <c r="AO66">
        <f t="shared" si="0"/>
        <v>7.682630794301322E-3</v>
      </c>
    </row>
    <row r="67" spans="34:41">
      <c r="AH67" s="2">
        <v>44193</v>
      </c>
      <c r="AI67">
        <v>133.990005</v>
      </c>
      <c r="AJ67">
        <v>137.33999600000001</v>
      </c>
      <c r="AK67">
        <v>133.509995</v>
      </c>
      <c r="AL67">
        <v>136.69000199999999</v>
      </c>
      <c r="AM67">
        <v>136.25460799999999</v>
      </c>
      <c r="AN67">
        <v>124486200</v>
      </c>
      <c r="AO67">
        <f t="shared" si="0"/>
        <v>3.5141005079525216E-2</v>
      </c>
    </row>
    <row r="68" spans="34:41">
      <c r="AH68" s="2">
        <v>44194</v>
      </c>
      <c r="AI68">
        <v>138.050003</v>
      </c>
      <c r="AJ68">
        <v>138.78999300000001</v>
      </c>
      <c r="AK68">
        <v>134.33999600000001</v>
      </c>
      <c r="AL68">
        <v>134.86999499999999</v>
      </c>
      <c r="AM68">
        <v>134.44039900000001</v>
      </c>
      <c r="AN68">
        <v>121047300</v>
      </c>
      <c r="AO68">
        <f t="shared" si="0"/>
        <v>-1.3404282435742832E-2</v>
      </c>
    </row>
    <row r="69" spans="34:41">
      <c r="AH69" s="2">
        <v>44195</v>
      </c>
      <c r="AI69">
        <v>135.58000200000001</v>
      </c>
      <c r="AJ69">
        <v>135.990005</v>
      </c>
      <c r="AK69">
        <v>133.39999399999999</v>
      </c>
      <c r="AL69">
        <v>133.720001</v>
      </c>
      <c r="AM69">
        <v>133.29406700000001</v>
      </c>
      <c r="AN69">
        <v>96452100</v>
      </c>
      <c r="AO69">
        <f t="shared" si="0"/>
        <v>-8.5632531522392835E-3</v>
      </c>
    </row>
    <row r="70" spans="34:41">
      <c r="AH70" s="2">
        <v>44196</v>
      </c>
      <c r="AI70">
        <v>134.08000200000001</v>
      </c>
      <c r="AJ70">
        <v>134.740005</v>
      </c>
      <c r="AK70">
        <v>131.720001</v>
      </c>
      <c r="AL70">
        <v>132.69000199999999</v>
      </c>
      <c r="AM70">
        <v>132.267349</v>
      </c>
      <c r="AN70">
        <v>99116600</v>
      </c>
      <c r="AO70">
        <f t="shared" si="0"/>
        <v>-7.7324720675050447E-3</v>
      </c>
    </row>
    <row r="71" spans="34:41">
      <c r="AH71" s="2">
        <v>44200</v>
      </c>
      <c r="AI71">
        <v>133.520004</v>
      </c>
      <c r="AJ71">
        <v>133.61000100000001</v>
      </c>
      <c r="AK71">
        <v>126.760002</v>
      </c>
      <c r="AL71">
        <v>129.41000399999999</v>
      </c>
      <c r="AM71">
        <v>128.997803</v>
      </c>
      <c r="AN71">
        <v>143301900</v>
      </c>
      <c r="AO71">
        <f t="shared" si="0"/>
        <v>-2.5029872290571901E-2</v>
      </c>
    </row>
    <row r="72" spans="34:41">
      <c r="AH72" s="2">
        <v>44201</v>
      </c>
      <c r="AI72">
        <v>128.88999899999999</v>
      </c>
      <c r="AJ72">
        <v>131.740005</v>
      </c>
      <c r="AK72">
        <v>128.429993</v>
      </c>
      <c r="AL72">
        <v>131.009995</v>
      </c>
      <c r="AM72">
        <v>130.59269699999999</v>
      </c>
      <c r="AN72">
        <v>97664900</v>
      </c>
      <c r="AO72">
        <f t="shared" si="0"/>
        <v>1.2287923233782442E-2</v>
      </c>
    </row>
    <row r="73" spans="34:41">
      <c r="AH73" s="2">
        <v>44202</v>
      </c>
      <c r="AI73">
        <v>127.720001</v>
      </c>
      <c r="AJ73">
        <v>131.050003</v>
      </c>
      <c r="AK73">
        <v>126.379997</v>
      </c>
      <c r="AL73">
        <v>126.599998</v>
      </c>
      <c r="AM73">
        <v>126.196747</v>
      </c>
      <c r="AN73">
        <v>155088000</v>
      </c>
      <c r="AO73">
        <f t="shared" si="0"/>
        <v>-3.4241123212947727E-2</v>
      </c>
    </row>
    <row r="74" spans="34:41">
      <c r="AH74" s="2">
        <v>44203</v>
      </c>
      <c r="AI74">
        <v>128.36000100000001</v>
      </c>
      <c r="AJ74">
        <v>131.63000500000001</v>
      </c>
      <c r="AK74">
        <v>127.860001</v>
      </c>
      <c r="AL74">
        <v>130.91999799999999</v>
      </c>
      <c r="AM74">
        <v>130.50299100000001</v>
      </c>
      <c r="AN74">
        <v>109578200</v>
      </c>
      <c r="AO74">
        <f t="shared" si="0"/>
        <v>3.3553972810603856E-2</v>
      </c>
    </row>
    <row r="75" spans="34:41">
      <c r="AH75" s="2">
        <v>44204</v>
      </c>
      <c r="AI75">
        <v>132.429993</v>
      </c>
      <c r="AJ75">
        <v>132.63000500000001</v>
      </c>
      <c r="AK75">
        <v>130.229996</v>
      </c>
      <c r="AL75">
        <v>132.050003</v>
      </c>
      <c r="AM75">
        <v>131.629379</v>
      </c>
      <c r="AN75">
        <v>105158200</v>
      </c>
      <c r="AO75">
        <f t="shared" si="0"/>
        <v>8.5940926163528483E-3</v>
      </c>
    </row>
    <row r="76" spans="34:41">
      <c r="AH76" s="2">
        <v>44207</v>
      </c>
      <c r="AI76">
        <v>129.19000199999999</v>
      </c>
      <c r="AJ76">
        <v>130.16999799999999</v>
      </c>
      <c r="AK76">
        <v>128.5</v>
      </c>
      <c r="AL76">
        <v>128.979996</v>
      </c>
      <c r="AM76">
        <v>128.56916799999999</v>
      </c>
      <c r="AN76">
        <v>100384500</v>
      </c>
      <c r="AO76">
        <f t="shared" si="0"/>
        <v>-2.3523206764476133E-2</v>
      </c>
    </row>
    <row r="77" spans="34:41">
      <c r="AH77" s="2">
        <v>44208</v>
      </c>
      <c r="AI77">
        <v>128.5</v>
      </c>
      <c r="AJ77">
        <v>129.69000199999999</v>
      </c>
      <c r="AK77">
        <v>126.860001</v>
      </c>
      <c r="AL77">
        <v>128.800003</v>
      </c>
      <c r="AM77">
        <v>128.38973999999999</v>
      </c>
      <c r="AN77">
        <v>91951100</v>
      </c>
      <c r="AO77">
        <f t="shared" si="0"/>
        <v>-1.3965503710992293E-3</v>
      </c>
    </row>
    <row r="78" spans="34:41">
      <c r="AH78" s="2">
        <v>44209</v>
      </c>
      <c r="AI78">
        <v>128.759995</v>
      </c>
      <c r="AJ78">
        <v>131.449997</v>
      </c>
      <c r="AK78">
        <v>128.490005</v>
      </c>
      <c r="AL78">
        <v>130.88999899999999</v>
      </c>
      <c r="AM78">
        <v>130.473083</v>
      </c>
      <c r="AN78">
        <v>88636800</v>
      </c>
      <c r="AO78">
        <f t="shared" si="0"/>
        <v>1.6096463430612957E-2</v>
      </c>
    </row>
    <row r="79" spans="34:41">
      <c r="AH79" s="2">
        <v>44210</v>
      </c>
      <c r="AI79">
        <v>130.800003</v>
      </c>
      <c r="AJ79">
        <v>131</v>
      </c>
      <c r="AK79">
        <v>128.759995</v>
      </c>
      <c r="AL79">
        <v>128.91000399999999</v>
      </c>
      <c r="AM79">
        <v>128.499405</v>
      </c>
      <c r="AN79">
        <v>90221800</v>
      </c>
      <c r="AO79">
        <f t="shared" si="0"/>
        <v>-1.5242670977359941E-2</v>
      </c>
    </row>
    <row r="80" spans="34:41">
      <c r="AH80" s="2">
        <v>44211</v>
      </c>
      <c r="AI80">
        <v>128.779999</v>
      </c>
      <c r="AJ80">
        <v>130.220001</v>
      </c>
      <c r="AK80">
        <v>127</v>
      </c>
      <c r="AL80">
        <v>127.139999</v>
      </c>
      <c r="AM80">
        <v>126.735023</v>
      </c>
      <c r="AN80">
        <v>111598500</v>
      </c>
      <c r="AO80">
        <f t="shared" si="0"/>
        <v>-1.3825800220415336E-2</v>
      </c>
    </row>
    <row r="81" spans="34:41">
      <c r="AH81" s="2">
        <v>44215</v>
      </c>
      <c r="AI81">
        <v>127.779999</v>
      </c>
      <c r="AJ81">
        <v>128.71000699999999</v>
      </c>
      <c r="AK81">
        <v>126.94000200000001</v>
      </c>
      <c r="AL81">
        <v>127.83000199999999</v>
      </c>
      <c r="AM81">
        <v>127.42282899999999</v>
      </c>
      <c r="AN81">
        <v>90757300</v>
      </c>
      <c r="AO81">
        <f t="shared" si="0"/>
        <v>5.4124448539980873E-3</v>
      </c>
    </row>
    <row r="82" spans="34:41">
      <c r="AH82" s="2">
        <v>44216</v>
      </c>
      <c r="AI82">
        <v>128.66000399999999</v>
      </c>
      <c r="AJ82">
        <v>132.490005</v>
      </c>
      <c r="AK82">
        <v>128.550003</v>
      </c>
      <c r="AL82">
        <v>132.029999</v>
      </c>
      <c r="AM82">
        <v>131.60945100000001</v>
      </c>
      <c r="AN82">
        <v>104319500</v>
      </c>
      <c r="AO82">
        <f t="shared" si="0"/>
        <v>3.2327913814043478E-2</v>
      </c>
    </row>
    <row r="83" spans="34:41">
      <c r="AH83" s="2">
        <v>44217</v>
      </c>
      <c r="AI83">
        <v>133.800003</v>
      </c>
      <c r="AJ83">
        <v>139.66999799999999</v>
      </c>
      <c r="AK83">
        <v>133.58999600000001</v>
      </c>
      <c r="AL83">
        <v>136.86999499999999</v>
      </c>
      <c r="AM83">
        <v>136.434021</v>
      </c>
      <c r="AN83">
        <v>120150900</v>
      </c>
      <c r="AO83">
        <f t="shared" si="0"/>
        <v>3.6002302708288227E-2</v>
      </c>
    </row>
    <row r="84" spans="34:41">
      <c r="AH84" s="2">
        <v>44218</v>
      </c>
      <c r="AI84">
        <v>136.279999</v>
      </c>
      <c r="AJ84">
        <v>139.85000600000001</v>
      </c>
      <c r="AK84">
        <v>135.020004</v>
      </c>
      <c r="AL84">
        <v>139.070007</v>
      </c>
      <c r="AM84">
        <v>138.62702899999999</v>
      </c>
      <c r="AN84">
        <v>114459400</v>
      </c>
      <c r="AO84">
        <f t="shared" si="0"/>
        <v>1.5945947042700793E-2</v>
      </c>
    </row>
    <row r="85" spans="34:41">
      <c r="AH85" s="2">
        <v>44221</v>
      </c>
      <c r="AI85">
        <v>143.070007</v>
      </c>
      <c r="AJ85">
        <v>145.08999600000001</v>
      </c>
      <c r="AK85">
        <v>136.53999300000001</v>
      </c>
      <c r="AL85">
        <v>142.91999799999999</v>
      </c>
      <c r="AM85">
        <v>142.46476699999999</v>
      </c>
      <c r="AN85">
        <v>157611700</v>
      </c>
      <c r="AO85">
        <f t="shared" si="0"/>
        <v>2.7307637841819537E-2</v>
      </c>
    </row>
    <row r="86" spans="34:41">
      <c r="AH86" s="2">
        <v>44222</v>
      </c>
      <c r="AI86">
        <v>143.60000600000001</v>
      </c>
      <c r="AJ86">
        <v>144.300003</v>
      </c>
      <c r="AK86">
        <v>141.36999499999999</v>
      </c>
      <c r="AL86">
        <v>143.16000399999999</v>
      </c>
      <c r="AM86">
        <v>142.70401000000001</v>
      </c>
      <c r="AN86">
        <v>98390600</v>
      </c>
      <c r="AO86">
        <f t="shared" si="0"/>
        <v>1.6779049841751188E-3</v>
      </c>
    </row>
    <row r="87" spans="34:41">
      <c r="AH87" s="2">
        <v>44223</v>
      </c>
      <c r="AI87">
        <v>143.429993</v>
      </c>
      <c r="AJ87">
        <v>144.300003</v>
      </c>
      <c r="AK87">
        <v>140.41000399999999</v>
      </c>
      <c r="AL87">
        <v>142.05999800000001</v>
      </c>
      <c r="AM87">
        <v>141.60751300000001</v>
      </c>
      <c r="AN87">
        <v>140843800</v>
      </c>
      <c r="AO87">
        <f t="shared" si="0"/>
        <v>-7.7133872372667665E-3</v>
      </c>
    </row>
    <row r="88" spans="34:41">
      <c r="AH88" s="2">
        <v>44224</v>
      </c>
      <c r="AI88">
        <v>139.520004</v>
      </c>
      <c r="AJ88">
        <v>141.990005</v>
      </c>
      <c r="AK88">
        <v>136.699997</v>
      </c>
      <c r="AL88">
        <v>137.08999600000001</v>
      </c>
      <c r="AM88">
        <v>136.653336</v>
      </c>
      <c r="AN88">
        <v>142621100</v>
      </c>
      <c r="AO88">
        <f t="shared" si="0"/>
        <v>-3.5611912952351686E-2</v>
      </c>
    </row>
    <row r="89" spans="34:41">
      <c r="AH89" s="2">
        <v>44225</v>
      </c>
      <c r="AI89">
        <v>135.83000200000001</v>
      </c>
      <c r="AJ89">
        <v>136.740005</v>
      </c>
      <c r="AK89">
        <v>130.21000699999999</v>
      </c>
      <c r="AL89">
        <v>131.96000699999999</v>
      </c>
      <c r="AM89">
        <v>131.53967299999999</v>
      </c>
      <c r="AN89">
        <v>177523800</v>
      </c>
      <c r="AO89">
        <f t="shared" si="0"/>
        <v>-3.8138822875073267E-2</v>
      </c>
    </row>
    <row r="90" spans="34:41">
      <c r="AH90" s="2">
        <v>44228</v>
      </c>
      <c r="AI90">
        <v>133.75</v>
      </c>
      <c r="AJ90">
        <v>135.38000500000001</v>
      </c>
      <c r="AK90">
        <v>130.929993</v>
      </c>
      <c r="AL90">
        <v>134.13999899999999</v>
      </c>
      <c r="AM90">
        <v>133.71272300000001</v>
      </c>
      <c r="AN90">
        <v>106239800</v>
      </c>
      <c r="AO90">
        <f t="shared" si="0"/>
        <v>1.6385138453895807E-2</v>
      </c>
    </row>
    <row r="91" spans="34:41">
      <c r="AH91" s="2">
        <v>44229</v>
      </c>
      <c r="AI91">
        <v>135.729996</v>
      </c>
      <c r="AJ91">
        <v>136.30999800000001</v>
      </c>
      <c r="AK91">
        <v>134.61000100000001</v>
      </c>
      <c r="AL91">
        <v>134.990005</v>
      </c>
      <c r="AM91">
        <v>134.56002799999999</v>
      </c>
      <c r="AN91">
        <v>83305400</v>
      </c>
      <c r="AO91">
        <f t="shared" si="0"/>
        <v>6.3167639220547672E-3</v>
      </c>
    </row>
    <row r="92" spans="34:41">
      <c r="AH92" s="2">
        <v>44230</v>
      </c>
      <c r="AI92">
        <v>135.759995</v>
      </c>
      <c r="AJ92">
        <v>135.770004</v>
      </c>
      <c r="AK92">
        <v>133.61000100000001</v>
      </c>
      <c r="AL92">
        <v>133.94000199999999</v>
      </c>
      <c r="AM92">
        <v>133.51338200000001</v>
      </c>
      <c r="AN92">
        <v>89880900</v>
      </c>
      <c r="AO92">
        <f t="shared" ref="AO92:AO155" si="1">LN(AM92/AM91)</f>
        <v>-7.8086917932127502E-3</v>
      </c>
    </row>
    <row r="93" spans="34:41">
      <c r="AH93" s="2">
        <v>44231</v>
      </c>
      <c r="AI93">
        <v>136.300003</v>
      </c>
      <c r="AJ93">
        <v>137.39999399999999</v>
      </c>
      <c r="AK93">
        <v>134.58999600000001</v>
      </c>
      <c r="AL93">
        <v>137.38999899999999</v>
      </c>
      <c r="AM93">
        <v>136.95237700000001</v>
      </c>
      <c r="AN93">
        <v>84183100</v>
      </c>
      <c r="AO93">
        <f t="shared" si="1"/>
        <v>2.5431539740971069E-2</v>
      </c>
    </row>
    <row r="94" spans="34:41">
      <c r="AH94" s="2">
        <v>44232</v>
      </c>
      <c r="AI94">
        <v>137.35000600000001</v>
      </c>
      <c r="AJ94">
        <v>137.41999799999999</v>
      </c>
      <c r="AK94">
        <v>135.86000100000001</v>
      </c>
      <c r="AL94">
        <v>136.759995</v>
      </c>
      <c r="AM94">
        <v>136.52809099999999</v>
      </c>
      <c r="AN94">
        <v>75693800</v>
      </c>
      <c r="AO94">
        <f t="shared" si="1"/>
        <v>-3.1028639340375365E-3</v>
      </c>
    </row>
    <row r="95" spans="34:41">
      <c r="AH95" s="2">
        <v>44235</v>
      </c>
      <c r="AI95">
        <v>136.029999</v>
      </c>
      <c r="AJ95">
        <v>136.96000699999999</v>
      </c>
      <c r="AK95">
        <v>134.91999799999999</v>
      </c>
      <c r="AL95">
        <v>136.91000399999999</v>
      </c>
      <c r="AM95">
        <v>136.677841</v>
      </c>
      <c r="AN95">
        <v>71297200</v>
      </c>
      <c r="AO95">
        <f t="shared" si="1"/>
        <v>1.0962427784827935E-3</v>
      </c>
    </row>
    <row r="96" spans="34:41">
      <c r="AH96" s="2">
        <v>44236</v>
      </c>
      <c r="AI96">
        <v>136.61999499999999</v>
      </c>
      <c r="AJ96">
        <v>137.88000500000001</v>
      </c>
      <c r="AK96">
        <v>135.85000600000001</v>
      </c>
      <c r="AL96">
        <v>136.009995</v>
      </c>
      <c r="AM96">
        <v>135.779358</v>
      </c>
      <c r="AN96">
        <v>76774200</v>
      </c>
      <c r="AO96">
        <f t="shared" si="1"/>
        <v>-6.5954304769630448E-3</v>
      </c>
    </row>
    <row r="97" spans="34:41">
      <c r="AH97" s="2">
        <v>44237</v>
      </c>
      <c r="AI97">
        <v>136.479996</v>
      </c>
      <c r="AJ97">
        <v>136.990005</v>
      </c>
      <c r="AK97">
        <v>134.39999399999999</v>
      </c>
      <c r="AL97">
        <v>135.38999899999999</v>
      </c>
      <c r="AM97">
        <v>135.160416</v>
      </c>
      <c r="AN97">
        <v>73046600</v>
      </c>
      <c r="AO97">
        <f t="shared" si="1"/>
        <v>-4.5688609504378613E-3</v>
      </c>
    </row>
    <row r="98" spans="34:41">
      <c r="AH98" s="2">
        <v>44238</v>
      </c>
      <c r="AI98">
        <v>135.89999399999999</v>
      </c>
      <c r="AJ98">
        <v>136.38999899999999</v>
      </c>
      <c r="AK98">
        <v>133.770004</v>
      </c>
      <c r="AL98">
        <v>135.13000500000001</v>
      </c>
      <c r="AM98">
        <v>134.90086400000001</v>
      </c>
      <c r="AN98">
        <v>64280000</v>
      </c>
      <c r="AO98">
        <f t="shared" si="1"/>
        <v>-1.9221717375762729E-3</v>
      </c>
    </row>
    <row r="99" spans="34:41">
      <c r="AH99" s="2">
        <v>44239</v>
      </c>
      <c r="AI99">
        <v>134.35000600000001</v>
      </c>
      <c r="AJ99">
        <v>135.529999</v>
      </c>
      <c r="AK99">
        <v>133.69000199999999</v>
      </c>
      <c r="AL99">
        <v>135.36999499999999</v>
      </c>
      <c r="AM99">
        <v>135.14044200000001</v>
      </c>
      <c r="AN99">
        <v>60145100</v>
      </c>
      <c r="AO99">
        <f t="shared" si="1"/>
        <v>1.7743808634803117E-3</v>
      </c>
    </row>
    <row r="100" spans="34:41">
      <c r="AH100" s="2">
        <v>44243</v>
      </c>
      <c r="AI100">
        <v>135.490005</v>
      </c>
      <c r="AJ100">
        <v>136.009995</v>
      </c>
      <c r="AK100">
        <v>132.78999300000001</v>
      </c>
      <c r="AL100">
        <v>133.19000199999999</v>
      </c>
      <c r="AM100">
        <v>132.964157</v>
      </c>
      <c r="AN100">
        <v>80576300</v>
      </c>
      <c r="AO100">
        <f t="shared" si="1"/>
        <v>-1.6234953140420633E-2</v>
      </c>
    </row>
    <row r="101" spans="34:41">
      <c r="AH101" s="2">
        <v>44244</v>
      </c>
      <c r="AI101">
        <v>131.25</v>
      </c>
      <c r="AJ101">
        <v>132.220001</v>
      </c>
      <c r="AK101">
        <v>129.470001</v>
      </c>
      <c r="AL101">
        <v>130.83999600000001</v>
      </c>
      <c r="AM101">
        <v>130.618134</v>
      </c>
      <c r="AN101">
        <v>97918500</v>
      </c>
      <c r="AO101">
        <f t="shared" si="1"/>
        <v>-1.7801537002331225E-2</v>
      </c>
    </row>
    <row r="102" spans="34:41">
      <c r="AH102" s="2">
        <v>44245</v>
      </c>
      <c r="AI102">
        <v>129.199997</v>
      </c>
      <c r="AJ102">
        <v>130</v>
      </c>
      <c r="AK102">
        <v>127.410004</v>
      </c>
      <c r="AL102">
        <v>129.71000699999999</v>
      </c>
      <c r="AM102">
        <v>129.49005099999999</v>
      </c>
      <c r="AN102">
        <v>96856700</v>
      </c>
      <c r="AO102">
        <f t="shared" si="1"/>
        <v>-8.6740067247052539E-3</v>
      </c>
    </row>
    <row r="103" spans="34:41">
      <c r="AH103" s="2">
        <v>44246</v>
      </c>
      <c r="AI103">
        <v>130.240005</v>
      </c>
      <c r="AJ103">
        <v>130.71000699999999</v>
      </c>
      <c r="AK103">
        <v>128.800003</v>
      </c>
      <c r="AL103">
        <v>129.86999499999999</v>
      </c>
      <c r="AM103">
        <v>129.64977999999999</v>
      </c>
      <c r="AN103">
        <v>87668800</v>
      </c>
      <c r="AO103">
        <f t="shared" si="1"/>
        <v>1.2327631735501866E-3</v>
      </c>
    </row>
    <row r="104" spans="34:41">
      <c r="AH104" s="2">
        <v>44249</v>
      </c>
      <c r="AI104">
        <v>128.009995</v>
      </c>
      <c r="AJ104">
        <v>129.720001</v>
      </c>
      <c r="AK104">
        <v>125.599998</v>
      </c>
      <c r="AL104">
        <v>126</v>
      </c>
      <c r="AM104">
        <v>125.78634599999999</v>
      </c>
      <c r="AN104">
        <v>103916400</v>
      </c>
      <c r="AO104">
        <f t="shared" si="1"/>
        <v>-3.0252014092184226E-2</v>
      </c>
    </row>
    <row r="105" spans="34:41">
      <c r="AH105" s="2">
        <v>44250</v>
      </c>
      <c r="AI105">
        <v>123.760002</v>
      </c>
      <c r="AJ105">
        <v>126.709999</v>
      </c>
      <c r="AK105">
        <v>118.389999</v>
      </c>
      <c r="AL105">
        <v>125.860001</v>
      </c>
      <c r="AM105">
        <v>125.646584</v>
      </c>
      <c r="AN105">
        <v>158273000</v>
      </c>
      <c r="AO105">
        <f t="shared" si="1"/>
        <v>-1.111724024332594E-3</v>
      </c>
    </row>
    <row r="106" spans="34:41">
      <c r="AH106" s="2">
        <v>44251</v>
      </c>
      <c r="AI106">
        <v>124.94000200000001</v>
      </c>
      <c r="AJ106">
        <v>125.55999799999999</v>
      </c>
      <c r="AK106">
        <v>122.230003</v>
      </c>
      <c r="AL106">
        <v>125.349998</v>
      </c>
      <c r="AM106">
        <v>125.137444</v>
      </c>
      <c r="AN106">
        <v>111039900</v>
      </c>
      <c r="AO106">
        <f t="shared" si="1"/>
        <v>-4.060391752751121E-3</v>
      </c>
    </row>
    <row r="107" spans="34:41">
      <c r="AH107" s="2">
        <v>44252</v>
      </c>
      <c r="AI107">
        <v>124.68</v>
      </c>
      <c r="AJ107">
        <v>126.459999</v>
      </c>
      <c r="AK107">
        <v>120.540001</v>
      </c>
      <c r="AL107">
        <v>120.989998</v>
      </c>
      <c r="AM107">
        <v>120.784836</v>
      </c>
      <c r="AN107">
        <v>148199500</v>
      </c>
      <c r="AO107">
        <f t="shared" si="1"/>
        <v>-3.540193741789531E-2</v>
      </c>
    </row>
    <row r="108" spans="34:41">
      <c r="AH108" s="2">
        <v>44253</v>
      </c>
      <c r="AI108">
        <v>122.589996</v>
      </c>
      <c r="AJ108">
        <v>124.849998</v>
      </c>
      <c r="AK108">
        <v>121.199997</v>
      </c>
      <c r="AL108">
        <v>121.260002</v>
      </c>
      <c r="AM108">
        <v>121.054382</v>
      </c>
      <c r="AN108">
        <v>164560400</v>
      </c>
      <c r="AO108">
        <f t="shared" si="1"/>
        <v>2.2291348263907083E-3</v>
      </c>
    </row>
    <row r="109" spans="34:41">
      <c r="AH109" s="2">
        <v>44256</v>
      </c>
      <c r="AI109">
        <v>123.75</v>
      </c>
      <c r="AJ109">
        <v>127.93</v>
      </c>
      <c r="AK109">
        <v>122.790001</v>
      </c>
      <c r="AL109">
        <v>127.790001</v>
      </c>
      <c r="AM109">
        <v>127.573311</v>
      </c>
      <c r="AN109">
        <v>116307900</v>
      </c>
      <c r="AO109">
        <f t="shared" si="1"/>
        <v>5.2451304945122429E-2</v>
      </c>
    </row>
    <row r="110" spans="34:41">
      <c r="AH110" s="2">
        <v>44257</v>
      </c>
      <c r="AI110">
        <v>128.41000399999999</v>
      </c>
      <c r="AJ110">
        <v>128.720001</v>
      </c>
      <c r="AK110">
        <v>125.010002</v>
      </c>
      <c r="AL110">
        <v>125.120003</v>
      </c>
      <c r="AM110">
        <v>124.907837</v>
      </c>
      <c r="AN110">
        <v>102260900</v>
      </c>
      <c r="AO110">
        <f t="shared" si="1"/>
        <v>-2.1115026231348928E-2</v>
      </c>
    </row>
    <row r="111" spans="34:41">
      <c r="AH111" s="2">
        <v>44258</v>
      </c>
      <c r="AI111">
        <v>124.80999799999999</v>
      </c>
      <c r="AJ111">
        <v>125.709999</v>
      </c>
      <c r="AK111">
        <v>121.839996</v>
      </c>
      <c r="AL111">
        <v>122.05999799999999</v>
      </c>
      <c r="AM111">
        <v>121.85302</v>
      </c>
      <c r="AN111">
        <v>112966300</v>
      </c>
      <c r="AO111">
        <f t="shared" si="1"/>
        <v>-2.4760597024752397E-2</v>
      </c>
    </row>
    <row r="112" spans="34:41">
      <c r="AH112" s="2">
        <v>44259</v>
      </c>
      <c r="AI112">
        <v>121.75</v>
      </c>
      <c r="AJ112">
        <v>123.599998</v>
      </c>
      <c r="AK112">
        <v>118.620003</v>
      </c>
      <c r="AL112">
        <v>120.129997</v>
      </c>
      <c r="AM112">
        <v>119.926292</v>
      </c>
      <c r="AN112">
        <v>178155000</v>
      </c>
      <c r="AO112">
        <f t="shared" si="1"/>
        <v>-1.5938243605140196E-2</v>
      </c>
    </row>
    <row r="113" spans="34:41">
      <c r="AH113" s="2">
        <v>44260</v>
      </c>
      <c r="AI113">
        <v>120.980003</v>
      </c>
      <c r="AJ113">
        <v>121.94000200000001</v>
      </c>
      <c r="AK113">
        <v>117.57</v>
      </c>
      <c r="AL113">
        <v>121.41999800000001</v>
      </c>
      <c r="AM113">
        <v>121.21410400000001</v>
      </c>
      <c r="AN113">
        <v>153766600</v>
      </c>
      <c r="AO113">
        <f t="shared" si="1"/>
        <v>1.0681115771620274E-2</v>
      </c>
    </row>
    <row r="114" spans="34:41">
      <c r="AH114" s="2">
        <v>44263</v>
      </c>
      <c r="AI114">
        <v>120.93</v>
      </c>
      <c r="AJ114">
        <v>121</v>
      </c>
      <c r="AK114">
        <v>116.209999</v>
      </c>
      <c r="AL114">
        <v>116.360001</v>
      </c>
      <c r="AM114">
        <v>116.162689</v>
      </c>
      <c r="AN114">
        <v>154376600</v>
      </c>
      <c r="AO114">
        <f t="shared" si="1"/>
        <v>-4.2566736588524112E-2</v>
      </c>
    </row>
    <row r="115" spans="34:41">
      <c r="AH115" s="2">
        <v>44264</v>
      </c>
      <c r="AI115">
        <v>119.029999</v>
      </c>
      <c r="AJ115">
        <v>122.05999799999999</v>
      </c>
      <c r="AK115">
        <v>118.790001</v>
      </c>
      <c r="AL115">
        <v>121.089996</v>
      </c>
      <c r="AM115">
        <v>120.884666</v>
      </c>
      <c r="AN115">
        <v>129525800</v>
      </c>
      <c r="AO115">
        <f t="shared" si="1"/>
        <v>3.984521757100562E-2</v>
      </c>
    </row>
    <row r="116" spans="34:41">
      <c r="AH116" s="2">
        <v>44265</v>
      </c>
      <c r="AI116">
        <v>121.69000200000001</v>
      </c>
      <c r="AJ116">
        <v>122.16999800000001</v>
      </c>
      <c r="AK116">
        <v>119.449997</v>
      </c>
      <c r="AL116">
        <v>119.980003</v>
      </c>
      <c r="AM116">
        <v>119.77655799999999</v>
      </c>
      <c r="AN116">
        <v>111943300</v>
      </c>
      <c r="AO116">
        <f t="shared" si="1"/>
        <v>-9.2089270768386522E-3</v>
      </c>
    </row>
    <row r="117" spans="34:41">
      <c r="AH117" s="2">
        <v>44266</v>
      </c>
      <c r="AI117">
        <v>122.540001</v>
      </c>
      <c r="AJ117">
        <v>123.209999</v>
      </c>
      <c r="AK117">
        <v>121.260002</v>
      </c>
      <c r="AL117">
        <v>121.959999</v>
      </c>
      <c r="AM117">
        <v>121.75318900000001</v>
      </c>
      <c r="AN117">
        <v>103026500</v>
      </c>
      <c r="AO117">
        <f t="shared" si="1"/>
        <v>1.6367964230748815E-2</v>
      </c>
    </row>
    <row r="118" spans="34:41">
      <c r="AH118" s="2">
        <v>44267</v>
      </c>
      <c r="AI118">
        <v>120.400002</v>
      </c>
      <c r="AJ118">
        <v>121.16999800000001</v>
      </c>
      <c r="AK118">
        <v>119.160004</v>
      </c>
      <c r="AL118">
        <v>121.029999</v>
      </c>
      <c r="AM118">
        <v>120.82476800000001</v>
      </c>
      <c r="AN118">
        <v>88105100</v>
      </c>
      <c r="AO118">
        <f t="shared" si="1"/>
        <v>-7.6546570412671351E-3</v>
      </c>
    </row>
    <row r="119" spans="34:41">
      <c r="AH119" s="2">
        <v>44270</v>
      </c>
      <c r="AI119">
        <v>121.410004</v>
      </c>
      <c r="AJ119">
        <v>124</v>
      </c>
      <c r="AK119">
        <v>120.41999800000001</v>
      </c>
      <c r="AL119">
        <v>123.989998</v>
      </c>
      <c r="AM119">
        <v>123.779747</v>
      </c>
      <c r="AN119">
        <v>92403800</v>
      </c>
      <c r="AO119">
        <f t="shared" si="1"/>
        <v>2.4162454763303566E-2</v>
      </c>
    </row>
    <row r="120" spans="34:41">
      <c r="AH120" s="2">
        <v>44271</v>
      </c>
      <c r="AI120">
        <v>125.699997</v>
      </c>
      <c r="AJ120">
        <v>127.220001</v>
      </c>
      <c r="AK120">
        <v>124.720001</v>
      </c>
      <c r="AL120">
        <v>125.57</v>
      </c>
      <c r="AM120">
        <v>125.357071</v>
      </c>
      <c r="AN120">
        <v>115227900</v>
      </c>
      <c r="AO120">
        <f t="shared" si="1"/>
        <v>1.2662480704985199E-2</v>
      </c>
    </row>
    <row r="121" spans="34:41">
      <c r="AH121" s="2">
        <v>44272</v>
      </c>
      <c r="AI121">
        <v>124.050003</v>
      </c>
      <c r="AJ121">
        <v>125.860001</v>
      </c>
      <c r="AK121">
        <v>122.339996</v>
      </c>
      <c r="AL121">
        <v>124.760002</v>
      </c>
      <c r="AM121">
        <v>124.548447</v>
      </c>
      <c r="AN121">
        <v>111932600</v>
      </c>
      <c r="AO121">
        <f t="shared" si="1"/>
        <v>-6.4714603227147274E-3</v>
      </c>
    </row>
    <row r="122" spans="34:41">
      <c r="AH122" s="2">
        <v>44273</v>
      </c>
      <c r="AI122">
        <v>122.879997</v>
      </c>
      <c r="AJ122">
        <v>123.18</v>
      </c>
      <c r="AK122">
        <v>120.32</v>
      </c>
      <c r="AL122">
        <v>120.529999</v>
      </c>
      <c r="AM122">
        <v>120.325615</v>
      </c>
      <c r="AN122">
        <v>121229700</v>
      </c>
      <c r="AO122">
        <f t="shared" si="1"/>
        <v>-3.4493246409061915E-2</v>
      </c>
    </row>
    <row r="123" spans="34:41">
      <c r="AH123" s="2">
        <v>44274</v>
      </c>
      <c r="AI123">
        <v>119.900002</v>
      </c>
      <c r="AJ123">
        <v>121.43</v>
      </c>
      <c r="AK123">
        <v>119.68</v>
      </c>
      <c r="AL123">
        <v>119.989998</v>
      </c>
      <c r="AM123">
        <v>119.78653</v>
      </c>
      <c r="AN123">
        <v>185549500</v>
      </c>
      <c r="AO123">
        <f t="shared" si="1"/>
        <v>-4.4902843692617373E-3</v>
      </c>
    </row>
    <row r="124" spans="34:41">
      <c r="AH124" s="2">
        <v>44277</v>
      </c>
      <c r="AI124">
        <v>120.33000199999999</v>
      </c>
      <c r="AJ124">
        <v>123.870003</v>
      </c>
      <c r="AK124">
        <v>120.260002</v>
      </c>
      <c r="AL124">
        <v>123.389999</v>
      </c>
      <c r="AM124">
        <v>123.18077099999999</v>
      </c>
      <c r="AN124">
        <v>111912300</v>
      </c>
      <c r="AO124">
        <f t="shared" si="1"/>
        <v>2.794171740815329E-2</v>
      </c>
    </row>
    <row r="125" spans="34:41">
      <c r="AH125" s="2">
        <v>44278</v>
      </c>
      <c r="AI125">
        <v>123.33000199999999</v>
      </c>
      <c r="AJ125">
        <v>124.239998</v>
      </c>
      <c r="AK125">
        <v>122.139999</v>
      </c>
      <c r="AL125">
        <v>122.540001</v>
      </c>
      <c r="AM125">
        <v>122.33221399999999</v>
      </c>
      <c r="AN125">
        <v>95467100</v>
      </c>
      <c r="AO125">
        <f t="shared" si="1"/>
        <v>-6.9125498914449609E-3</v>
      </c>
    </row>
    <row r="126" spans="34:41">
      <c r="AH126" s="2">
        <v>44279</v>
      </c>
      <c r="AI126">
        <v>122.82</v>
      </c>
      <c r="AJ126">
        <v>122.900002</v>
      </c>
      <c r="AK126">
        <v>120.07</v>
      </c>
      <c r="AL126">
        <v>120.089996</v>
      </c>
      <c r="AM126">
        <v>119.88636</v>
      </c>
      <c r="AN126">
        <v>88530500</v>
      </c>
      <c r="AO126">
        <f t="shared" si="1"/>
        <v>-2.0196115386587957E-2</v>
      </c>
    </row>
    <row r="127" spans="34:41">
      <c r="AH127" s="2">
        <v>44280</v>
      </c>
      <c r="AI127">
        <v>119.540001</v>
      </c>
      <c r="AJ127">
        <v>121.660004</v>
      </c>
      <c r="AK127">
        <v>119</v>
      </c>
      <c r="AL127">
        <v>120.589996</v>
      </c>
      <c r="AM127">
        <v>120.385513</v>
      </c>
      <c r="AN127">
        <v>98844700</v>
      </c>
      <c r="AO127">
        <f t="shared" si="1"/>
        <v>4.1549076206991485E-3</v>
      </c>
    </row>
    <row r="128" spans="34:41">
      <c r="AH128" s="2">
        <v>44281</v>
      </c>
      <c r="AI128">
        <v>120.349998</v>
      </c>
      <c r="AJ128">
        <v>121.480003</v>
      </c>
      <c r="AK128">
        <v>118.91999800000001</v>
      </c>
      <c r="AL128">
        <v>121.209999</v>
      </c>
      <c r="AM128">
        <v>121.004463</v>
      </c>
      <c r="AN128">
        <v>94071200</v>
      </c>
      <c r="AO128">
        <f t="shared" si="1"/>
        <v>5.1282274991015456E-3</v>
      </c>
    </row>
    <row r="129" spans="34:41">
      <c r="AH129" s="2">
        <v>44284</v>
      </c>
      <c r="AI129">
        <v>121.650002</v>
      </c>
      <c r="AJ129">
        <v>122.58000199999999</v>
      </c>
      <c r="AK129">
        <v>120.730003</v>
      </c>
      <c r="AL129">
        <v>121.389999</v>
      </c>
      <c r="AM129">
        <v>121.184158</v>
      </c>
      <c r="AN129">
        <v>80819200</v>
      </c>
      <c r="AO129">
        <f t="shared" si="1"/>
        <v>1.4839263069636286E-3</v>
      </c>
    </row>
    <row r="130" spans="34:41">
      <c r="AH130" s="2">
        <v>44285</v>
      </c>
      <c r="AI130">
        <v>120.110001</v>
      </c>
      <c r="AJ130">
        <v>120.400002</v>
      </c>
      <c r="AK130">
        <v>118.860001</v>
      </c>
      <c r="AL130">
        <v>119.900002</v>
      </c>
      <c r="AM130">
        <v>119.696686</v>
      </c>
      <c r="AN130">
        <v>85671900</v>
      </c>
      <c r="AO130">
        <f t="shared" si="1"/>
        <v>-1.235042922172019E-2</v>
      </c>
    </row>
    <row r="131" spans="34:41">
      <c r="AH131" s="2">
        <v>44286</v>
      </c>
      <c r="AI131">
        <v>121.650002</v>
      </c>
      <c r="AJ131">
        <v>123.519997</v>
      </c>
      <c r="AK131">
        <v>121.150002</v>
      </c>
      <c r="AL131">
        <v>122.150002</v>
      </c>
      <c r="AM131">
        <v>121.942871</v>
      </c>
      <c r="AN131">
        <v>118323800</v>
      </c>
      <c r="AO131">
        <f t="shared" si="1"/>
        <v>1.8591738269291141E-2</v>
      </c>
    </row>
    <row r="132" spans="34:41">
      <c r="AH132" s="2">
        <v>44287</v>
      </c>
      <c r="AI132">
        <v>123.660004</v>
      </c>
      <c r="AJ132">
        <v>124.18</v>
      </c>
      <c r="AK132">
        <v>122.489998</v>
      </c>
      <c r="AL132">
        <v>123</v>
      </c>
      <c r="AM132">
        <v>122.791428</v>
      </c>
      <c r="AN132">
        <v>75089100</v>
      </c>
      <c r="AO132">
        <f t="shared" si="1"/>
        <v>6.9345441477422871E-3</v>
      </c>
    </row>
    <row r="133" spans="34:41">
      <c r="AH133" s="2">
        <v>44291</v>
      </c>
      <c r="AI133">
        <v>123.870003</v>
      </c>
      <c r="AJ133">
        <v>126.160004</v>
      </c>
      <c r="AK133">
        <v>123.07</v>
      </c>
      <c r="AL133">
        <v>125.900002</v>
      </c>
      <c r="AM133">
        <v>125.686516</v>
      </c>
      <c r="AN133">
        <v>88651200</v>
      </c>
      <c r="AO133">
        <f t="shared" si="1"/>
        <v>2.3303629845069201E-2</v>
      </c>
    </row>
    <row r="134" spans="34:41">
      <c r="AH134" s="2">
        <v>44292</v>
      </c>
      <c r="AI134">
        <v>126.5</v>
      </c>
      <c r="AJ134">
        <v>127.129997</v>
      </c>
      <c r="AK134">
        <v>125.650002</v>
      </c>
      <c r="AL134">
        <v>126.209999</v>
      </c>
      <c r="AM134">
        <v>125.995987</v>
      </c>
      <c r="AN134">
        <v>80171300</v>
      </c>
      <c r="AO134">
        <f t="shared" si="1"/>
        <v>2.4592186765331025E-3</v>
      </c>
    </row>
    <row r="135" spans="34:41">
      <c r="AH135" s="2">
        <v>44293</v>
      </c>
      <c r="AI135">
        <v>125.83000199999999</v>
      </c>
      <c r="AJ135">
        <v>127.91999800000001</v>
      </c>
      <c r="AK135">
        <v>125.139999</v>
      </c>
      <c r="AL135">
        <v>127.900002</v>
      </c>
      <c r="AM135">
        <v>127.683121</v>
      </c>
      <c r="AN135">
        <v>83466700</v>
      </c>
      <c r="AO135">
        <f t="shared" si="1"/>
        <v>1.3301520087124562E-2</v>
      </c>
    </row>
    <row r="136" spans="34:41">
      <c r="AH136" s="2">
        <v>44294</v>
      </c>
      <c r="AI136">
        <v>128.949997</v>
      </c>
      <c r="AJ136">
        <v>130.38999899999999</v>
      </c>
      <c r="AK136">
        <v>128.520004</v>
      </c>
      <c r="AL136">
        <v>130.36000100000001</v>
      </c>
      <c r="AM136">
        <v>130.138947</v>
      </c>
      <c r="AN136">
        <v>88844600</v>
      </c>
      <c r="AO136">
        <f t="shared" si="1"/>
        <v>1.905112542273979E-2</v>
      </c>
    </row>
    <row r="137" spans="34:41">
      <c r="AH137" s="2">
        <v>44295</v>
      </c>
      <c r="AI137">
        <v>129.800003</v>
      </c>
      <c r="AJ137">
        <v>133.03999300000001</v>
      </c>
      <c r="AK137">
        <v>129.470001</v>
      </c>
      <c r="AL137">
        <v>133</v>
      </c>
      <c r="AM137">
        <v>132.774475</v>
      </c>
      <c r="AN137">
        <v>106686700</v>
      </c>
      <c r="AO137">
        <f t="shared" si="1"/>
        <v>2.0049309495232873E-2</v>
      </c>
    </row>
    <row r="138" spans="34:41">
      <c r="AH138" s="2">
        <v>44298</v>
      </c>
      <c r="AI138">
        <v>132.520004</v>
      </c>
      <c r="AJ138">
        <v>132.85000600000001</v>
      </c>
      <c r="AK138">
        <v>130.63000500000001</v>
      </c>
      <c r="AL138">
        <v>131.240005</v>
      </c>
      <c r="AM138">
        <v>131.01745600000001</v>
      </c>
      <c r="AN138">
        <v>91420000</v>
      </c>
      <c r="AO138">
        <f t="shared" si="1"/>
        <v>-1.3321446010727605E-2</v>
      </c>
    </row>
    <row r="139" spans="34:41">
      <c r="AH139" s="2">
        <v>44299</v>
      </c>
      <c r="AI139">
        <v>132.44000199999999</v>
      </c>
      <c r="AJ139">
        <v>134.66000399999999</v>
      </c>
      <c r="AK139">
        <v>131.929993</v>
      </c>
      <c r="AL139">
        <v>134.429993</v>
      </c>
      <c r="AM139">
        <v>134.20204200000001</v>
      </c>
      <c r="AN139">
        <v>91266500</v>
      </c>
      <c r="AO139">
        <f t="shared" si="1"/>
        <v>2.401587428489629E-2</v>
      </c>
    </row>
    <row r="140" spans="34:41">
      <c r="AH140" s="2">
        <v>44300</v>
      </c>
      <c r="AI140">
        <v>134.94000199999999</v>
      </c>
      <c r="AJ140">
        <v>135</v>
      </c>
      <c r="AK140">
        <v>131.66000399999999</v>
      </c>
      <c r="AL140">
        <v>132.029999</v>
      </c>
      <c r="AM140">
        <v>131.80612199999999</v>
      </c>
      <c r="AN140">
        <v>87222800</v>
      </c>
      <c r="AO140">
        <f t="shared" si="1"/>
        <v>-1.8014370362118101E-2</v>
      </c>
    </row>
    <row r="141" spans="34:41">
      <c r="AH141" s="2">
        <v>44301</v>
      </c>
      <c r="AI141">
        <v>133.820007</v>
      </c>
      <c r="AJ141">
        <v>135</v>
      </c>
      <c r="AK141">
        <v>133.63999899999999</v>
      </c>
      <c r="AL141">
        <v>134.5</v>
      </c>
      <c r="AM141">
        <v>134.27192700000001</v>
      </c>
      <c r="AN141">
        <v>89347100</v>
      </c>
      <c r="AO141">
        <f t="shared" si="1"/>
        <v>1.853497950600453E-2</v>
      </c>
    </row>
    <row r="142" spans="34:41">
      <c r="AH142" s="2">
        <v>44302</v>
      </c>
      <c r="AI142">
        <v>134.300003</v>
      </c>
      <c r="AJ142">
        <v>134.66999799999999</v>
      </c>
      <c r="AK142">
        <v>133.279999</v>
      </c>
      <c r="AL142">
        <v>134.16000399999999</v>
      </c>
      <c r="AM142">
        <v>133.93251000000001</v>
      </c>
      <c r="AN142">
        <v>84922400</v>
      </c>
      <c r="AO142">
        <f t="shared" si="1"/>
        <v>-2.5310333042383891E-3</v>
      </c>
    </row>
    <row r="143" spans="34:41">
      <c r="AH143" s="2">
        <v>44305</v>
      </c>
      <c r="AI143">
        <v>133.509995</v>
      </c>
      <c r="AJ143">
        <v>135.470001</v>
      </c>
      <c r="AK143">
        <v>133.33999600000001</v>
      </c>
      <c r="AL143">
        <v>134.83999600000001</v>
      </c>
      <c r="AM143">
        <v>134.61134300000001</v>
      </c>
      <c r="AN143">
        <v>94264200</v>
      </c>
      <c r="AO143">
        <f t="shared" si="1"/>
        <v>5.0556692198934893E-3</v>
      </c>
    </row>
    <row r="144" spans="34:41">
      <c r="AH144" s="2">
        <v>44306</v>
      </c>
      <c r="AI144">
        <v>135.020004</v>
      </c>
      <c r="AJ144">
        <v>135.529999</v>
      </c>
      <c r="AK144">
        <v>131.80999800000001</v>
      </c>
      <c r="AL144">
        <v>133.11000100000001</v>
      </c>
      <c r="AM144">
        <v>132.88429300000001</v>
      </c>
      <c r="AN144">
        <v>94812300</v>
      </c>
      <c r="AO144">
        <f t="shared" si="1"/>
        <v>-1.2912913448598053E-2</v>
      </c>
    </row>
    <row r="145" spans="34:41">
      <c r="AH145" s="2">
        <v>44307</v>
      </c>
      <c r="AI145">
        <v>132.36000100000001</v>
      </c>
      <c r="AJ145">
        <v>133.75</v>
      </c>
      <c r="AK145">
        <v>131.300003</v>
      </c>
      <c r="AL145">
        <v>133.5</v>
      </c>
      <c r="AM145">
        <v>133.27362099999999</v>
      </c>
      <c r="AN145">
        <v>68847100</v>
      </c>
      <c r="AO145">
        <f t="shared" si="1"/>
        <v>2.9255435003280651E-3</v>
      </c>
    </row>
    <row r="146" spans="34:41">
      <c r="AH146" s="2">
        <v>44308</v>
      </c>
      <c r="AI146">
        <v>133.03999300000001</v>
      </c>
      <c r="AJ146">
        <v>134.14999399999999</v>
      </c>
      <c r="AK146">
        <v>131.41000399999999</v>
      </c>
      <c r="AL146">
        <v>131.94000199999999</v>
      </c>
      <c r="AM146">
        <v>131.71627799999999</v>
      </c>
      <c r="AN146">
        <v>84566500</v>
      </c>
      <c r="AO146">
        <f t="shared" si="1"/>
        <v>-1.1754115428134116E-2</v>
      </c>
    </row>
    <row r="147" spans="34:41">
      <c r="AH147" s="2">
        <v>44309</v>
      </c>
      <c r="AI147">
        <v>132.16000399999999</v>
      </c>
      <c r="AJ147">
        <v>135.11999499999999</v>
      </c>
      <c r="AK147">
        <v>132.16000399999999</v>
      </c>
      <c r="AL147">
        <v>134.320007</v>
      </c>
      <c r="AM147">
        <v>134.09223900000001</v>
      </c>
      <c r="AN147">
        <v>78657500</v>
      </c>
      <c r="AO147">
        <f t="shared" si="1"/>
        <v>1.7877713692133149E-2</v>
      </c>
    </row>
    <row r="148" spans="34:41">
      <c r="AH148" s="2">
        <v>44312</v>
      </c>
      <c r="AI148">
        <v>134.83000200000001</v>
      </c>
      <c r="AJ148">
        <v>135.05999800000001</v>
      </c>
      <c r="AK148">
        <v>133.55999800000001</v>
      </c>
      <c r="AL148">
        <v>134.720001</v>
      </c>
      <c r="AM148">
        <v>134.49156199999999</v>
      </c>
      <c r="AN148">
        <v>66905100</v>
      </c>
      <c r="AO148">
        <f t="shared" si="1"/>
        <v>2.9735471219564532E-3</v>
      </c>
    </row>
    <row r="149" spans="34:41">
      <c r="AH149" s="2">
        <v>44313</v>
      </c>
      <c r="AI149">
        <v>135.009995</v>
      </c>
      <c r="AJ149">
        <v>135.41000399999999</v>
      </c>
      <c r="AK149">
        <v>134.11000100000001</v>
      </c>
      <c r="AL149">
        <v>134.38999899999999</v>
      </c>
      <c r="AM149">
        <v>134.16210899999999</v>
      </c>
      <c r="AN149">
        <v>66015800</v>
      </c>
      <c r="AO149">
        <f t="shared" si="1"/>
        <v>-2.4526235872521862E-3</v>
      </c>
    </row>
    <row r="150" spans="34:41">
      <c r="AH150" s="2">
        <v>44314</v>
      </c>
      <c r="AI150">
        <v>134.30999800000001</v>
      </c>
      <c r="AJ150">
        <v>135.020004</v>
      </c>
      <c r="AK150">
        <v>133.08000200000001</v>
      </c>
      <c r="AL150">
        <v>133.58000200000001</v>
      </c>
      <c r="AM150">
        <v>133.35348500000001</v>
      </c>
      <c r="AN150">
        <v>107760100</v>
      </c>
      <c r="AO150">
        <f t="shared" si="1"/>
        <v>-6.0454529074219681E-3</v>
      </c>
    </row>
    <row r="151" spans="34:41">
      <c r="AH151" s="2">
        <v>44315</v>
      </c>
      <c r="AI151">
        <v>136.470001</v>
      </c>
      <c r="AJ151">
        <v>137.070007</v>
      </c>
      <c r="AK151">
        <v>132.449997</v>
      </c>
      <c r="AL151">
        <v>133.479996</v>
      </c>
      <c r="AM151">
        <v>133.25366199999999</v>
      </c>
      <c r="AN151">
        <v>151101000</v>
      </c>
      <c r="AO151">
        <f t="shared" si="1"/>
        <v>-7.4883967506507096E-4</v>
      </c>
    </row>
    <row r="152" spans="34:41">
      <c r="AH152" s="2">
        <v>44316</v>
      </c>
      <c r="AI152">
        <v>131.779999</v>
      </c>
      <c r="AJ152">
        <v>133.55999800000001</v>
      </c>
      <c r="AK152">
        <v>131.070007</v>
      </c>
      <c r="AL152">
        <v>131.46000699999999</v>
      </c>
      <c r="AM152">
        <v>131.23709099999999</v>
      </c>
      <c r="AN152">
        <v>109713200</v>
      </c>
      <c r="AO152">
        <f t="shared" si="1"/>
        <v>-1.5249002495767119E-2</v>
      </c>
    </row>
    <row r="153" spans="34:41">
      <c r="AH153" s="2">
        <v>44319</v>
      </c>
      <c r="AI153">
        <v>132.03999300000001</v>
      </c>
      <c r="AJ153">
        <v>134.070007</v>
      </c>
      <c r="AK153">
        <v>131.83000200000001</v>
      </c>
      <c r="AL153">
        <v>132.53999300000001</v>
      </c>
      <c r="AM153">
        <v>132.315247</v>
      </c>
      <c r="AN153">
        <v>75135100</v>
      </c>
      <c r="AO153">
        <f t="shared" si="1"/>
        <v>8.1817677855380473E-3</v>
      </c>
    </row>
    <row r="154" spans="34:41">
      <c r="AH154" s="2">
        <v>44320</v>
      </c>
      <c r="AI154">
        <v>131.19000199999999</v>
      </c>
      <c r="AJ154">
        <v>131.490005</v>
      </c>
      <c r="AK154">
        <v>126.699997</v>
      </c>
      <c r="AL154">
        <v>127.849998</v>
      </c>
      <c r="AM154">
        <v>127.633202</v>
      </c>
      <c r="AN154">
        <v>137564700</v>
      </c>
      <c r="AO154">
        <f t="shared" si="1"/>
        <v>-3.6026769309139395E-2</v>
      </c>
    </row>
    <row r="155" spans="34:41">
      <c r="AH155" s="2">
        <v>44321</v>
      </c>
      <c r="AI155">
        <v>129.199997</v>
      </c>
      <c r="AJ155">
        <v>130.449997</v>
      </c>
      <c r="AK155">
        <v>127.970001</v>
      </c>
      <c r="AL155">
        <v>128.10000600000001</v>
      </c>
      <c r="AM155">
        <v>127.88279</v>
      </c>
      <c r="AN155">
        <v>84000900</v>
      </c>
      <c r="AO155">
        <f t="shared" si="1"/>
        <v>1.9536004570744753E-3</v>
      </c>
    </row>
    <row r="156" spans="34:41">
      <c r="AH156" s="2">
        <v>44322</v>
      </c>
      <c r="AI156">
        <v>127.889999</v>
      </c>
      <c r="AJ156">
        <v>129.75</v>
      </c>
      <c r="AK156">
        <v>127.129997</v>
      </c>
      <c r="AL156">
        <v>129.740005</v>
      </c>
      <c r="AM156">
        <v>129.520004</v>
      </c>
      <c r="AN156">
        <v>78128300</v>
      </c>
      <c r="AO156">
        <f t="shared" ref="AO156:AO165" si="2">LN(AM156/AM155)</f>
        <v>1.2721198970248522E-2</v>
      </c>
    </row>
    <row r="157" spans="34:41">
      <c r="AH157" s="2">
        <v>44323</v>
      </c>
      <c r="AI157">
        <v>130.85000600000001</v>
      </c>
      <c r="AJ157">
        <v>131.259995</v>
      </c>
      <c r="AK157">
        <v>129.479996</v>
      </c>
      <c r="AL157">
        <v>130.21000699999999</v>
      </c>
      <c r="AM157">
        <v>130.21000699999999</v>
      </c>
      <c r="AN157">
        <v>78892700</v>
      </c>
      <c r="AO157">
        <f t="shared" si="2"/>
        <v>5.3132452473067361E-3</v>
      </c>
    </row>
    <row r="158" spans="34:41">
      <c r="AH158" s="2">
        <v>44326</v>
      </c>
      <c r="AI158">
        <v>129.41000399999999</v>
      </c>
      <c r="AJ158">
        <v>129.53999300000001</v>
      </c>
      <c r="AK158">
        <v>126.80999799999999</v>
      </c>
      <c r="AL158">
        <v>126.849998</v>
      </c>
      <c r="AM158">
        <v>126.849998</v>
      </c>
      <c r="AN158">
        <v>88071200</v>
      </c>
      <c r="AO158">
        <f t="shared" si="2"/>
        <v>-2.6143315221310071E-2</v>
      </c>
    </row>
    <row r="159" spans="34:41">
      <c r="AH159" s="2">
        <v>44327</v>
      </c>
      <c r="AI159">
        <v>123.5</v>
      </c>
      <c r="AJ159">
        <v>126.269997</v>
      </c>
      <c r="AK159">
        <v>122.769997</v>
      </c>
      <c r="AL159">
        <v>125.910004</v>
      </c>
      <c r="AM159">
        <v>125.910004</v>
      </c>
      <c r="AN159">
        <v>126142800</v>
      </c>
      <c r="AO159">
        <f t="shared" si="2"/>
        <v>-7.4378724963047906E-3</v>
      </c>
    </row>
    <row r="160" spans="34:41">
      <c r="AH160" s="2">
        <v>44328</v>
      </c>
      <c r="AI160">
        <v>123.400002</v>
      </c>
      <c r="AJ160">
        <v>124.639999</v>
      </c>
      <c r="AK160">
        <v>122.25</v>
      </c>
      <c r="AL160">
        <v>122.769997</v>
      </c>
      <c r="AM160">
        <v>122.769997</v>
      </c>
      <c r="AN160">
        <v>112172300</v>
      </c>
      <c r="AO160">
        <f t="shared" si="2"/>
        <v>-2.5254736025521168E-2</v>
      </c>
    </row>
    <row r="161" spans="34:41">
      <c r="AH161" s="2">
        <v>44329</v>
      </c>
      <c r="AI161">
        <v>124.58000199999999</v>
      </c>
      <c r="AJ161">
        <v>126.150002</v>
      </c>
      <c r="AK161">
        <v>124.260002</v>
      </c>
      <c r="AL161">
        <v>124.970001</v>
      </c>
      <c r="AM161">
        <v>124.970001</v>
      </c>
      <c r="AN161">
        <v>105861300</v>
      </c>
      <c r="AO161">
        <f t="shared" si="2"/>
        <v>1.7761054742801517E-2</v>
      </c>
    </row>
    <row r="162" spans="34:41">
      <c r="AH162" s="2">
        <v>44330</v>
      </c>
      <c r="AI162">
        <v>126.25</v>
      </c>
      <c r="AJ162">
        <v>127.889999</v>
      </c>
      <c r="AK162">
        <v>125.849998</v>
      </c>
      <c r="AL162">
        <v>127.449997</v>
      </c>
      <c r="AM162">
        <v>127.449997</v>
      </c>
      <c r="AN162">
        <v>81806500</v>
      </c>
      <c r="AO162">
        <f t="shared" si="2"/>
        <v>1.9650390783868849E-2</v>
      </c>
    </row>
    <row r="163" spans="34:41">
      <c r="AH163" s="2">
        <v>44333</v>
      </c>
      <c r="AI163">
        <v>126.82</v>
      </c>
      <c r="AJ163">
        <v>126.93</v>
      </c>
      <c r="AK163">
        <v>125.16999800000001</v>
      </c>
      <c r="AL163">
        <v>126.269997</v>
      </c>
      <c r="AM163">
        <v>126.269997</v>
      </c>
      <c r="AN163">
        <v>74244600</v>
      </c>
      <c r="AO163">
        <f t="shared" si="2"/>
        <v>-9.3016595915053329E-3</v>
      </c>
    </row>
    <row r="164" spans="34:41">
      <c r="AH164" s="2">
        <v>44334</v>
      </c>
      <c r="AI164">
        <v>126.55999799999999</v>
      </c>
      <c r="AJ164">
        <v>126.989998</v>
      </c>
      <c r="AK164">
        <v>124.779999</v>
      </c>
      <c r="AL164">
        <v>124.849998</v>
      </c>
      <c r="AM164">
        <v>124.849998</v>
      </c>
      <c r="AN164">
        <v>63130600</v>
      </c>
      <c r="AO164">
        <f t="shared" si="2"/>
        <v>-1.1309446985417158E-2</v>
      </c>
    </row>
    <row r="165" spans="34:41">
      <c r="AH165" s="2">
        <v>44335</v>
      </c>
      <c r="AI165">
        <v>123.160004</v>
      </c>
      <c r="AJ165">
        <v>124.915001</v>
      </c>
      <c r="AK165">
        <v>122.879997</v>
      </c>
      <c r="AL165">
        <v>124.69000200000001</v>
      </c>
      <c r="AM165">
        <v>124.69000200000001</v>
      </c>
      <c r="AN165">
        <v>85649375</v>
      </c>
      <c r="AO165">
        <f t="shared" si="2"/>
        <v>-1.2823276582855925E-3</v>
      </c>
    </row>
  </sheetData>
  <mergeCells count="2">
    <mergeCell ref="L22:Y22"/>
    <mergeCell ref="L23:Y23"/>
  </mergeCells>
  <hyperlinks>
    <hyperlink ref="S3" r:id="rId1" display="https://www.nasdaq.com/market-activity/stocks/aapl/option-chain/call-put-options/aapl--241129c00207500" xr:uid="{C83ACFD2-579A-471F-B107-758BDD87D6B8}"/>
    <hyperlink ref="S4" r:id="rId2" display="https://www.nasdaq.com/market-activity/stocks/aapl/option-chain/call-put-options/aapl--241129c00210000" xr:uid="{034B51F6-B3E0-4860-BB04-1421AAAFC4CA}"/>
    <hyperlink ref="S5" r:id="rId3" display="https://www.nasdaq.com/market-activity/stocks/aapl/option-chain/call-put-options/aapl--241129c00212500" xr:uid="{FBA21533-345F-46D3-9139-9C46D1001FAA}"/>
    <hyperlink ref="S6" r:id="rId4" display="https://www.nasdaq.com/market-activity/stocks/aapl/option-chain/call-put-options/aapl--241129c00215000" xr:uid="{FA6F3838-1B0C-43DE-B68E-30A3413687A8}"/>
    <hyperlink ref="S7" r:id="rId5" display="https://www.nasdaq.com/market-activity/stocks/aapl/option-chain/call-put-options/aapl--241129c00217500" xr:uid="{2762483D-2865-4102-895D-C6314655771E}"/>
    <hyperlink ref="S8" r:id="rId6" display="https://www.nasdaq.com/market-activity/stocks/aapl/option-chain/call-put-options/aapl--241129c00220000" xr:uid="{FD9665DF-DB28-4700-8CA5-3A648569F69F}"/>
    <hyperlink ref="S9" r:id="rId7" display="https://www.nasdaq.com/market-activity/stocks/aapl/option-chain/call-put-options/aapl--241129c00222500" xr:uid="{E50B1EA5-1F82-4F47-9868-075D5EDDEBFE}"/>
    <hyperlink ref="S10" r:id="rId8" display="https://www.nasdaq.com/market-activity/stocks/aapl/option-chain/call-put-options/aapl--241129c00225000" xr:uid="{C5F409B4-18A6-42BE-ACAD-A1C59376412B}"/>
    <hyperlink ref="S11" r:id="rId9" display="https://www.nasdaq.com/market-activity/stocks/aapl/option-chain/call-put-options/aapl--241129c00227500" xr:uid="{2BFC6187-43A5-4041-BBEC-32114351B5EF}"/>
    <hyperlink ref="S12" r:id="rId10" display="https://www.nasdaq.com/market-activity/stocks/aapl/option-chain/call-put-options/aapl--241129c00230000" xr:uid="{D5DADF3E-C12A-4665-A40D-9A2AFE3C762F}"/>
    <hyperlink ref="S13" r:id="rId11" display="https://www.nasdaq.com/market-activity/stocks/aapl/option-chain/call-put-options/aapl--241129c00232500" xr:uid="{A2F06A5A-7CE2-464A-A97F-53E9DAE5FE23}"/>
    <hyperlink ref="S14" r:id="rId12" display="https://www.nasdaq.com/market-activity/stocks/aapl/option-chain/call-put-options/aapl--241129c00235000" xr:uid="{A1349426-3256-4F83-945B-93AAF049A78C}"/>
    <hyperlink ref="S15" r:id="rId13" display="https://www.nasdaq.com/market-activity/stocks/aapl/option-chain/call-put-options/aapl--241129c00237500" xr:uid="{82DF99FC-4E52-464E-9970-4C47C2D0C5FD}"/>
    <hyperlink ref="S16" r:id="rId14" display="https://www.nasdaq.com/market-activity/stocks/aapl/option-chain/call-put-options/aapl--241129c00240000" xr:uid="{D08ED6CD-0BA7-49DD-BCF6-B5C079680AD9}"/>
    <hyperlink ref="S17" r:id="rId15" display="https://www.nasdaq.com/market-activity/stocks/aapl/option-chain/call-put-options/aapl--241129c00242500" xr:uid="{7DFDC90B-3E0E-40FF-8EB8-E366C5D218CE}"/>
    <hyperlink ref="S18" r:id="rId16" display="https://www.nasdaq.com/market-activity/stocks/aapl/option-chain/call-put-options/aapl--241129c00245000" xr:uid="{DCE229E7-7CB4-4F0F-8FEE-67D38C5B03DB}"/>
    <hyperlink ref="S19" r:id="rId17" display="https://www.nasdaq.com/market-activity/stocks/aapl/option-chain/call-put-options/aapl--241129c00247500" xr:uid="{4EA9F350-1B45-4CAA-B788-4B2B47FB31E7}"/>
    <hyperlink ref="S20" r:id="rId18" display="https://www.nasdaq.com/market-activity/stocks/aapl/option-chain/call-put-options/aapl--241129c00250000" xr:uid="{C29B9C12-62A2-4520-90D8-B5FDA10F9ADE}"/>
  </hyperlinks>
  <pageMargins left="0.7" right="0.7" top="0.75" bottom="0.75" header="0.3" footer="0.3"/>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F5A1B-DD98-49A4-9978-738FE0CCD043}">
  <dimension ref="A1:X102"/>
  <sheetViews>
    <sheetView topLeftCell="A38" workbookViewId="0">
      <selection activeCell="Q88" sqref="Q88"/>
    </sheetView>
  </sheetViews>
  <sheetFormatPr defaultRowHeight="14.5"/>
  <cols>
    <col min="2" max="2" width="41.81640625" bestFit="1" customWidth="1"/>
    <col min="3" max="3" width="38.1796875" bestFit="1" customWidth="1"/>
    <col min="4" max="4" width="11.54296875" bestFit="1" customWidth="1"/>
  </cols>
  <sheetData>
    <row r="1" spans="1:12" ht="15.5">
      <c r="A1" s="3" t="s">
        <v>503</v>
      </c>
      <c r="B1" s="3"/>
      <c r="C1" s="3"/>
      <c r="D1" s="3"/>
      <c r="E1" s="3"/>
      <c r="F1" s="3"/>
      <c r="G1" s="3"/>
      <c r="H1" s="3"/>
      <c r="I1" s="3"/>
      <c r="J1" s="3"/>
      <c r="K1" s="3"/>
      <c r="L1" s="19"/>
    </row>
    <row r="2" spans="1:12" ht="15.5">
      <c r="A2" t="s">
        <v>504</v>
      </c>
      <c r="D2" t="s">
        <v>505</v>
      </c>
      <c r="E2">
        <v>60</v>
      </c>
      <c r="G2" t="s">
        <v>506</v>
      </c>
      <c r="J2" t="s">
        <v>505</v>
      </c>
      <c r="K2">
        <v>60</v>
      </c>
      <c r="L2" s="19"/>
    </row>
    <row r="3" spans="1:12" ht="15.5">
      <c r="D3" t="s">
        <v>507</v>
      </c>
      <c r="E3">
        <f>MAX(0,E2-50)</f>
        <v>10</v>
      </c>
      <c r="J3" t="s">
        <v>508</v>
      </c>
      <c r="K3">
        <f>MAX(50-K2,0)</f>
        <v>0</v>
      </c>
      <c r="L3" s="19"/>
    </row>
    <row r="4" spans="1:12" ht="15.5">
      <c r="L4" s="19"/>
    </row>
    <row r="5" spans="1:12" ht="15.5">
      <c r="B5" t="s">
        <v>502</v>
      </c>
      <c r="C5">
        <v>50</v>
      </c>
      <c r="H5" t="s">
        <v>502</v>
      </c>
      <c r="I5">
        <v>50</v>
      </c>
      <c r="L5" s="19"/>
    </row>
    <row r="6" spans="1:12" ht="15.5">
      <c r="B6" t="s">
        <v>509</v>
      </c>
      <c r="C6" s="9">
        <f>C7*C5+C8</f>
        <v>6.1320754716981156</v>
      </c>
      <c r="H6" t="s">
        <v>510</v>
      </c>
      <c r="I6" s="9">
        <f>I7*I5+I8</f>
        <v>3.3018867924528301</v>
      </c>
      <c r="L6" s="19"/>
    </row>
    <row r="7" spans="1:12" ht="15.5">
      <c r="B7" t="s">
        <v>511</v>
      </c>
      <c r="C7" s="9">
        <f>(E3-E10)/(E2-E9)</f>
        <v>0.5</v>
      </c>
      <c r="H7" t="s">
        <v>511</v>
      </c>
      <c r="I7" s="9">
        <f>(K3-K10)/(K2-K9)</f>
        <v>-0.5</v>
      </c>
      <c r="L7" s="19"/>
    </row>
    <row r="8" spans="1:12" ht="15.5">
      <c r="B8" t="s">
        <v>17</v>
      </c>
      <c r="C8" s="9">
        <f>(E10-C7*E9)/1.06</f>
        <v>-18.867924528301884</v>
      </c>
      <c r="H8" t="s">
        <v>17</v>
      </c>
      <c r="I8" s="9">
        <f>(K10-I7*K9)/1.06</f>
        <v>28.30188679245283</v>
      </c>
      <c r="L8" s="19"/>
    </row>
    <row r="9" spans="1:12" ht="15.5">
      <c r="D9" t="s">
        <v>512</v>
      </c>
      <c r="E9">
        <v>40</v>
      </c>
      <c r="J9" t="s">
        <v>512</v>
      </c>
      <c r="K9">
        <v>40</v>
      </c>
      <c r="L9" s="19"/>
    </row>
    <row r="10" spans="1:12" ht="15.5">
      <c r="D10" t="s">
        <v>513</v>
      </c>
      <c r="E10">
        <f>MAX(0,E9-50)</f>
        <v>0</v>
      </c>
      <c r="J10" t="s">
        <v>514</v>
      </c>
      <c r="K10">
        <f>MAX(50-K9,0)</f>
        <v>10</v>
      </c>
      <c r="L10" s="19"/>
    </row>
    <row r="11" spans="1:12" ht="15.5">
      <c r="B11" s="127"/>
      <c r="C11" s="128"/>
      <c r="D11" s="129"/>
      <c r="E11" s="129"/>
      <c r="F11" s="129"/>
      <c r="G11" s="129"/>
      <c r="H11" s="129"/>
      <c r="I11" s="129"/>
      <c r="J11" s="19"/>
      <c r="K11" s="19"/>
      <c r="L11" s="19"/>
    </row>
    <row r="12" spans="1:12" ht="15.5">
      <c r="B12" s="130"/>
      <c r="C12" s="131"/>
      <c r="D12" s="132"/>
      <c r="E12" s="132"/>
      <c r="F12" s="132"/>
      <c r="G12" s="132"/>
      <c r="H12" s="132"/>
      <c r="I12" s="132"/>
      <c r="J12" s="133"/>
      <c r="K12" s="19"/>
      <c r="L12" s="19"/>
    </row>
    <row r="13" spans="1:12" ht="15.5">
      <c r="B13" s="19"/>
      <c r="C13" s="19"/>
      <c r="D13" s="133"/>
      <c r="E13" s="134"/>
      <c r="F13" s="134"/>
      <c r="G13" s="134"/>
      <c r="H13" s="134"/>
      <c r="I13" s="135"/>
      <c r="J13" s="19"/>
      <c r="K13" s="19"/>
      <c r="L13" s="19"/>
    </row>
    <row r="16" spans="1:12" s="3" customFormat="1"/>
    <row r="17" spans="1:24">
      <c r="B17" s="9"/>
      <c r="C17" s="9"/>
      <c r="D17" s="9"/>
      <c r="E17" s="9"/>
      <c r="F17" s="9"/>
      <c r="G17" s="9"/>
      <c r="H17" s="9"/>
      <c r="P17" s="9"/>
      <c r="Q17" s="9"/>
      <c r="R17" s="9"/>
      <c r="S17" s="9"/>
      <c r="T17" s="9"/>
      <c r="U17" s="9"/>
      <c r="V17" s="9"/>
    </row>
    <row r="18" spans="1:24">
      <c r="B18" s="9" t="s">
        <v>515</v>
      </c>
      <c r="C18" s="9"/>
      <c r="D18" s="9"/>
      <c r="E18" s="9"/>
      <c r="F18" s="9"/>
      <c r="G18" s="9"/>
      <c r="H18" s="9"/>
      <c r="P18" s="9"/>
      <c r="Q18" s="9"/>
      <c r="R18" s="9"/>
      <c r="S18" s="9"/>
      <c r="T18" s="9"/>
      <c r="U18" s="9"/>
      <c r="V18" s="9"/>
    </row>
    <row r="19" spans="1:24">
      <c r="B19" s="9"/>
      <c r="C19" s="9"/>
      <c r="D19" s="9"/>
      <c r="E19" s="9"/>
      <c r="H19" s="9"/>
      <c r="P19" s="9"/>
      <c r="Q19" s="9"/>
      <c r="R19" s="9"/>
      <c r="S19" s="9"/>
      <c r="T19" s="9"/>
      <c r="U19" s="9"/>
      <c r="V19" s="9"/>
    </row>
    <row r="20" spans="1:24">
      <c r="B20" s="9"/>
      <c r="C20" s="9" t="s">
        <v>502</v>
      </c>
      <c r="D20" s="9">
        <v>160</v>
      </c>
      <c r="E20" s="9"/>
      <c r="F20" s="9" t="s">
        <v>458</v>
      </c>
      <c r="G20" s="9">
        <f>D21*EXP(-D23*D22)</f>
        <v>146.29648680424989</v>
      </c>
      <c r="H20" s="9"/>
      <c r="N20" s="9"/>
      <c r="O20" s="9"/>
      <c r="P20" s="9"/>
      <c r="Q20" s="9"/>
      <c r="R20" s="9"/>
      <c r="S20" s="9"/>
      <c r="T20" s="9"/>
      <c r="U20" s="9"/>
      <c r="V20" s="9"/>
    </row>
    <row r="21" spans="1:24">
      <c r="B21" s="9"/>
      <c r="C21" s="9" t="s">
        <v>456</v>
      </c>
      <c r="D21" s="9">
        <v>150</v>
      </c>
      <c r="E21" s="9"/>
      <c r="F21" s="9" t="s">
        <v>489</v>
      </c>
      <c r="G21" s="9">
        <f>LN(D20/G20)/(D24*SQRT(D22))+(D24*SQRT(D22))/2</f>
        <v>0.52815465366992598</v>
      </c>
      <c r="H21" s="9"/>
      <c r="N21" s="9"/>
      <c r="O21" s="9"/>
      <c r="P21" s="9"/>
      <c r="Q21" s="9"/>
      <c r="R21" s="9"/>
      <c r="S21" s="9"/>
      <c r="T21" s="9"/>
      <c r="U21" s="9"/>
      <c r="V21" s="9"/>
    </row>
    <row r="22" spans="1:24">
      <c r="B22" s="9"/>
      <c r="C22" s="9" t="s">
        <v>345</v>
      </c>
      <c r="D22" s="9">
        <v>0.5</v>
      </c>
      <c r="E22" s="9"/>
      <c r="F22" s="9" t="s">
        <v>491</v>
      </c>
      <c r="G22" s="9">
        <f>G21-D24*SQRT(D22)</f>
        <v>0.31602261931396169</v>
      </c>
      <c r="H22" s="9"/>
      <c r="L22" s="1"/>
      <c r="N22" s="9"/>
      <c r="O22" s="9"/>
      <c r="P22" s="9"/>
      <c r="Q22" s="9"/>
      <c r="R22" s="9"/>
      <c r="S22" s="9"/>
      <c r="T22" s="9"/>
      <c r="U22" s="9"/>
      <c r="V22" s="9"/>
    </row>
    <row r="23" spans="1:24">
      <c r="B23" s="9"/>
      <c r="C23" s="9" t="s">
        <v>34</v>
      </c>
      <c r="D23" s="9">
        <f>5%</f>
        <v>0.05</v>
      </c>
      <c r="E23" s="9"/>
      <c r="F23" s="9" t="s">
        <v>493</v>
      </c>
      <c r="G23">
        <f>NORMSDIST(G21)</f>
        <v>0.70130400002433513</v>
      </c>
      <c r="N23" s="9"/>
      <c r="O23" s="9"/>
      <c r="P23" s="9"/>
      <c r="Q23" s="9"/>
      <c r="T23" s="9"/>
      <c r="U23" s="9"/>
      <c r="V23" s="9"/>
    </row>
    <row r="24" spans="1:24">
      <c r="B24" s="9"/>
      <c r="C24" s="9" t="s">
        <v>516</v>
      </c>
      <c r="D24" s="9">
        <v>0.3</v>
      </c>
      <c r="E24" s="9"/>
      <c r="F24" s="9" t="s">
        <v>495</v>
      </c>
      <c r="G24">
        <f>NORMSDIST(G22)</f>
        <v>0.62400733022540245</v>
      </c>
      <c r="H24" s="9"/>
      <c r="N24" s="9"/>
      <c r="O24" s="9"/>
      <c r="P24" s="9"/>
      <c r="Q24" s="9"/>
      <c r="S24" s="9"/>
      <c r="T24" s="9"/>
      <c r="U24" s="9"/>
      <c r="V24" s="9"/>
    </row>
    <row r="25" spans="1:24">
      <c r="B25" s="9"/>
      <c r="C25" s="9"/>
      <c r="D25" s="9"/>
      <c r="E25" s="9"/>
      <c r="F25" s="9" t="s">
        <v>509</v>
      </c>
      <c r="G25" s="9">
        <f>D20*G23-G20*G24</f>
        <v>20.918559851817818</v>
      </c>
      <c r="H25" s="9"/>
      <c r="L25" s="9"/>
      <c r="N25" s="9"/>
      <c r="O25" s="9"/>
      <c r="P25" s="9"/>
      <c r="Q25" s="9"/>
      <c r="R25" s="9"/>
      <c r="S25" s="9"/>
      <c r="T25" s="9"/>
      <c r="U25" s="9"/>
      <c r="V25" s="9"/>
    </row>
    <row r="26" spans="1:24">
      <c r="B26" s="9"/>
      <c r="C26" s="9"/>
      <c r="D26" s="9"/>
      <c r="E26" s="9"/>
      <c r="F26" s="9" t="s">
        <v>510</v>
      </c>
      <c r="G26" s="9">
        <f>G25+G20-D20</f>
        <v>7.2150466560677273</v>
      </c>
      <c r="H26" s="9">
        <f>G20*(1-G24)+D20*(G23-1)</f>
        <v>7.2150466560677202</v>
      </c>
      <c r="L26" s="9"/>
      <c r="N26" s="9"/>
      <c r="O26" s="9"/>
      <c r="P26" s="9"/>
      <c r="Q26" s="9"/>
      <c r="R26" s="9"/>
      <c r="S26" s="9"/>
      <c r="T26" s="9"/>
      <c r="U26" s="9"/>
      <c r="V26" s="9"/>
    </row>
    <row r="27" spans="1:24">
      <c r="B27" s="9"/>
      <c r="C27" s="9"/>
      <c r="D27" s="9"/>
      <c r="E27" s="9"/>
      <c r="F27" s="9"/>
      <c r="G27" s="9"/>
      <c r="H27" s="9"/>
      <c r="P27" s="9"/>
      <c r="Q27" s="9"/>
      <c r="R27" s="9"/>
      <c r="S27" s="9"/>
      <c r="T27" s="9"/>
      <c r="U27" s="9"/>
      <c r="V27" s="9"/>
    </row>
    <row r="28" spans="1:24">
      <c r="B28" s="9"/>
      <c r="C28" s="9"/>
      <c r="D28" s="9"/>
      <c r="E28" s="9"/>
      <c r="F28" s="9"/>
      <c r="G28" s="9"/>
      <c r="H28" s="9"/>
      <c r="P28" s="9"/>
      <c r="Q28" s="9"/>
      <c r="R28" s="9"/>
      <c r="S28" s="9"/>
      <c r="T28" s="9"/>
      <c r="U28" s="9"/>
      <c r="V28" s="9"/>
    </row>
    <row r="29" spans="1:24">
      <c r="B29" s="9"/>
      <c r="C29" s="9"/>
      <c r="D29" s="9"/>
      <c r="E29" s="9"/>
      <c r="F29" s="9"/>
      <c r="G29" s="9"/>
      <c r="H29" s="9"/>
      <c r="P29" s="9"/>
      <c r="R29" s="9"/>
      <c r="S29" s="9"/>
      <c r="T29" s="9"/>
      <c r="U29" s="9"/>
      <c r="V29" s="9"/>
    </row>
    <row r="30" spans="1:24" s="3" customFormat="1">
      <c r="A30" s="3" t="s">
        <v>517</v>
      </c>
    </row>
    <row r="31" spans="1:24">
      <c r="J31" t="s">
        <v>518</v>
      </c>
      <c r="R31" t="s">
        <v>519</v>
      </c>
    </row>
    <row r="32" spans="1:24">
      <c r="B32" t="s">
        <v>403</v>
      </c>
      <c r="C32">
        <v>25</v>
      </c>
      <c r="J32" t="s">
        <v>403</v>
      </c>
      <c r="K32">
        <v>25</v>
      </c>
      <c r="O32" t="s">
        <v>520</v>
      </c>
      <c r="P32">
        <f>N34*(1+0.15)</f>
        <v>33.062499999999993</v>
      </c>
      <c r="R32" t="s">
        <v>403</v>
      </c>
      <c r="S32">
        <v>25</v>
      </c>
      <c r="W32" t="s">
        <v>520</v>
      </c>
      <c r="X32">
        <f>V34*(1+0.15)</f>
        <v>33.062499999999993</v>
      </c>
    </row>
    <row r="33" spans="2:24">
      <c r="B33" t="s">
        <v>34</v>
      </c>
      <c r="C33" s="1">
        <v>0.05</v>
      </c>
      <c r="J33" t="s">
        <v>34</v>
      </c>
      <c r="K33" s="1">
        <v>0.05</v>
      </c>
      <c r="O33" t="s">
        <v>521</v>
      </c>
      <c r="P33">
        <f>MAX(0,P32-K32)</f>
        <v>8.0624999999999929</v>
      </c>
      <c r="R33" t="s">
        <v>34</v>
      </c>
      <c r="S33">
        <v>0.05</v>
      </c>
      <c r="W33" t="s">
        <v>522</v>
      </c>
      <c r="X33">
        <f>MAX(0,$K$32-X32)</f>
        <v>0</v>
      </c>
    </row>
    <row r="34" spans="2:24">
      <c r="M34" t="s">
        <v>505</v>
      </c>
      <c r="N34">
        <f>25*(1+0.15)</f>
        <v>28.749999999999996</v>
      </c>
      <c r="U34" t="s">
        <v>505</v>
      </c>
      <c r="V34">
        <f>25*(1+0.15)</f>
        <v>28.749999999999996</v>
      </c>
    </row>
    <row r="35" spans="2:24">
      <c r="M35" t="s">
        <v>507</v>
      </c>
      <c r="N35">
        <f>N36*N34+N37</f>
        <v>5.1453528340618142</v>
      </c>
      <c r="U35" t="s">
        <v>508</v>
      </c>
      <c r="V35">
        <f>V36*V34+V37</f>
        <v>0.17608844657966571</v>
      </c>
    </row>
    <row r="36" spans="2:24">
      <c r="M36" t="s">
        <v>523</v>
      </c>
      <c r="N36">
        <f>(P33-P40)/(P32-P39)</f>
        <v>0.93478260869565177</v>
      </c>
      <c r="U36" t="s">
        <v>523</v>
      </c>
      <c r="V36">
        <f>(X33-X40)/(X32-X39)</f>
        <v>-6.5217391304348268E-2</v>
      </c>
    </row>
    <row r="37" spans="2:24">
      <c r="M37" t="s">
        <v>524</v>
      </c>
      <c r="N37">
        <f>(P40-N36*P39)*EXP(-K33)</f>
        <v>-21.729647165938172</v>
      </c>
      <c r="U37" t="s">
        <v>524</v>
      </c>
      <c r="V37">
        <f>(X40-V36*X39)*EXP(-K33)</f>
        <v>2.0510884465796781</v>
      </c>
    </row>
    <row r="39" spans="2:24">
      <c r="K39" t="s">
        <v>502</v>
      </c>
      <c r="L39">
        <v>25</v>
      </c>
      <c r="O39" t="s">
        <v>525</v>
      </c>
      <c r="P39">
        <f>N34*(1-0.15)</f>
        <v>24.437499999999996</v>
      </c>
      <c r="S39" t="s">
        <v>502</v>
      </c>
      <c r="T39">
        <v>25</v>
      </c>
      <c r="W39" t="s">
        <v>525</v>
      </c>
      <c r="X39">
        <f>V34*(1-0.15)</f>
        <v>24.437499999999996</v>
      </c>
    </row>
    <row r="40" spans="2:24">
      <c r="K40" t="s">
        <v>509</v>
      </c>
      <c r="L40">
        <f>L41*L39+L42</f>
        <v>3.2836782371457929</v>
      </c>
      <c r="O40" t="s">
        <v>526</v>
      </c>
      <c r="P40">
        <f>MAX(0,P39-K32)</f>
        <v>0</v>
      </c>
      <c r="S40" t="s">
        <v>510</v>
      </c>
      <c r="T40">
        <f>T41*T39+T42</f>
        <v>0.90461368804478148</v>
      </c>
      <c r="W40" t="s">
        <v>527</v>
      </c>
      <c r="X40">
        <f>MAX(0,$K$32-X39)</f>
        <v>0.56250000000000355</v>
      </c>
    </row>
    <row r="41" spans="2:24">
      <c r="K41" t="s">
        <v>528</v>
      </c>
      <c r="L41">
        <f>(N35-N43)/(N34-N42)</f>
        <v>0.6860470445415755</v>
      </c>
      <c r="S41" t="s">
        <v>528</v>
      </c>
      <c r="T41">
        <f>(V35-V43)/(V34-V42)</f>
        <v>-0.31395295545842494</v>
      </c>
    </row>
    <row r="42" spans="2:24">
      <c r="K42" t="s">
        <v>529</v>
      </c>
      <c r="L42">
        <f>(N43-L41*N42)*EXP(-K33)</f>
        <v>-13.867497876393596</v>
      </c>
      <c r="M42" t="s">
        <v>512</v>
      </c>
      <c r="N42">
        <f>L39*(1-0.15)</f>
        <v>21.25</v>
      </c>
      <c r="S42" t="s">
        <v>529</v>
      </c>
      <c r="T42">
        <f>(V43-T41*V42)*EXP(-S33)</f>
        <v>8.7534375745054049</v>
      </c>
      <c r="U42" t="s">
        <v>512</v>
      </c>
      <c r="V42">
        <f>T39*(1-0.15)</f>
        <v>21.25</v>
      </c>
    </row>
    <row r="43" spans="2:24">
      <c r="M43" t="s">
        <v>513</v>
      </c>
      <c r="N43">
        <f>N44*N42+N45</f>
        <v>0</v>
      </c>
      <c r="U43" t="s">
        <v>514</v>
      </c>
      <c r="V43">
        <f>V44*V42+V45</f>
        <v>2.5307356125178515</v>
      </c>
    </row>
    <row r="44" spans="2:24">
      <c r="M44" t="s">
        <v>530</v>
      </c>
      <c r="N44">
        <f>(P40-P47)/(P39-P46)</f>
        <v>0</v>
      </c>
      <c r="U44" t="s">
        <v>530</v>
      </c>
      <c r="V44">
        <f>(X40-X47)/(X39-X46)</f>
        <v>-1</v>
      </c>
    </row>
    <row r="45" spans="2:24">
      <c r="K45">
        <f>T40+T39-S32*EXP(-K33*2)</f>
        <v>3.2836782371457964</v>
      </c>
      <c r="M45" t="s">
        <v>531</v>
      </c>
      <c r="N45">
        <f>(P47-N44*P46)*EXP(-K33)</f>
        <v>0</v>
      </c>
      <c r="U45" t="s">
        <v>531</v>
      </c>
      <c r="V45">
        <f>(X47-V44*X46)*EXP(-K33)</f>
        <v>23.780735612517852</v>
      </c>
    </row>
    <row r="46" spans="2:24">
      <c r="O46" t="s">
        <v>532</v>
      </c>
      <c r="P46">
        <f>N42*(1-0.15)</f>
        <v>18.0625</v>
      </c>
      <c r="W46" t="s">
        <v>532</v>
      </c>
      <c r="X46">
        <f>V42*(1-0.15)</f>
        <v>18.0625</v>
      </c>
    </row>
    <row r="47" spans="2:24">
      <c r="O47" t="s">
        <v>533</v>
      </c>
      <c r="P47">
        <f>MAX(0,P46-K32)</f>
        <v>0</v>
      </c>
      <c r="W47" t="s">
        <v>534</v>
      </c>
      <c r="X47">
        <f>MAX(0,$K$32-X46)</f>
        <v>6.9375</v>
      </c>
    </row>
    <row r="49" spans="2:24">
      <c r="B49" t="s">
        <v>535</v>
      </c>
    </row>
    <row r="50" spans="2:24">
      <c r="J50" t="s">
        <v>536</v>
      </c>
      <c r="R50" t="s">
        <v>537</v>
      </c>
    </row>
    <row r="51" spans="2:24">
      <c r="B51" t="s">
        <v>403</v>
      </c>
      <c r="C51">
        <v>25</v>
      </c>
      <c r="H51" s="9"/>
      <c r="J51" t="s">
        <v>403</v>
      </c>
      <c r="K51">
        <v>25</v>
      </c>
      <c r="O51" t="s">
        <v>520</v>
      </c>
      <c r="P51" s="9">
        <f>N53*(1+0.15)</f>
        <v>33.062499999999993</v>
      </c>
      <c r="R51" t="s">
        <v>403</v>
      </c>
      <c r="S51">
        <v>25</v>
      </c>
      <c r="W51" t="s">
        <v>520</v>
      </c>
      <c r="X51" s="9">
        <f>V53*(1+0.15)</f>
        <v>33.062499999999993</v>
      </c>
    </row>
    <row r="52" spans="2:24">
      <c r="B52" t="s">
        <v>34</v>
      </c>
      <c r="C52" s="1">
        <v>0.05</v>
      </c>
      <c r="H52" s="9"/>
      <c r="J52" t="s">
        <v>34</v>
      </c>
      <c r="K52" s="1">
        <v>0.05</v>
      </c>
      <c r="O52" t="s">
        <v>521</v>
      </c>
      <c r="P52" s="9">
        <f>MAX(0,P51-$K$32)</f>
        <v>8.0624999999999929</v>
      </c>
      <c r="R52" t="s">
        <v>34</v>
      </c>
      <c r="S52" s="1">
        <v>0.05</v>
      </c>
      <c r="W52" t="s">
        <v>522</v>
      </c>
      <c r="X52">
        <f>MAX(0,$K$32-X51)</f>
        <v>0</v>
      </c>
    </row>
    <row r="53" spans="2:24">
      <c r="F53" s="9"/>
      <c r="H53" s="9"/>
      <c r="M53" t="s">
        <v>505</v>
      </c>
      <c r="N53" s="9">
        <f>25*(1+0.15)</f>
        <v>28.749999999999996</v>
      </c>
      <c r="P53" s="9"/>
      <c r="U53" t="s">
        <v>505</v>
      </c>
      <c r="V53" s="9">
        <f>25*(1+0.15)</f>
        <v>28.749999999999996</v>
      </c>
      <c r="X53" s="9"/>
    </row>
    <row r="54" spans="2:24">
      <c r="F54" s="9"/>
      <c r="H54" s="9"/>
      <c r="M54" t="s">
        <v>538</v>
      </c>
      <c r="N54" s="9">
        <f>N55*N53+N56</f>
        <v>5.1453528340618142</v>
      </c>
      <c r="P54" s="9"/>
      <c r="U54" t="s">
        <v>539</v>
      </c>
      <c r="V54" s="9">
        <f>V55*V53+V56</f>
        <v>0.17608844657966571</v>
      </c>
      <c r="X54" s="9"/>
    </row>
    <row r="55" spans="2:24">
      <c r="F55" s="9"/>
      <c r="H55" s="9"/>
      <c r="M55" t="s">
        <v>523</v>
      </c>
      <c r="N55" s="9">
        <f>(P52-P61)/(P51-P60)</f>
        <v>0.93478260869565177</v>
      </c>
      <c r="P55" s="9"/>
      <c r="U55" t="s">
        <v>523</v>
      </c>
      <c r="V55" s="9">
        <f>(X52-X61)/(X51-X60)</f>
        <v>-6.5217391304348268E-2</v>
      </c>
      <c r="X55" s="9"/>
    </row>
    <row r="56" spans="2:24">
      <c r="F56" s="9"/>
      <c r="H56" s="9"/>
      <c r="M56" t="s">
        <v>524</v>
      </c>
      <c r="N56" s="9">
        <f>(P61-N55*P60)*EXP(-K52)</f>
        <v>-21.729647165938172</v>
      </c>
      <c r="P56" s="9"/>
      <c r="U56" t="s">
        <v>524</v>
      </c>
      <c r="V56" s="9">
        <f>(X61-V55*X60)*EXP(-K52)</f>
        <v>2.0510884465796781</v>
      </c>
      <c r="X56" s="9"/>
    </row>
    <row r="57" spans="2:24">
      <c r="F57" s="9"/>
      <c r="H57" s="9"/>
      <c r="M57" t="s">
        <v>540</v>
      </c>
      <c r="N57" s="9" t="s">
        <v>541</v>
      </c>
      <c r="P57" s="9"/>
      <c r="U57" t="s">
        <v>540</v>
      </c>
      <c r="V57" s="9" t="s">
        <v>541</v>
      </c>
      <c r="X57" s="9"/>
    </row>
    <row r="58" spans="2:24">
      <c r="F58" s="9"/>
      <c r="H58" s="9"/>
      <c r="M58" t="s">
        <v>542</v>
      </c>
      <c r="N58" s="9">
        <f>IF(N57="No",N54,K51-N53)</f>
        <v>5.1453528340618142</v>
      </c>
      <c r="P58" s="9"/>
      <c r="U58" t="s">
        <v>543</v>
      </c>
      <c r="V58" s="9">
        <f>IF(V57="No",V54,S51-V53)</f>
        <v>0.17608844657966571</v>
      </c>
      <c r="X58" s="9"/>
    </row>
    <row r="59" spans="2:24">
      <c r="D59" s="9"/>
      <c r="F59" s="9"/>
      <c r="H59" s="9"/>
      <c r="K59" t="s">
        <v>502</v>
      </c>
      <c r="L59" s="9">
        <v>25</v>
      </c>
      <c r="N59" s="9"/>
      <c r="P59" s="9"/>
      <c r="S59" t="s">
        <v>502</v>
      </c>
      <c r="T59" s="9">
        <v>25</v>
      </c>
      <c r="V59" s="9"/>
      <c r="X59" s="9"/>
    </row>
    <row r="60" spans="2:24">
      <c r="D60" s="9"/>
      <c r="F60" s="9"/>
      <c r="H60" s="9"/>
      <c r="K60" t="s">
        <v>538</v>
      </c>
      <c r="L60" s="9">
        <f>L61*L59+L62</f>
        <v>3.2836782371457929</v>
      </c>
      <c r="N60" s="9"/>
      <c r="O60" t="s">
        <v>525</v>
      </c>
      <c r="P60" s="9">
        <f>N53*(1-0.15)</f>
        <v>24.437499999999996</v>
      </c>
      <c r="S60" t="s">
        <v>539</v>
      </c>
      <c r="T60" s="9">
        <f>T61*T59+T62</f>
        <v>0.90461368804478148</v>
      </c>
      <c r="V60" s="9"/>
      <c r="W60" t="s">
        <v>525</v>
      </c>
      <c r="X60" s="9">
        <f>V53*(1-0.15)</f>
        <v>24.437499999999996</v>
      </c>
    </row>
    <row r="61" spans="2:24">
      <c r="D61" s="9"/>
      <c r="F61" s="9"/>
      <c r="H61" s="9"/>
      <c r="K61" t="s">
        <v>544</v>
      </c>
      <c r="L61" s="9">
        <f>(N54-N65)/(N53-N64)</f>
        <v>0.6860470445415755</v>
      </c>
      <c r="N61" s="9"/>
      <c r="O61" t="s">
        <v>526</v>
      </c>
      <c r="P61" s="9">
        <f>MAX(0,P60-$K$32)</f>
        <v>0</v>
      </c>
      <c r="S61" t="s">
        <v>544</v>
      </c>
      <c r="T61" s="9">
        <f>(V54-V65)/(V53-V64)</f>
        <v>-0.31395295545842494</v>
      </c>
      <c r="V61" s="9"/>
      <c r="W61" t="s">
        <v>527</v>
      </c>
      <c r="X61">
        <f>MAX(0,$K$32-X60)</f>
        <v>0.56250000000000355</v>
      </c>
    </row>
    <row r="62" spans="2:24">
      <c r="D62" s="9"/>
      <c r="F62" s="9"/>
      <c r="H62" s="9"/>
      <c r="K62" t="s">
        <v>545</v>
      </c>
      <c r="L62" s="9">
        <f>(N65-L61*N64)*EXP(-K52)</f>
        <v>-13.867497876393596</v>
      </c>
      <c r="N62" s="9"/>
      <c r="P62" s="9"/>
      <c r="S62" t="s">
        <v>545</v>
      </c>
      <c r="T62" s="9">
        <f>(V65-T61*V64)*EXP(-K52)</f>
        <v>8.7534375745054049</v>
      </c>
      <c r="V62" s="9"/>
      <c r="X62" s="9"/>
    </row>
    <row r="63" spans="2:24">
      <c r="D63" s="9"/>
      <c r="F63" s="9"/>
      <c r="H63" s="9"/>
      <c r="N63" s="9"/>
      <c r="P63" s="9"/>
      <c r="V63" s="9"/>
      <c r="X63" s="9"/>
    </row>
    <row r="64" spans="2:24">
      <c r="D64" s="9"/>
      <c r="F64" s="9"/>
      <c r="H64" s="9"/>
      <c r="K64" t="s">
        <v>546</v>
      </c>
      <c r="L64" s="9">
        <f>(N58-N69)/(N53-N64)</f>
        <v>0.6860470445415755</v>
      </c>
      <c r="M64" t="s">
        <v>512</v>
      </c>
      <c r="N64" s="9">
        <f>L59*(1-0.15)</f>
        <v>21.25</v>
      </c>
      <c r="P64" s="9"/>
      <c r="S64" t="s">
        <v>546</v>
      </c>
      <c r="T64" s="9">
        <f>(V58-V69)/(V53-V64)</f>
        <v>-0.47652154045604478</v>
      </c>
      <c r="U64" t="s">
        <v>512</v>
      </c>
      <c r="V64" s="9">
        <f>T59*(1-0.15)</f>
        <v>21.25</v>
      </c>
      <c r="X64" s="9"/>
    </row>
    <row r="65" spans="1:24">
      <c r="F65" s="9"/>
      <c r="H65" s="9"/>
      <c r="K65" t="s">
        <v>545</v>
      </c>
      <c r="L65" s="9">
        <f>(N69-L64*N64)*EXP(-K52)</f>
        <v>-13.867497876393596</v>
      </c>
      <c r="M65" t="s">
        <v>539</v>
      </c>
      <c r="N65" s="9">
        <f>N66*N64+N67</f>
        <v>0</v>
      </c>
      <c r="P65" s="9"/>
      <c r="S65" t="s">
        <v>547</v>
      </c>
      <c r="T65" s="9">
        <f>(V69-T64*V64)*EXP(-K52)</f>
        <v>13.199338194044367</v>
      </c>
      <c r="U65" t="s">
        <v>539</v>
      </c>
      <c r="V65" s="9">
        <f>V66*V64+V67</f>
        <v>2.5307356125178515</v>
      </c>
      <c r="X65" s="9"/>
    </row>
    <row r="66" spans="1:24">
      <c r="F66" s="9"/>
      <c r="H66" s="9"/>
      <c r="K66" t="s">
        <v>548</v>
      </c>
      <c r="L66" s="9">
        <f>L64*L59+L65</f>
        <v>3.2836782371457929</v>
      </c>
      <c r="M66" t="s">
        <v>523</v>
      </c>
      <c r="N66" s="9">
        <f>(P61-P69)/(P60-P68)</f>
        <v>0</v>
      </c>
      <c r="P66" s="9"/>
      <c r="S66" t="s">
        <v>549</v>
      </c>
      <c r="T66" s="9">
        <f>T64*T59+T65</f>
        <v>1.2862996826432482</v>
      </c>
      <c r="U66" t="s">
        <v>523</v>
      </c>
      <c r="V66" s="9">
        <f>(X61-X69)/(X60-X68)</f>
        <v>-1</v>
      </c>
      <c r="X66" s="9"/>
    </row>
    <row r="67" spans="1:24">
      <c r="F67" s="9"/>
      <c r="H67" s="9"/>
      <c r="K67" t="s">
        <v>540</v>
      </c>
      <c r="L67" s="9" t="s">
        <v>541</v>
      </c>
      <c r="M67" t="s">
        <v>524</v>
      </c>
      <c r="N67" s="9">
        <f>(P69-N66*P68)*EXP(-K52)</f>
        <v>0</v>
      </c>
      <c r="P67" s="9"/>
      <c r="S67" t="s">
        <v>540</v>
      </c>
      <c r="T67" s="9" t="s">
        <v>541</v>
      </c>
      <c r="U67" t="s">
        <v>524</v>
      </c>
      <c r="V67" s="9">
        <f>(X69-V66*X68)*EXP(-K52)</f>
        <v>23.780735612517852</v>
      </c>
      <c r="X67" s="9"/>
    </row>
    <row r="68" spans="1:24">
      <c r="F68" s="9"/>
      <c r="H68" s="9"/>
      <c r="M68" t="s">
        <v>540</v>
      </c>
      <c r="N68" s="9" t="s">
        <v>541</v>
      </c>
      <c r="O68" t="s">
        <v>532</v>
      </c>
      <c r="P68" s="9">
        <f>N64*(1-0.15)</f>
        <v>18.0625</v>
      </c>
      <c r="U68" t="s">
        <v>540</v>
      </c>
      <c r="V68" s="9" t="s">
        <v>550</v>
      </c>
      <c r="W68" t="s">
        <v>532</v>
      </c>
      <c r="X68" s="9">
        <f>V64*(1-0.15)</f>
        <v>18.0625</v>
      </c>
    </row>
    <row r="69" spans="1:24">
      <c r="F69" s="9"/>
      <c r="H69" s="9"/>
      <c r="M69" t="s">
        <v>551</v>
      </c>
      <c r="N69" s="9">
        <f>IF(N68="No",N65,K51-N64)</f>
        <v>0</v>
      </c>
      <c r="O69" t="s">
        <v>533</v>
      </c>
      <c r="P69" s="9">
        <f>MAX(0,P68-$K$32)</f>
        <v>0</v>
      </c>
      <c r="U69" t="s">
        <v>552</v>
      </c>
      <c r="V69" s="9">
        <f>IF(V68="No",V65,S51-V64)</f>
        <v>3.75</v>
      </c>
      <c r="W69" t="s">
        <v>534</v>
      </c>
      <c r="X69">
        <f>MAX(0,$K$32-X68)</f>
        <v>6.9375</v>
      </c>
    </row>
    <row r="71" spans="1:24" s="3" customFormat="1">
      <c r="A71" s="3" t="s">
        <v>553</v>
      </c>
    </row>
    <row r="72" spans="1:24">
      <c r="C72" t="s">
        <v>554</v>
      </c>
      <c r="J72" t="s">
        <v>555</v>
      </c>
    </row>
    <row r="74" spans="1:24">
      <c r="B74" s="9" t="s">
        <v>403</v>
      </c>
      <c r="C74" s="9">
        <v>25</v>
      </c>
      <c r="D74" s="9"/>
      <c r="E74" s="9"/>
      <c r="F74" s="9"/>
      <c r="G74" s="9" t="s">
        <v>556</v>
      </c>
      <c r="H74" s="9">
        <f>F77*(1+0.15)</f>
        <v>27.312499999999993</v>
      </c>
      <c r="J74" s="9">
        <v>25</v>
      </c>
      <c r="K74" s="9"/>
      <c r="L74" s="9"/>
      <c r="M74" s="9"/>
      <c r="N74" s="9" t="s">
        <v>556</v>
      </c>
      <c r="O74" s="9">
        <f>M77*(1+0.15)</f>
        <v>27.312499999999993</v>
      </c>
      <c r="R74" t="s">
        <v>557</v>
      </c>
    </row>
    <row r="75" spans="1:24">
      <c r="B75" s="9" t="s">
        <v>34</v>
      </c>
      <c r="C75" s="9">
        <v>0.05</v>
      </c>
      <c r="D75" s="9"/>
      <c r="E75" s="9"/>
      <c r="F75" s="9"/>
      <c r="G75" s="9" t="s">
        <v>558</v>
      </c>
      <c r="H75" s="9">
        <f>MAX(0,H74-$C$74)</f>
        <v>2.3124999999999929</v>
      </c>
      <c r="J75" s="9">
        <v>0.05</v>
      </c>
      <c r="K75" s="9"/>
      <c r="L75" s="9"/>
      <c r="M75" s="9"/>
      <c r="N75" s="9" t="s">
        <v>559</v>
      </c>
      <c r="O75" s="9">
        <f>MAX($J$74-O74,0)</f>
        <v>0</v>
      </c>
      <c r="R75" s="13">
        <f>K85+K82</f>
        <v>28.318912765452126</v>
      </c>
      <c r="S75" s="13">
        <f>D85+C74*EXP(-C75*2)+5*EXP(-C75)</f>
        <v>28.318912765452122</v>
      </c>
    </row>
    <row r="76" spans="1:24">
      <c r="B76" s="9" t="s">
        <v>24</v>
      </c>
      <c r="C76" s="9">
        <v>5</v>
      </c>
      <c r="D76" s="9"/>
      <c r="E76" s="9" t="s">
        <v>560</v>
      </c>
      <c r="F76" s="9">
        <f>25*(1+0.15)</f>
        <v>28.749999999999996</v>
      </c>
      <c r="G76" s="9"/>
      <c r="H76" s="9"/>
      <c r="J76" s="9">
        <v>5</v>
      </c>
      <c r="K76" s="9"/>
      <c r="L76" s="9" t="s">
        <v>560</v>
      </c>
      <c r="M76" s="9">
        <f>25*(1+0.15)</f>
        <v>28.749999999999996</v>
      </c>
      <c r="N76" s="9"/>
      <c r="O76" s="9"/>
    </row>
    <row r="77" spans="1:24">
      <c r="B77" s="9"/>
      <c r="C77" s="9"/>
      <c r="D77" s="9"/>
      <c r="E77" s="9" t="s">
        <v>561</v>
      </c>
      <c r="F77" s="9">
        <f>F76-C76</f>
        <v>23.749999999999996</v>
      </c>
      <c r="G77" s="9"/>
      <c r="H77" s="9"/>
      <c r="J77" s="9"/>
      <c r="K77" s="9"/>
      <c r="L77" s="9" t="s">
        <v>561</v>
      </c>
      <c r="M77" s="9">
        <f>M76-J76</f>
        <v>23.749999999999996</v>
      </c>
      <c r="N77" s="9"/>
      <c r="O77" s="9"/>
    </row>
    <row r="78" spans="1:24">
      <c r="B78" s="9"/>
      <c r="C78" s="9"/>
      <c r="D78" s="9"/>
      <c r="E78" t="s">
        <v>562</v>
      </c>
      <c r="F78" s="9">
        <f>(H75-H83)/(H74-H82)</f>
        <v>0.32456140350877111</v>
      </c>
      <c r="G78" s="9"/>
      <c r="H78" s="9"/>
      <c r="J78" s="9"/>
      <c r="K78" s="9"/>
      <c r="L78" t="s">
        <v>562</v>
      </c>
      <c r="M78" s="9">
        <f>(O75-O83)/(O74-O82)</f>
        <v>-0.67543859649122895</v>
      </c>
      <c r="N78" s="9"/>
      <c r="O78" s="9"/>
    </row>
    <row r="79" spans="1:24">
      <c r="B79" s="9"/>
      <c r="C79" s="9"/>
      <c r="D79" s="9"/>
      <c r="E79" s="9" t="s">
        <v>563</v>
      </c>
      <c r="F79" s="9">
        <f>(H83-F78*H82)*EXP(-C75)</f>
        <v>-6.2325344584473692</v>
      </c>
      <c r="G79" s="9"/>
      <c r="H79" s="9"/>
      <c r="J79" s="9"/>
      <c r="K79" s="9"/>
      <c r="L79" s="9" t="s">
        <v>563</v>
      </c>
      <c r="M79" s="9">
        <f>(O83-M78*O82)*EXP(-J75)</f>
        <v>17.548201154070483</v>
      </c>
      <c r="N79" s="9"/>
      <c r="O79" s="9"/>
    </row>
    <row r="80" spans="1:24">
      <c r="B80" s="9"/>
      <c r="C80" s="9"/>
      <c r="D80" s="9"/>
      <c r="E80" s="9" t="s">
        <v>564</v>
      </c>
      <c r="F80" s="9">
        <f>F78*F77+F79</f>
        <v>1.4757988748859434</v>
      </c>
      <c r="G80" s="9"/>
      <c r="H80" s="9"/>
      <c r="J80" s="9"/>
      <c r="K80" s="9"/>
      <c r="L80" s="9" t="s">
        <v>565</v>
      </c>
      <c r="M80" s="9">
        <f>M78*M77+M79</f>
        <v>1.5065344874037976</v>
      </c>
      <c r="N80" s="9"/>
      <c r="O80" s="9"/>
    </row>
    <row r="81" spans="2:15">
      <c r="B81" s="9"/>
      <c r="C81" s="9"/>
      <c r="D81" s="9"/>
      <c r="E81" s="9" t="s">
        <v>540</v>
      </c>
      <c r="F81" s="9" t="s">
        <v>566</v>
      </c>
      <c r="G81" s="9"/>
      <c r="H81" s="9"/>
      <c r="J81" s="9"/>
      <c r="K81" s="9"/>
      <c r="L81" s="9" t="s">
        <v>540</v>
      </c>
      <c r="M81" s="9" t="s">
        <v>541</v>
      </c>
      <c r="N81" s="9"/>
      <c r="O81" s="9"/>
    </row>
    <row r="82" spans="2:15">
      <c r="B82" s="9"/>
      <c r="C82" s="9" t="s">
        <v>567</v>
      </c>
      <c r="D82" s="9">
        <v>25</v>
      </c>
      <c r="E82" s="9" t="s">
        <v>568</v>
      </c>
      <c r="F82" s="9">
        <f>MAX(F76-C74,F80)</f>
        <v>3.7499999999999964</v>
      </c>
      <c r="G82" s="9" t="s">
        <v>569</v>
      </c>
      <c r="H82" s="9">
        <f>F77*(1-0.15)</f>
        <v>20.187499999999996</v>
      </c>
      <c r="J82" s="9" t="s">
        <v>567</v>
      </c>
      <c r="K82" s="9">
        <v>25</v>
      </c>
      <c r="L82" s="9" t="s">
        <v>570</v>
      </c>
      <c r="M82" s="9">
        <f>MAX(J74-M76,M80)</f>
        <v>1.5065344874037976</v>
      </c>
      <c r="N82" s="9" t="s">
        <v>569</v>
      </c>
      <c r="O82" s="9">
        <f>M77*(1-0.15)</f>
        <v>20.187499999999996</v>
      </c>
    </row>
    <row r="83" spans="2:15">
      <c r="B83" s="9"/>
      <c r="C83" t="s">
        <v>571</v>
      </c>
      <c r="D83" s="9">
        <f>(F80-F92)/(F76-F88)</f>
        <v>0.19677318331812588</v>
      </c>
      <c r="E83" s="9"/>
      <c r="F83" s="9"/>
      <c r="G83" s="9" t="s">
        <v>572</v>
      </c>
      <c r="H83" s="9">
        <f>MAX(0,H82-$C$74)</f>
        <v>0</v>
      </c>
      <c r="J83" t="s">
        <v>571</v>
      </c>
      <c r="K83" s="9">
        <f>(M80-M92)/(M76-M88)</f>
        <v>-0.80322681668187423</v>
      </c>
      <c r="L83" s="9"/>
      <c r="M83" s="9"/>
      <c r="N83" s="9" t="s">
        <v>573</v>
      </c>
      <c r="O83" s="9">
        <f>MAX($J$74-O82,0)</f>
        <v>4.8125000000000036</v>
      </c>
    </row>
    <row r="84" spans="2:15">
      <c r="B84" s="9"/>
      <c r="C84" s="9" t="s">
        <v>574</v>
      </c>
      <c r="D84" s="9">
        <f>(F92-D83*F88)*EXP(-C75)</f>
        <v>-3.977499390903581</v>
      </c>
      <c r="E84" s="9"/>
      <c r="F84" s="9"/>
      <c r="G84" s="9"/>
      <c r="H84" s="9"/>
      <c r="J84" s="9" t="s">
        <v>574</v>
      </c>
      <c r="K84" s="9">
        <f>(M92-K83*M88)*EXP(-J75)</f>
        <v>23.399583182498983</v>
      </c>
      <c r="L84" s="9"/>
      <c r="M84" s="9"/>
      <c r="N84" s="9"/>
      <c r="O84" s="9"/>
    </row>
    <row r="85" spans="2:15">
      <c r="B85" s="9"/>
      <c r="C85" s="9" t="s">
        <v>575</v>
      </c>
      <c r="D85" s="9">
        <f>D83*D82+D84</f>
        <v>0.94183019204956553</v>
      </c>
      <c r="E85" s="9"/>
      <c r="F85" s="9"/>
      <c r="G85" s="9"/>
      <c r="H85" s="9"/>
      <c r="J85" s="9" t="s">
        <v>576</v>
      </c>
      <c r="K85" s="9">
        <f>K83*K82+K84</f>
        <v>3.3189127654521258</v>
      </c>
      <c r="L85" s="9"/>
      <c r="M85" s="9"/>
      <c r="N85" s="9"/>
      <c r="O85" s="9"/>
    </row>
    <row r="86" spans="2:15">
      <c r="B86" s="9"/>
      <c r="C86" t="s">
        <v>577</v>
      </c>
      <c r="D86" s="9">
        <f>(F82-F94)/(F76-F88)</f>
        <v>0.49999999999999978</v>
      </c>
      <c r="E86" s="9"/>
      <c r="F86" s="9"/>
      <c r="G86" s="9" t="s">
        <v>578</v>
      </c>
      <c r="H86" s="9">
        <f>F89*(1+0.15)</f>
        <v>18.6875</v>
      </c>
      <c r="J86" t="s">
        <v>577</v>
      </c>
      <c r="K86" s="9">
        <f>(M82-M94)/(M76-M88)</f>
        <v>-0.80322681668187423</v>
      </c>
      <c r="L86" s="9"/>
      <c r="M86" s="9"/>
      <c r="N86" s="9" t="s">
        <v>578</v>
      </c>
      <c r="O86" s="9">
        <f>M89*(1+0.15)</f>
        <v>18.6875</v>
      </c>
    </row>
    <row r="87" spans="2:15">
      <c r="B87" s="9"/>
      <c r="C87" s="9" t="s">
        <v>579</v>
      </c>
      <c r="D87" s="9">
        <f>(F94-D86*F88)*EXP(-C75)</f>
        <v>-10.106812635320081</v>
      </c>
      <c r="E87" s="9"/>
      <c r="F87" s="9"/>
      <c r="G87" s="9" t="s">
        <v>580</v>
      </c>
      <c r="H87" s="9">
        <f>MAX(0,H86-$C$74)</f>
        <v>0</v>
      </c>
      <c r="J87" s="9" t="s">
        <v>579</v>
      </c>
      <c r="K87" s="9">
        <f>(M94-K86*M88)*EXP(-J75)</f>
        <v>23.399583182498983</v>
      </c>
      <c r="L87" s="9"/>
      <c r="M87" s="9"/>
      <c r="N87" s="9" t="s">
        <v>581</v>
      </c>
      <c r="O87" s="9">
        <f>MAX($J$74-O86,0)</f>
        <v>6.3125</v>
      </c>
    </row>
    <row r="88" spans="2:15">
      <c r="B88" s="9"/>
      <c r="C88" s="9" t="s">
        <v>582</v>
      </c>
      <c r="D88" s="9">
        <f>D86*D82+D87</f>
        <v>2.393187364679914</v>
      </c>
      <c r="E88" s="9" t="s">
        <v>583</v>
      </c>
      <c r="F88" s="9">
        <f>D82*(1-0.15)</f>
        <v>21.25</v>
      </c>
      <c r="G88" s="9"/>
      <c r="H88" s="9"/>
      <c r="J88" s="9" t="s">
        <v>584</v>
      </c>
      <c r="K88" s="9">
        <f>K86*K82+K87</f>
        <v>3.3189127654521258</v>
      </c>
      <c r="L88" s="9" t="s">
        <v>583</v>
      </c>
      <c r="M88" s="9">
        <f>K82*(1-0.15)</f>
        <v>21.25</v>
      </c>
      <c r="N88" s="9"/>
      <c r="O88" s="9"/>
    </row>
    <row r="89" spans="2:15">
      <c r="B89" s="9"/>
      <c r="D89" s="9"/>
      <c r="E89" s="9" t="s">
        <v>585</v>
      </c>
      <c r="F89" s="9">
        <f>F88-C76</f>
        <v>16.25</v>
      </c>
      <c r="G89" s="9"/>
      <c r="H89" s="9"/>
      <c r="K89" s="9"/>
      <c r="L89" s="9" t="s">
        <v>585</v>
      </c>
      <c r="M89" s="9">
        <f>M88-J76</f>
        <v>16.25</v>
      </c>
      <c r="N89" s="9"/>
      <c r="O89" s="9"/>
    </row>
    <row r="90" spans="2:15">
      <c r="B90" s="9"/>
      <c r="C90" s="9"/>
      <c r="D90" s="9"/>
      <c r="E90" t="s">
        <v>586</v>
      </c>
      <c r="F90" s="9">
        <f>(H87-H96)/(H86-H95)</f>
        <v>0</v>
      </c>
      <c r="G90" s="9"/>
      <c r="H90" s="9"/>
      <c r="J90" s="9"/>
      <c r="K90" s="9"/>
      <c r="L90" t="s">
        <v>586</v>
      </c>
      <c r="M90" s="9">
        <f>(O87-O96)/(O86-O95)</f>
        <v>-1</v>
      </c>
      <c r="N90" s="9"/>
      <c r="O90" s="9"/>
    </row>
    <row r="91" spans="2:15">
      <c r="B91" s="9"/>
      <c r="C91" s="9"/>
      <c r="D91" s="9"/>
      <c r="E91" s="9" t="s">
        <v>587</v>
      </c>
      <c r="F91" s="9">
        <f>(H96-F90*H95)*EXP(-C75)</f>
        <v>0</v>
      </c>
      <c r="G91" s="9"/>
      <c r="H91" s="9"/>
      <c r="J91" s="9"/>
      <c r="K91" s="9"/>
      <c r="L91" s="9" t="s">
        <v>587</v>
      </c>
      <c r="M91" s="9">
        <f>(O96-M90*O95)*EXP(-J75)</f>
        <v>23.780735612517852</v>
      </c>
      <c r="N91" s="9"/>
      <c r="O91" s="9"/>
    </row>
    <row r="92" spans="2:15">
      <c r="B92" s="9"/>
      <c r="C92" s="9"/>
      <c r="D92" s="9"/>
      <c r="E92" s="9" t="s">
        <v>588</v>
      </c>
      <c r="F92" s="9">
        <f>F90*F89+F91</f>
        <v>0</v>
      </c>
      <c r="G92" s="9"/>
      <c r="H92" s="9"/>
      <c r="J92" s="9"/>
      <c r="K92" s="9"/>
      <c r="L92" s="9" t="s">
        <v>589</v>
      </c>
      <c r="M92" s="9">
        <f>M90*M89+M91</f>
        <v>7.5307356125178515</v>
      </c>
      <c r="N92" s="9"/>
      <c r="O92" s="9"/>
    </row>
    <row r="93" spans="2:15">
      <c r="B93" s="9"/>
      <c r="C93" s="9"/>
      <c r="D93" s="9"/>
      <c r="E93" s="9" t="s">
        <v>540</v>
      </c>
      <c r="F93" s="9" t="s">
        <v>541</v>
      </c>
      <c r="G93" s="9"/>
      <c r="H93" s="9"/>
      <c r="J93" s="9"/>
      <c r="K93" s="9"/>
      <c r="L93" s="9" t="s">
        <v>540</v>
      </c>
      <c r="M93" s="9" t="s">
        <v>541</v>
      </c>
      <c r="N93" s="9"/>
      <c r="O93" s="9"/>
    </row>
    <row r="94" spans="2:15">
      <c r="B94" s="9"/>
      <c r="C94" s="9"/>
      <c r="D94" s="9"/>
      <c r="E94" s="9" t="s">
        <v>590</v>
      </c>
      <c r="F94" s="9">
        <f>MAX(F88-C74,F90)</f>
        <v>0</v>
      </c>
      <c r="G94" s="9"/>
      <c r="H94" s="9"/>
      <c r="J94" s="9"/>
      <c r="K94" s="9"/>
      <c r="L94" s="9" t="s">
        <v>591</v>
      </c>
      <c r="M94" s="9">
        <f>MAX(J74-M88,M92)</f>
        <v>7.5307356125178515</v>
      </c>
      <c r="N94" s="9"/>
      <c r="O94" s="9"/>
    </row>
    <row r="95" spans="2:15">
      <c r="B95" s="9"/>
      <c r="C95" s="9"/>
      <c r="D95" s="9"/>
      <c r="E95" s="9"/>
      <c r="F95" s="9"/>
      <c r="G95" s="9" t="s">
        <v>592</v>
      </c>
      <c r="H95" s="9">
        <f>F89*(1-0.15)</f>
        <v>13.8125</v>
      </c>
      <c r="J95" s="9"/>
      <c r="K95" s="9"/>
      <c r="L95" s="9"/>
      <c r="M95" s="9"/>
      <c r="N95" s="9" t="s">
        <v>592</v>
      </c>
      <c r="O95" s="9">
        <f>M89*(1-0.15)</f>
        <v>13.8125</v>
      </c>
    </row>
    <row r="96" spans="2:15">
      <c r="B96" s="9"/>
      <c r="C96" s="9"/>
      <c r="D96" s="9"/>
      <c r="E96" s="9"/>
      <c r="F96" s="9"/>
      <c r="G96" s="9" t="s">
        <v>593</v>
      </c>
      <c r="H96" s="9">
        <f>MAX(0,H95-$C$74)</f>
        <v>0</v>
      </c>
      <c r="J96" s="9"/>
      <c r="K96" s="9"/>
      <c r="L96" s="9"/>
      <c r="M96" s="9"/>
      <c r="N96" s="9" t="s">
        <v>594</v>
      </c>
      <c r="O96" s="9">
        <f>MAX($J$74-O95,0)</f>
        <v>11.1875</v>
      </c>
    </row>
    <row r="98" spans="3:4">
      <c r="C98" t="s">
        <v>595</v>
      </c>
    </row>
    <row r="99" spans="3:4">
      <c r="C99" t="s">
        <v>596</v>
      </c>
    </row>
    <row r="100" spans="3:4">
      <c r="C100" t="s">
        <v>597</v>
      </c>
    </row>
    <row r="101" spans="3:4">
      <c r="C101" s="9">
        <f>D85+C74*EXP(-2*C75)</f>
        <v>23.562765642948552</v>
      </c>
      <c r="D101" s="59"/>
    </row>
    <row r="102" spans="3:4">
      <c r="C102" s="9">
        <f>K85+D82-5*EXP(-C75)</f>
        <v>23.562765642948555</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9CCBA-83BA-4390-8D5D-CF230BB8D6EB}">
  <dimension ref="A1:K32"/>
  <sheetViews>
    <sheetView workbookViewId="0">
      <selection activeCell="Q36" sqref="Q36"/>
    </sheetView>
  </sheetViews>
  <sheetFormatPr defaultRowHeight="14.5"/>
  <sheetData>
    <row r="1" spans="1:11">
      <c r="A1" t="s">
        <v>598</v>
      </c>
    </row>
    <row r="2" spans="1:11">
      <c r="A2" t="s">
        <v>599</v>
      </c>
      <c r="B2">
        <v>100</v>
      </c>
    </row>
    <row r="3" spans="1:11">
      <c r="A3" t="s">
        <v>345</v>
      </c>
      <c r="B3">
        <v>3</v>
      </c>
    </row>
    <row r="4" spans="1:11">
      <c r="A4" t="s">
        <v>600</v>
      </c>
      <c r="B4" s="1">
        <v>0.55000000000000004</v>
      </c>
    </row>
    <row r="5" spans="1:11">
      <c r="A5" t="s">
        <v>127</v>
      </c>
      <c r="B5" s="1">
        <v>0.05</v>
      </c>
    </row>
    <row r="6" spans="1:11">
      <c r="A6" t="s">
        <v>154</v>
      </c>
    </row>
    <row r="7" spans="1:11">
      <c r="A7" t="s">
        <v>319</v>
      </c>
      <c r="B7" s="1">
        <v>0.1</v>
      </c>
    </row>
    <row r="8" spans="1:11">
      <c r="A8" t="s">
        <v>345</v>
      </c>
      <c r="B8" s="1">
        <v>0.03</v>
      </c>
    </row>
    <row r="9" spans="1:11">
      <c r="A9" t="s">
        <v>601</v>
      </c>
      <c r="B9" s="9">
        <v>50</v>
      </c>
    </row>
    <row r="10" spans="1:11">
      <c r="A10" t="s">
        <v>602</v>
      </c>
      <c r="B10" s="9">
        <f>B7*B9*EXP(-B5)</f>
        <v>4.7561471225035703</v>
      </c>
    </row>
    <row r="11" spans="1:11">
      <c r="A11" t="s">
        <v>603</v>
      </c>
      <c r="B11" s="9">
        <f>B7*B9*EXP(-2*B5)</f>
        <v>4.5241870901797974</v>
      </c>
    </row>
    <row r="12" spans="1:11">
      <c r="B12" s="9"/>
    </row>
    <row r="14" spans="1:11">
      <c r="A14" t="s">
        <v>604</v>
      </c>
    </row>
    <row r="16" spans="1:11">
      <c r="A16" s="9" t="s">
        <v>605</v>
      </c>
      <c r="B16" s="9">
        <v>100</v>
      </c>
      <c r="C16" s="9"/>
      <c r="D16" s="9" t="s">
        <v>458</v>
      </c>
      <c r="E16" s="9">
        <f>B18*EXP(-B20*B19)</f>
        <v>47.338938703378183</v>
      </c>
      <c r="F16" s="9"/>
      <c r="I16" s="9"/>
      <c r="J16" s="136"/>
      <c r="K16" s="136"/>
    </row>
    <row r="17" spans="1:11">
      <c r="A17" t="s">
        <v>606</v>
      </c>
      <c r="B17" s="9">
        <f>B16-B10-B11</f>
        <v>90.719665787316643</v>
      </c>
      <c r="C17" s="9"/>
      <c r="D17" s="9" t="s">
        <v>489</v>
      </c>
      <c r="E17" s="9">
        <f>LN(B17/E16)/(B21*SQRT(B19))+(B21*SQRT(B19))/2</f>
        <v>1.1590999167132832</v>
      </c>
      <c r="F17" s="9"/>
      <c r="J17" s="137"/>
      <c r="K17" s="137"/>
    </row>
    <row r="18" spans="1:11">
      <c r="A18" s="9" t="s">
        <v>456</v>
      </c>
      <c r="B18" s="9">
        <f>B9*(1+B7)</f>
        <v>55.000000000000007</v>
      </c>
      <c r="C18" s="9"/>
      <c r="D18" s="9" t="s">
        <v>491</v>
      </c>
      <c r="E18" s="9">
        <f>E17-B21*SQRT(B19)</f>
        <v>0.20647197255040062</v>
      </c>
      <c r="F18" s="9"/>
      <c r="I18" s="9"/>
      <c r="J18" s="138"/>
      <c r="K18" s="139"/>
    </row>
    <row r="19" spans="1:11">
      <c r="A19" s="9" t="s">
        <v>345</v>
      </c>
      <c r="B19" s="9">
        <v>3</v>
      </c>
      <c r="C19" s="9"/>
      <c r="D19" s="9" t="s">
        <v>493</v>
      </c>
      <c r="E19">
        <f>NORMSDIST(E17)</f>
        <v>0.87679227008032279</v>
      </c>
      <c r="I19" s="9"/>
      <c r="J19" s="138"/>
      <c r="K19" s="139"/>
    </row>
    <row r="20" spans="1:11">
      <c r="A20" s="9" t="s">
        <v>34</v>
      </c>
      <c r="B20" s="9">
        <f>B5</f>
        <v>0.05</v>
      </c>
      <c r="C20" s="9"/>
      <c r="D20" s="9" t="s">
        <v>495</v>
      </c>
      <c r="E20">
        <f>NORMSDIST(E18)</f>
        <v>0.58178887213827479</v>
      </c>
      <c r="F20" s="9"/>
      <c r="I20" s="9"/>
      <c r="J20" s="138"/>
      <c r="K20" s="139"/>
    </row>
    <row r="21" spans="1:11">
      <c r="A21" s="9" t="s">
        <v>516</v>
      </c>
      <c r="B21" s="9">
        <f>B4</f>
        <v>0.55000000000000004</v>
      </c>
      <c r="C21" s="9"/>
      <c r="D21" s="9" t="s">
        <v>607</v>
      </c>
      <c r="E21" s="9">
        <f>B17*E19-E16*E20</f>
        <v>52.001033950128239</v>
      </c>
      <c r="I21" s="9"/>
      <c r="J21" s="138"/>
      <c r="K21" s="139"/>
    </row>
    <row r="22" spans="1:11">
      <c r="C22" s="9"/>
      <c r="D22" s="9" t="s">
        <v>608</v>
      </c>
      <c r="E22" s="9">
        <f>B16-E21</f>
        <v>47.998966049871761</v>
      </c>
      <c r="J22" s="138"/>
      <c r="K22" s="139"/>
    </row>
    <row r="23" spans="1:11">
      <c r="A23" s="9"/>
      <c r="E23" s="9">
        <f>B7*B9*EXP(-E24)+B7*B9*EXP(-E24*2)+(B9+B9*B7)*EXP(-E24*3)</f>
        <v>47.999951570764857</v>
      </c>
      <c r="J23" s="138"/>
      <c r="K23" s="139"/>
    </row>
    <row r="24" spans="1:11">
      <c r="A24" s="9"/>
      <c r="D24" s="9" t="s">
        <v>609</v>
      </c>
      <c r="E24" s="1">
        <v>0.11024884380315632</v>
      </c>
      <c r="J24" s="138"/>
      <c r="K24" s="139"/>
    </row>
    <row r="25" spans="1:11">
      <c r="A25" s="9"/>
      <c r="D25" s="9" t="s">
        <v>610</v>
      </c>
      <c r="E25" s="1">
        <f>E24-B5</f>
        <v>6.0248843803156316E-2</v>
      </c>
      <c r="J25" s="138"/>
      <c r="K25" s="139"/>
    </row>
    <row r="26" spans="1:11">
      <c r="A26" s="9"/>
      <c r="D26" s="9" t="s">
        <v>611</v>
      </c>
      <c r="J26" s="138"/>
      <c r="K26" s="139"/>
    </row>
    <row r="27" spans="1:11">
      <c r="A27" s="9"/>
      <c r="B27" s="9"/>
      <c r="C27" s="9"/>
      <c r="D27" s="9"/>
      <c r="E27" s="9"/>
      <c r="F27" s="9"/>
      <c r="G27" s="9"/>
      <c r="J27" s="138"/>
      <c r="K27" s="139"/>
    </row>
    <row r="28" spans="1:11">
      <c r="J28" s="138"/>
      <c r="K28" s="139"/>
    </row>
    <row r="29" spans="1:11">
      <c r="J29" s="138"/>
      <c r="K29" s="139"/>
    </row>
    <row r="30" spans="1:11">
      <c r="J30" s="138"/>
      <c r="K30" s="139"/>
    </row>
    <row r="31" spans="1:11">
      <c r="J31" s="138"/>
      <c r="K31" s="139"/>
    </row>
    <row r="32" spans="1:11">
      <c r="J32" s="138"/>
      <c r="K32" s="1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991FB-3860-4AD6-99C1-2FAFE7C17FDF}">
  <dimension ref="A1:BP2505"/>
  <sheetViews>
    <sheetView workbookViewId="0">
      <selection activeCell="H32" sqref="H32"/>
    </sheetView>
  </sheetViews>
  <sheetFormatPr defaultRowHeight="14.5"/>
  <cols>
    <col min="13" max="13" width="9.1796875" style="3"/>
    <col min="15" max="15" width="13" customWidth="1"/>
    <col min="16" max="16" width="11" customWidth="1"/>
    <col min="17" max="17" width="14" customWidth="1"/>
    <col min="18" max="18" width="38" customWidth="1"/>
    <col min="19" max="20" width="28" customWidth="1"/>
    <col min="37" max="37" width="9.1796875" style="3"/>
    <col min="60" max="60" width="9.1796875" style="3"/>
  </cols>
  <sheetData>
    <row r="1" spans="1:68">
      <c r="B1" t="s">
        <v>39</v>
      </c>
      <c r="C1" t="s">
        <v>40</v>
      </c>
      <c r="D1" t="s">
        <v>41</v>
      </c>
      <c r="E1" t="s">
        <v>42</v>
      </c>
      <c r="F1" t="s">
        <v>43</v>
      </c>
      <c r="O1" t="s">
        <v>54</v>
      </c>
      <c r="P1" t="s">
        <v>55</v>
      </c>
      <c r="Q1" t="s">
        <v>56</v>
      </c>
      <c r="R1" t="s">
        <v>57</v>
      </c>
      <c r="S1" t="s">
        <v>58</v>
      </c>
      <c r="U1" t="s">
        <v>59</v>
      </c>
      <c r="V1" t="s">
        <v>60</v>
      </c>
      <c r="AN1" t="s">
        <v>75</v>
      </c>
      <c r="AO1" t="s">
        <v>40</v>
      </c>
      <c r="AP1" t="s">
        <v>76</v>
      </c>
      <c r="AQ1" t="s">
        <v>77</v>
      </c>
      <c r="AR1" t="s">
        <v>78</v>
      </c>
      <c r="AU1" t="s">
        <v>79</v>
      </c>
      <c r="BJ1" t="s">
        <v>113</v>
      </c>
    </row>
    <row r="2" spans="1:68">
      <c r="A2">
        <v>192607</v>
      </c>
      <c r="B2">
        <v>2.9600000000000001E-2</v>
      </c>
      <c r="C2">
        <v>2.2000000000000001E-3</v>
      </c>
      <c r="D2">
        <f>B2+C2</f>
        <v>3.1800000000000002E-2</v>
      </c>
      <c r="E2" t="s">
        <v>44</v>
      </c>
      <c r="F2">
        <v>-1.1299E-2</v>
      </c>
      <c r="H2" t="s">
        <v>40</v>
      </c>
      <c r="I2" t="s">
        <v>41</v>
      </c>
      <c r="J2" t="s">
        <v>42</v>
      </c>
      <c r="K2" t="s">
        <v>43</v>
      </c>
      <c r="O2">
        <v>93436</v>
      </c>
      <c r="P2" s="2">
        <v>40326</v>
      </c>
      <c r="Q2" t="s">
        <v>61</v>
      </c>
      <c r="S2">
        <v>-8.1975909999999999E-2</v>
      </c>
      <c r="T2" t="s">
        <v>62</v>
      </c>
      <c r="U2" s="7">
        <f>AVERAGE(R4:R165)</f>
        <v>4.6475297650667255E-2</v>
      </c>
      <c r="V2" s="7">
        <f>AVERAGE(S4:S165)</f>
        <v>1.0392624854814818E-2</v>
      </c>
      <c r="AM2">
        <v>196201</v>
      </c>
      <c r="AN2">
        <v>-3.8699999999999998E-2</v>
      </c>
      <c r="AO2">
        <v>2.3999999999999998E-3</v>
      </c>
      <c r="AP2">
        <f t="shared" ref="AP2:AP65" si="0">AN2+AO2</f>
        <v>-3.6299999999999999E-2</v>
      </c>
      <c r="AQ2">
        <v>2.9440296000000001E-2</v>
      </c>
      <c r="AR2">
        <v>0.99895800162224102</v>
      </c>
      <c r="AU2" t="s">
        <v>80</v>
      </c>
      <c r="BB2" t="s">
        <v>81</v>
      </c>
      <c r="BK2" t="s">
        <v>114</v>
      </c>
    </row>
    <row r="3" spans="1:68" ht="15" thickBot="1">
      <c r="A3">
        <v>192608</v>
      </c>
      <c r="B3">
        <v>2.64E-2</v>
      </c>
      <c r="C3">
        <v>2.5000000000000001E-3</v>
      </c>
      <c r="D3">
        <f t="shared" ref="D3:D66" si="1">B3+C3</f>
        <v>2.8899999999999999E-2</v>
      </c>
      <c r="E3" t="s">
        <v>44</v>
      </c>
      <c r="F3">
        <v>-5.7140000000000003E-3</v>
      </c>
      <c r="G3" t="s">
        <v>45</v>
      </c>
      <c r="O3">
        <v>93436</v>
      </c>
      <c r="P3" s="2">
        <v>40359</v>
      </c>
      <c r="Q3" t="s">
        <v>63</v>
      </c>
      <c r="S3">
        <v>-5.3882380000000001E-2</v>
      </c>
      <c r="T3" t="s">
        <v>64</v>
      </c>
      <c r="U3" s="7">
        <f>STDEV(R4:R165)</f>
        <v>0.1847648657376891</v>
      </c>
      <c r="V3" s="7">
        <f>STDEV(S4:S165)</f>
        <v>4.2302065954443711E-2</v>
      </c>
      <c r="Z3" t="s">
        <v>65</v>
      </c>
      <c r="AA3" t="s">
        <v>66</v>
      </c>
      <c r="AM3">
        <v>196202</v>
      </c>
      <c r="AN3">
        <v>1.8100000000000002E-2</v>
      </c>
      <c r="AO3">
        <v>2E-3</v>
      </c>
      <c r="AP3">
        <f t="shared" si="0"/>
        <v>2.01E-2</v>
      </c>
      <c r="AQ3">
        <v>2.9064179999999998E-2</v>
      </c>
      <c r="AR3">
        <v>1.1319176445650501</v>
      </c>
      <c r="BB3" t="s">
        <v>82</v>
      </c>
      <c r="BC3">
        <f>SKEW(AN2:AN643)</f>
        <v>-0.51306712196223736</v>
      </c>
      <c r="BJ3" t="s">
        <v>115</v>
      </c>
      <c r="BK3" s="1">
        <v>-0.2</v>
      </c>
    </row>
    <row r="4" spans="1:68">
      <c r="A4">
        <v>192609</v>
      </c>
      <c r="B4">
        <v>3.5999999999999999E-3</v>
      </c>
      <c r="C4">
        <v>2.3E-3</v>
      </c>
      <c r="D4">
        <f t="shared" si="1"/>
        <v>5.8999999999999999E-3</v>
      </c>
      <c r="E4" t="s">
        <v>44</v>
      </c>
      <c r="F4">
        <v>5.7470000000000004E-3</v>
      </c>
      <c r="G4" t="s">
        <v>46</v>
      </c>
      <c r="H4" s="4">
        <f>AVERAGE(C2:C1069)</f>
        <v>2.8230337078651762E-3</v>
      </c>
      <c r="I4" s="4">
        <f>AVERAGE(D2:D1069)</f>
        <v>9.3473782771535587E-3</v>
      </c>
      <c r="J4" s="4">
        <f>AVERAGE(E180:E1069)</f>
        <v>4.5841044943820243E-3</v>
      </c>
      <c r="K4" s="4">
        <f>AVERAGE(F2:F1068)</f>
        <v>2.4521949390815369E-3</v>
      </c>
      <c r="O4">
        <v>93436</v>
      </c>
      <c r="P4" s="2">
        <v>40389</v>
      </c>
      <c r="Q4" t="s">
        <v>63</v>
      </c>
      <c r="R4">
        <v>-0.16323958337306976</v>
      </c>
      <c r="S4">
        <v>6.8777829999999998E-2</v>
      </c>
      <c r="T4" t="s">
        <v>67</v>
      </c>
      <c r="U4" s="7" cm="1">
        <f t="array" ref="U4">GEOMEAN(R4:R165+1)-1</f>
        <v>3.1679512977803137E-2</v>
      </c>
      <c r="V4" s="7" cm="1">
        <f t="array" ref="V4">GEOMEAN(S4:S165+1)-1</f>
        <v>9.5020382684474214E-3</v>
      </c>
      <c r="Y4" s="1">
        <v>0.1</v>
      </c>
      <c r="Z4" s="8">
        <f>(Y4-10%)/20%</f>
        <v>0</v>
      </c>
      <c r="AA4" s="4">
        <f>NORMSDIST((Y4-10%)/20%)</f>
        <v>0.5</v>
      </c>
      <c r="AM4">
        <v>196203</v>
      </c>
      <c r="AN4">
        <v>-6.7999999999999996E-3</v>
      </c>
      <c r="AO4">
        <v>2E-3</v>
      </c>
      <c r="AP4">
        <f t="shared" si="0"/>
        <v>-4.7999999999999996E-3</v>
      </c>
      <c r="AQ4">
        <v>2.9331415999999999E-2</v>
      </c>
      <c r="AR4">
        <v>1.1551156505004201</v>
      </c>
      <c r="AU4" s="10" t="s">
        <v>83</v>
      </c>
      <c r="AV4" s="10"/>
      <c r="BB4" t="s">
        <v>84</v>
      </c>
      <c r="BC4">
        <f>KURT(AN2:AN643)</f>
        <v>1.8658544789070195</v>
      </c>
      <c r="BJ4" t="s">
        <v>116</v>
      </c>
      <c r="BK4" s="1">
        <v>0.3</v>
      </c>
      <c r="BP4" t="s">
        <v>117</v>
      </c>
    </row>
    <row r="5" spans="1:68">
      <c r="A5">
        <v>192610</v>
      </c>
      <c r="B5">
        <v>-3.2399999999999998E-2</v>
      </c>
      <c r="C5">
        <v>3.2000000000000002E-3</v>
      </c>
      <c r="D5">
        <f t="shared" si="1"/>
        <v>-2.9199999999999997E-2</v>
      </c>
      <c r="E5" t="s">
        <v>44</v>
      </c>
      <c r="F5">
        <v>5.7140000000000003E-3</v>
      </c>
      <c r="G5" t="s">
        <v>47</v>
      </c>
      <c r="H5" s="4">
        <f t="array" ref="H5">GEOMEAN(1+C2:C1069)-1</f>
        <v>2.8198129915801839E-3</v>
      </c>
      <c r="I5" s="4">
        <f t="array" ref="I5">GEOMEAN(1+D2:D1069)-1</f>
        <v>7.9018404360655659E-3</v>
      </c>
      <c r="J5" s="4">
        <f t="array" ref="J5">GEOMEAN(1+E180:E1069)-1</f>
        <v>4.3882862401687373E-3</v>
      </c>
      <c r="K5" s="4">
        <f t="array" ref="K5">GEOMEAN(1+F2:F1068)-1</f>
        <v>2.4377263768995405E-3</v>
      </c>
      <c r="O5">
        <v>93436</v>
      </c>
      <c r="P5" s="2">
        <v>40421</v>
      </c>
      <c r="Q5" t="s">
        <v>63</v>
      </c>
      <c r="R5">
        <v>-2.3069256916642189E-2</v>
      </c>
      <c r="S5">
        <v>-4.7449160000000004E-2</v>
      </c>
      <c r="T5" t="s">
        <v>68</v>
      </c>
      <c r="U5" s="7">
        <f>U3^2/2</f>
        <v>1.7069027805533141E-2</v>
      </c>
      <c r="V5" s="7">
        <f>V3^2/2</f>
        <v>8.9473239200705287E-4</v>
      </c>
      <c r="Y5" s="1">
        <v>0</v>
      </c>
      <c r="Z5" s="8">
        <f t="shared" ref="Z5:Z8" si="2">(Y5-10%)/20%</f>
        <v>-0.5</v>
      </c>
      <c r="AA5" s="4">
        <f>NORMSDIST((Y5-10%)/20%)</f>
        <v>0.30853753872598688</v>
      </c>
      <c r="AM5">
        <v>196204</v>
      </c>
      <c r="AN5">
        <v>-6.59E-2</v>
      </c>
      <c r="AO5">
        <v>2.2000000000000001E-3</v>
      </c>
      <c r="AP5">
        <f t="shared" si="0"/>
        <v>-6.3700000000000007E-2</v>
      </c>
      <c r="AQ5">
        <v>3.1371398000000002E-2</v>
      </c>
      <c r="AR5">
        <v>1.18499968986628</v>
      </c>
      <c r="AU5" t="s">
        <v>85</v>
      </c>
      <c r="AV5">
        <v>8.5790235404807139E-2</v>
      </c>
      <c r="BK5" t="s">
        <v>118</v>
      </c>
      <c r="BL5" t="s">
        <v>119</v>
      </c>
      <c r="BM5" t="s">
        <v>120</v>
      </c>
      <c r="BP5" s="14" t="s">
        <v>121</v>
      </c>
    </row>
    <row r="6" spans="1:68">
      <c r="A6">
        <v>192611</v>
      </c>
      <c r="B6">
        <v>2.53E-2</v>
      </c>
      <c r="C6">
        <v>3.0999999999999999E-3</v>
      </c>
      <c r="D6">
        <f t="shared" si="1"/>
        <v>2.8399999999999998E-2</v>
      </c>
      <c r="E6" t="s">
        <v>44</v>
      </c>
      <c r="F6">
        <v>5.6820000000000004E-3</v>
      </c>
      <c r="G6" t="s">
        <v>48</v>
      </c>
      <c r="H6" s="4"/>
      <c r="I6" s="4"/>
      <c r="J6" s="4"/>
      <c r="K6" s="4"/>
      <c r="O6">
        <v>93436</v>
      </c>
      <c r="P6" s="2">
        <v>40451</v>
      </c>
      <c r="Q6" t="s">
        <v>63</v>
      </c>
      <c r="R6">
        <v>4.7484658658504486E-2</v>
      </c>
      <c r="S6">
        <v>8.7551100000000007E-2</v>
      </c>
      <c r="T6" t="s">
        <v>69</v>
      </c>
      <c r="U6" s="7">
        <f>U2-1/2*U3^2</f>
        <v>2.9406269845134114E-2</v>
      </c>
      <c r="V6" s="7">
        <f>V2-1/2*V3^2</f>
        <v>9.4978924628077652E-3</v>
      </c>
      <c r="Y6" s="1">
        <v>-0.1</v>
      </c>
      <c r="Z6" s="8">
        <f t="shared" si="2"/>
        <v>-1</v>
      </c>
      <c r="AA6" s="4">
        <f>NORMSDIST((Y6-10%)/20%)</f>
        <v>0.15865525393145699</v>
      </c>
      <c r="AM6">
        <v>196205</v>
      </c>
      <c r="AN6">
        <v>-8.6499999999999994E-2</v>
      </c>
      <c r="AO6">
        <v>2.3999999999999998E-3</v>
      </c>
      <c r="AP6">
        <f t="shared" si="0"/>
        <v>-8.4099999999999994E-2</v>
      </c>
      <c r="AQ6">
        <v>3.4434513E-2</v>
      </c>
      <c r="AR6">
        <v>1.3471886020159201</v>
      </c>
      <c r="AU6" t="s">
        <v>86</v>
      </c>
      <c r="AV6">
        <v>7.3599644908122234E-3</v>
      </c>
      <c r="BJ6" t="s">
        <v>122</v>
      </c>
      <c r="BK6" s="15">
        <f>BK3+(BK4-BK3)/20</f>
        <v>-0.17500000000000002</v>
      </c>
      <c r="BL6">
        <f>BK6*10</f>
        <v>-1.7500000000000002</v>
      </c>
      <c r="BM6" s="16">
        <f>PERCENTILE(BP6:BP2505,0.05)</f>
        <v>-0.17399600795682854</v>
      </c>
      <c r="BN6" t="s">
        <v>123</v>
      </c>
      <c r="BO6">
        <v>1</v>
      </c>
      <c r="BP6">
        <v>3.6037723785997289E-2</v>
      </c>
    </row>
    <row r="7" spans="1:68">
      <c r="A7">
        <v>192612</v>
      </c>
      <c r="B7">
        <v>2.6200000000000001E-2</v>
      </c>
      <c r="C7">
        <v>2.8E-3</v>
      </c>
      <c r="D7">
        <f t="shared" si="1"/>
        <v>2.9000000000000001E-2</v>
      </c>
      <c r="E7" t="s">
        <v>44</v>
      </c>
      <c r="F7">
        <v>0</v>
      </c>
      <c r="G7" t="s">
        <v>46</v>
      </c>
      <c r="H7" s="4">
        <f>H4*12</f>
        <v>3.3876404494382117E-2</v>
      </c>
      <c r="I7" s="4">
        <f t="shared" ref="I7:K7" si="3">I4*12</f>
        <v>0.1121685393258427</v>
      </c>
      <c r="J7" s="4">
        <f t="shared" si="3"/>
        <v>5.5009253932584296E-2</v>
      </c>
      <c r="K7" s="4">
        <f t="shared" si="3"/>
        <v>2.9426339268978443E-2</v>
      </c>
      <c r="O7">
        <v>93436</v>
      </c>
      <c r="P7" s="2">
        <v>40480</v>
      </c>
      <c r="Q7" t="s">
        <v>63</v>
      </c>
      <c r="R7">
        <v>7.0325873792171478E-2</v>
      </c>
      <c r="S7">
        <v>3.6855940000000004E-2</v>
      </c>
      <c r="T7" t="s">
        <v>48</v>
      </c>
      <c r="Y7" s="1">
        <v>-0.3</v>
      </c>
      <c r="Z7" s="8">
        <f t="shared" si="2"/>
        <v>-2</v>
      </c>
      <c r="AA7" s="4">
        <f>NORMSDIST((Y7-10%)/20%)</f>
        <v>2.2750131948179191E-2</v>
      </c>
      <c r="AM7">
        <v>196206</v>
      </c>
      <c r="AN7">
        <v>-8.4699999999999998E-2</v>
      </c>
      <c r="AO7">
        <v>2E-3</v>
      </c>
      <c r="AP7">
        <f t="shared" si="0"/>
        <v>-8.2699999999999996E-2</v>
      </c>
      <c r="AQ7">
        <v>3.7625570999999997E-2</v>
      </c>
      <c r="AR7">
        <v>1.60243479129509</v>
      </c>
      <c r="AU7" t="s">
        <v>87</v>
      </c>
      <c r="AV7">
        <v>5.7918127759477881E-3</v>
      </c>
      <c r="BJ7" t="s">
        <v>124</v>
      </c>
      <c r="BK7" s="4">
        <f>(BK3+BK6)/2</f>
        <v>-0.1875</v>
      </c>
      <c r="BL7">
        <f>BK7*10</f>
        <v>-1.875</v>
      </c>
      <c r="BM7" s="16">
        <f>AVERAGEIF(BP6:BP2505,"&lt;"&amp;BM6)</f>
        <v>-0.18763744802432869</v>
      </c>
      <c r="BN7" t="s">
        <v>125</v>
      </c>
      <c r="BO7">
        <v>2</v>
      </c>
      <c r="BP7">
        <v>4.8026236297876723E-3</v>
      </c>
    </row>
    <row r="8" spans="1:68">
      <c r="A8">
        <v>192701</v>
      </c>
      <c r="B8">
        <v>-5.9999999999999995E-4</v>
      </c>
      <c r="C8">
        <v>2.5000000000000001E-3</v>
      </c>
      <c r="D8">
        <f t="shared" si="1"/>
        <v>1.9000000000000002E-3</v>
      </c>
      <c r="E8" t="s">
        <v>44</v>
      </c>
      <c r="F8">
        <v>-1.1299E-2</v>
      </c>
      <c r="G8" t="s">
        <v>47</v>
      </c>
      <c r="H8" s="4">
        <f>(1+H5)^12-1</f>
        <v>3.4367508814241443E-2</v>
      </c>
      <c r="I8" s="4">
        <f t="shared" ref="I8:K8" si="4">(1+I5)^12-1</f>
        <v>9.9053563520847376E-2</v>
      </c>
      <c r="J8" s="4">
        <f t="shared" si="4"/>
        <v>5.3949176649091379E-2</v>
      </c>
      <c r="K8" s="4">
        <f t="shared" si="4"/>
        <v>2.9648126690844379E-2</v>
      </c>
      <c r="O8">
        <v>93436</v>
      </c>
      <c r="P8" s="2">
        <v>40512</v>
      </c>
      <c r="Q8" t="s">
        <v>63</v>
      </c>
      <c r="R8">
        <v>0.61767405271530151</v>
      </c>
      <c r="S8">
        <v>-2.2902830000000002E-3</v>
      </c>
      <c r="T8" t="s">
        <v>70</v>
      </c>
      <c r="U8" s="7">
        <f>U2*12</f>
        <v>0.557703571808007</v>
      </c>
      <c r="V8" s="7">
        <f>V2*12</f>
        <v>0.1247114982577778</v>
      </c>
      <c r="Y8" s="1">
        <v>-0.5</v>
      </c>
      <c r="Z8" s="8">
        <f t="shared" si="2"/>
        <v>-2.9999999999999996</v>
      </c>
      <c r="AA8" s="4">
        <f>NORMSDIST((Y8-10%)/20%)</f>
        <v>1.3498980316300954E-3</v>
      </c>
      <c r="AM8">
        <v>196207</v>
      </c>
      <c r="AN8">
        <v>6.2799999999999995E-2</v>
      </c>
      <c r="AO8">
        <v>2.7000000000000001E-3</v>
      </c>
      <c r="AP8">
        <f t="shared" si="0"/>
        <v>6.5499999999999989E-2</v>
      </c>
      <c r="AQ8">
        <v>3.5491499000000003E-2</v>
      </c>
      <c r="AR8">
        <v>1.77634654612599</v>
      </c>
      <c r="AU8" t="s">
        <v>88</v>
      </c>
      <c r="AV8">
        <v>4.4507801182850554E-2</v>
      </c>
      <c r="BO8">
        <v>3</v>
      </c>
      <c r="BP8">
        <v>-1.00002154632719E-2</v>
      </c>
    </row>
    <row r="9" spans="1:68" ht="15" thickBot="1">
      <c r="A9">
        <v>192702</v>
      </c>
      <c r="B9">
        <v>4.1799999999999997E-2</v>
      </c>
      <c r="C9">
        <v>2.5999999999999999E-3</v>
      </c>
      <c r="D9">
        <f t="shared" si="1"/>
        <v>4.4399999999999995E-2</v>
      </c>
      <c r="E9" t="s">
        <v>44</v>
      </c>
      <c r="F9">
        <v>-5.7140000000000003E-3</v>
      </c>
      <c r="O9">
        <v>93436</v>
      </c>
      <c r="P9" s="2">
        <v>40543</v>
      </c>
      <c r="Q9" t="s">
        <v>63</v>
      </c>
      <c r="R9">
        <v>-0.24624970555305481</v>
      </c>
      <c r="S9">
        <v>6.5300070000000002E-2</v>
      </c>
      <c r="T9" t="s">
        <v>64</v>
      </c>
      <c r="U9" s="7">
        <f>U3*SQRT(12)</f>
        <v>0.64004426982263918</v>
      </c>
      <c r="V9" s="7">
        <f>V3*SQRT(12)</f>
        <v>0.14653865499645227</v>
      </c>
      <c r="AM9">
        <v>196208</v>
      </c>
      <c r="AN9">
        <v>2.1299999999999999E-2</v>
      </c>
      <c r="AO9">
        <v>2.3E-3</v>
      </c>
      <c r="AP9">
        <f t="shared" si="0"/>
        <v>2.3599999999999999E-2</v>
      </c>
      <c r="AQ9">
        <v>3.5069858000000002E-2</v>
      </c>
      <c r="AR9">
        <v>1.5929070371187</v>
      </c>
      <c r="AU9" s="11" t="s">
        <v>89</v>
      </c>
      <c r="AV9" s="11">
        <v>635</v>
      </c>
      <c r="BO9">
        <v>4</v>
      </c>
      <c r="BP9">
        <v>4.6623555279077356E-2</v>
      </c>
    </row>
    <row r="10" spans="1:68">
      <c r="A10">
        <v>192703</v>
      </c>
      <c r="B10">
        <v>1.2999999999999999E-3</v>
      </c>
      <c r="C10">
        <v>3.0000000000000001E-3</v>
      </c>
      <c r="D10">
        <f t="shared" si="1"/>
        <v>4.3E-3</v>
      </c>
      <c r="E10" t="s">
        <v>44</v>
      </c>
      <c r="F10">
        <v>-5.7470000000000004E-3</v>
      </c>
      <c r="G10" t="s">
        <v>49</v>
      </c>
      <c r="H10" s="4">
        <f>STDEV(C2:C1069)</f>
        <v>2.5450161471227864E-3</v>
      </c>
      <c r="I10" s="4">
        <f t="shared" ref="I10:K10" si="5">STDEV(D2:D1069)</f>
        <v>5.3830842716878879E-2</v>
      </c>
      <c r="J10" s="4">
        <f>STDEV(E180:E1069)</f>
        <v>1.9908972806517808E-2</v>
      </c>
      <c r="K10" s="4">
        <f t="shared" si="5"/>
        <v>5.3954243355702732E-3</v>
      </c>
      <c r="O10">
        <v>93436</v>
      </c>
      <c r="P10" s="2">
        <v>40574</v>
      </c>
      <c r="Q10" t="s">
        <v>63</v>
      </c>
      <c r="R10">
        <v>-9.5005586743354797E-2</v>
      </c>
      <c r="S10">
        <v>2.264559E-2</v>
      </c>
      <c r="AM10">
        <v>196209</v>
      </c>
      <c r="AN10">
        <v>-5.2200000000000003E-2</v>
      </c>
      <c r="AO10">
        <v>2.0999999999999999E-3</v>
      </c>
      <c r="AP10">
        <f t="shared" si="0"/>
        <v>-5.0100000000000006E-2</v>
      </c>
      <c r="AQ10">
        <v>3.6964635000000003E-2</v>
      </c>
      <c r="AR10">
        <v>1.62305122795663</v>
      </c>
      <c r="BO10">
        <v>5</v>
      </c>
      <c r="BP10">
        <v>0.17529320648383229</v>
      </c>
    </row>
    <row r="11" spans="1:68" ht="15" thickBot="1">
      <c r="A11">
        <v>192704</v>
      </c>
      <c r="B11">
        <v>4.5999999999999999E-3</v>
      </c>
      <c r="C11">
        <v>2.5000000000000001E-3</v>
      </c>
      <c r="D11">
        <f t="shared" si="1"/>
        <v>7.1000000000000004E-3</v>
      </c>
      <c r="E11" t="s">
        <v>44</v>
      </c>
      <c r="F11">
        <v>0</v>
      </c>
      <c r="G11" t="s">
        <v>50</v>
      </c>
      <c r="H11" s="5">
        <f>H10*SQRT(12)</f>
        <v>8.8161945457997087E-3</v>
      </c>
      <c r="I11" s="4">
        <f t="shared" ref="I11:K11" si="6">I10*SQRT(12)</f>
        <v>0.18647550919976655</v>
      </c>
      <c r="J11" s="5">
        <f t="shared" si="6"/>
        <v>6.8966704854791963E-2</v>
      </c>
      <c r="K11" s="5">
        <f t="shared" si="6"/>
        <v>1.8690298155202529E-2</v>
      </c>
      <c r="O11">
        <v>93436</v>
      </c>
      <c r="P11" s="2">
        <v>40602</v>
      </c>
      <c r="Q11" t="s">
        <v>63</v>
      </c>
      <c r="R11">
        <v>-8.7137343361973763E-3</v>
      </c>
      <c r="S11">
        <v>3.1956579999999998E-2</v>
      </c>
      <c r="AM11">
        <v>196210</v>
      </c>
      <c r="AN11">
        <v>-5.0000000000000001E-4</v>
      </c>
      <c r="AO11">
        <v>2.5000000000000001E-3</v>
      </c>
      <c r="AP11">
        <f t="shared" si="0"/>
        <v>2E-3</v>
      </c>
      <c r="AQ11">
        <v>3.7096072000000001E-2</v>
      </c>
      <c r="AR11">
        <v>1.7393060513032801</v>
      </c>
      <c r="AU11" t="s">
        <v>90</v>
      </c>
      <c r="BO11">
        <v>6</v>
      </c>
      <c r="BP11">
        <v>5.0832700891095817E-2</v>
      </c>
    </row>
    <row r="12" spans="1:68">
      <c r="A12">
        <v>192705</v>
      </c>
      <c r="B12">
        <v>5.4399999999999997E-2</v>
      </c>
      <c r="C12">
        <v>3.0000000000000001E-3</v>
      </c>
      <c r="D12">
        <f t="shared" si="1"/>
        <v>5.74E-2</v>
      </c>
      <c r="E12" t="s">
        <v>44</v>
      </c>
      <c r="F12">
        <v>5.7800000000000004E-3</v>
      </c>
      <c r="G12" t="s">
        <v>51</v>
      </c>
      <c r="O12">
        <v>93436</v>
      </c>
      <c r="P12" s="2">
        <v>40633</v>
      </c>
      <c r="Q12" t="s">
        <v>63</v>
      </c>
      <c r="R12">
        <v>0.16157391667366028</v>
      </c>
      <c r="S12">
        <v>-1.0473020000000002E-3</v>
      </c>
      <c r="AM12">
        <v>196211</v>
      </c>
      <c r="AN12">
        <v>0.1087</v>
      </c>
      <c r="AO12">
        <v>2E-3</v>
      </c>
      <c r="AP12">
        <f t="shared" si="0"/>
        <v>0.11070000000000001</v>
      </c>
      <c r="AQ12">
        <v>3.3943623999999999E-2</v>
      </c>
      <c r="AR12">
        <v>1.7589896876000699</v>
      </c>
      <c r="AU12" s="12"/>
      <c r="AV12" s="12" t="s">
        <v>91</v>
      </c>
      <c r="AW12" s="12" t="s">
        <v>92</v>
      </c>
      <c r="AX12" s="12" t="s">
        <v>93</v>
      </c>
      <c r="AY12" s="12" t="s">
        <v>94</v>
      </c>
      <c r="AZ12" s="12" t="s">
        <v>95</v>
      </c>
      <c r="BO12">
        <v>7</v>
      </c>
      <c r="BP12">
        <v>0.23133883819754519</v>
      </c>
    </row>
    <row r="13" spans="1:68">
      <c r="A13">
        <v>192706</v>
      </c>
      <c r="B13">
        <v>-2.3400000000000001E-2</v>
      </c>
      <c r="C13">
        <v>2.5999999999999999E-3</v>
      </c>
      <c r="D13">
        <f t="shared" si="1"/>
        <v>-2.0799999999999999E-2</v>
      </c>
      <c r="E13" t="s">
        <v>44</v>
      </c>
      <c r="F13">
        <v>1.1494000000000001E-2</v>
      </c>
      <c r="O13">
        <v>93436</v>
      </c>
      <c r="P13" s="2">
        <v>40662</v>
      </c>
      <c r="Q13" t="s">
        <v>63</v>
      </c>
      <c r="R13">
        <v>-5.4053915664553642E-3</v>
      </c>
      <c r="S13">
        <v>2.8495360000000001E-2</v>
      </c>
      <c r="AM13">
        <v>196212</v>
      </c>
      <c r="AN13">
        <v>1.01E-2</v>
      </c>
      <c r="AO13">
        <v>2.3E-3</v>
      </c>
      <c r="AP13">
        <f t="shared" si="0"/>
        <v>1.24E-2</v>
      </c>
      <c r="AQ13">
        <v>3.3755942999999997E-2</v>
      </c>
      <c r="AR13">
        <v>1.6074650896495799</v>
      </c>
      <c r="AU13" t="s">
        <v>96</v>
      </c>
      <c r="AV13">
        <v>1</v>
      </c>
      <c r="AW13">
        <v>9.2973658446482421E-3</v>
      </c>
      <c r="AX13">
        <v>9.2973658446482421E-3</v>
      </c>
      <c r="AY13">
        <v>4.6934007858088407</v>
      </c>
      <c r="AZ13">
        <v>3.0651123530847143E-2</v>
      </c>
      <c r="BO13">
        <v>8</v>
      </c>
      <c r="BP13">
        <v>0.29627312153424173</v>
      </c>
    </row>
    <row r="14" spans="1:68">
      <c r="A14">
        <v>192707</v>
      </c>
      <c r="B14">
        <v>7.2599999999999998E-2</v>
      </c>
      <c r="C14">
        <v>3.0000000000000001E-3</v>
      </c>
      <c r="D14">
        <f t="shared" si="1"/>
        <v>7.5600000000000001E-2</v>
      </c>
      <c r="E14" t="s">
        <v>44</v>
      </c>
      <c r="F14">
        <v>-1.7045000000000001E-2</v>
      </c>
      <c r="O14">
        <v>93436</v>
      </c>
      <c r="P14" s="2">
        <v>40694</v>
      </c>
      <c r="Q14" t="s">
        <v>63</v>
      </c>
      <c r="R14">
        <v>9.2028945684432983E-2</v>
      </c>
      <c r="S14">
        <v>-1.350093E-2</v>
      </c>
      <c r="AM14">
        <v>196301</v>
      </c>
      <c r="AN14">
        <v>4.9299999999999997E-2</v>
      </c>
      <c r="AO14">
        <v>2.5000000000000001E-3</v>
      </c>
      <c r="AP14">
        <f t="shared" si="0"/>
        <v>5.1799999999999999E-2</v>
      </c>
      <c r="AQ14">
        <v>3.2275982000000002E-2</v>
      </c>
      <c r="AR14">
        <v>1.60102626831007</v>
      </c>
      <c r="AU14" t="s">
        <v>97</v>
      </c>
      <c r="AV14">
        <v>633</v>
      </c>
      <c r="AW14">
        <v>1.2539377837616528</v>
      </c>
      <c r="AX14">
        <v>1.9809443661321529E-3</v>
      </c>
      <c r="BO14">
        <v>9</v>
      </c>
      <c r="BP14">
        <v>-0.18356058480531184</v>
      </c>
    </row>
    <row r="15" spans="1:68" ht="15" thickBot="1">
      <c r="A15">
        <v>192708</v>
      </c>
      <c r="B15">
        <v>1.9699999999999999E-2</v>
      </c>
      <c r="C15">
        <v>2.8E-3</v>
      </c>
      <c r="D15">
        <f t="shared" si="1"/>
        <v>2.2499999999999999E-2</v>
      </c>
      <c r="E15" t="s">
        <v>44</v>
      </c>
      <c r="F15">
        <v>-5.7800000000000004E-3</v>
      </c>
      <c r="I15" t="s">
        <v>52</v>
      </c>
      <c r="O15">
        <v>93436</v>
      </c>
      <c r="P15" s="2">
        <v>40724</v>
      </c>
      <c r="Q15" t="s">
        <v>63</v>
      </c>
      <c r="R15">
        <v>-3.3510293811559677E-2</v>
      </c>
      <c r="S15">
        <v>-1.8257510000000001E-2</v>
      </c>
      <c r="AM15">
        <v>196302</v>
      </c>
      <c r="AN15">
        <v>-2.3800000000000002E-2</v>
      </c>
      <c r="AO15">
        <v>2.3E-3</v>
      </c>
      <c r="AP15">
        <f t="shared" si="0"/>
        <v>-2.1500000000000002E-2</v>
      </c>
      <c r="AQ15">
        <v>3.3338465999999997E-2</v>
      </c>
      <c r="AR15">
        <v>1.40245010426244</v>
      </c>
      <c r="AU15" s="11" t="s">
        <v>7</v>
      </c>
      <c r="AV15" s="11">
        <v>634</v>
      </c>
      <c r="AW15" s="11">
        <v>1.263235149606301</v>
      </c>
      <c r="AX15" s="11"/>
      <c r="AY15" s="11"/>
      <c r="AZ15" s="11"/>
      <c r="BO15">
        <v>10</v>
      </c>
      <c r="BP15">
        <v>-0.18900717807374906</v>
      </c>
    </row>
    <row r="16" spans="1:68" ht="15" thickBot="1">
      <c r="A16">
        <v>192709</v>
      </c>
      <c r="B16">
        <v>4.7600000000000003E-2</v>
      </c>
      <c r="C16">
        <v>2.0999999999999999E-3</v>
      </c>
      <c r="D16">
        <f t="shared" si="1"/>
        <v>4.9700000000000001E-2</v>
      </c>
      <c r="E16" t="s">
        <v>44</v>
      </c>
      <c r="F16">
        <v>5.8139999999999997E-3</v>
      </c>
      <c r="H16" t="s">
        <v>41</v>
      </c>
      <c r="I16">
        <f>(1+0.096)^30</f>
        <v>15.642876783625978</v>
      </c>
      <c r="O16">
        <v>93436</v>
      </c>
      <c r="P16" s="2">
        <v>40753</v>
      </c>
      <c r="Q16" t="s">
        <v>63</v>
      </c>
      <c r="R16">
        <v>-3.2955683767795563E-2</v>
      </c>
      <c r="S16">
        <v>-2.1474440000000001E-2</v>
      </c>
      <c r="AM16">
        <v>196303</v>
      </c>
      <c r="AN16">
        <v>3.0800000000000001E-2</v>
      </c>
      <c r="AO16">
        <v>2.3E-3</v>
      </c>
      <c r="AP16">
        <f t="shared" si="0"/>
        <v>3.3100000000000004E-2</v>
      </c>
      <c r="AQ16">
        <v>3.2296829999999999E-2</v>
      </c>
      <c r="AR16">
        <v>1.34622516058578</v>
      </c>
      <c r="BO16">
        <v>11</v>
      </c>
      <c r="BP16">
        <v>-0.12592953821366432</v>
      </c>
    </row>
    <row r="17" spans="1:68">
      <c r="A17">
        <v>192710</v>
      </c>
      <c r="B17">
        <v>-4.3099999999999999E-2</v>
      </c>
      <c r="C17">
        <v>2.5000000000000001E-3</v>
      </c>
      <c r="D17">
        <f t="shared" si="1"/>
        <v>-4.0599999999999997E-2</v>
      </c>
      <c r="E17" t="s">
        <v>44</v>
      </c>
      <c r="F17">
        <v>5.7800000000000004E-3</v>
      </c>
      <c r="H17" t="s">
        <v>53</v>
      </c>
      <c r="I17">
        <f>(1+0.096-0.031)^30</f>
        <v>6.6143661630408701</v>
      </c>
      <c r="O17">
        <v>93436</v>
      </c>
      <c r="P17" s="2">
        <v>40786</v>
      </c>
      <c r="Q17" t="s">
        <v>63</v>
      </c>
      <c r="R17">
        <v>-0.12176074832677841</v>
      </c>
      <c r="S17">
        <v>-5.6791100000000004E-2</v>
      </c>
      <c r="AM17">
        <v>196304</v>
      </c>
      <c r="AN17">
        <v>4.5100000000000001E-2</v>
      </c>
      <c r="AO17">
        <v>2.5000000000000001E-3</v>
      </c>
      <c r="AP17">
        <f t="shared" si="0"/>
        <v>4.7600000000000003E-2</v>
      </c>
      <c r="AQ17">
        <v>3.1041117E-2</v>
      </c>
      <c r="AR17">
        <v>1.2522035541118099</v>
      </c>
      <c r="AU17" s="12"/>
      <c r="AV17" s="12" t="s">
        <v>98</v>
      </c>
      <c r="AW17" s="12" t="s">
        <v>88</v>
      </c>
      <c r="AX17" s="12" t="s">
        <v>99</v>
      </c>
      <c r="AY17" s="12" t="s">
        <v>100</v>
      </c>
      <c r="AZ17" s="12" t="s">
        <v>101</v>
      </c>
      <c r="BA17" s="12" t="s">
        <v>102</v>
      </c>
      <c r="BB17" s="12" t="s">
        <v>103</v>
      </c>
      <c r="BC17" s="12" t="s">
        <v>104</v>
      </c>
      <c r="BO17">
        <v>12</v>
      </c>
      <c r="BP17">
        <v>-6.8908838846953313E-3</v>
      </c>
    </row>
    <row r="18" spans="1:68">
      <c r="A18">
        <v>192711</v>
      </c>
      <c r="B18">
        <v>6.5799999999999997E-2</v>
      </c>
      <c r="C18">
        <v>2.0999999999999999E-3</v>
      </c>
      <c r="D18">
        <f t="shared" si="1"/>
        <v>6.7900000000000002E-2</v>
      </c>
      <c r="E18" t="s">
        <v>44</v>
      </c>
      <c r="F18">
        <v>-5.7470000000000004E-3</v>
      </c>
      <c r="O18">
        <v>93436</v>
      </c>
      <c r="P18" s="2">
        <v>40816</v>
      </c>
      <c r="Q18" t="s">
        <v>63</v>
      </c>
      <c r="R18">
        <v>-1.4147145673632622E-2</v>
      </c>
      <c r="S18">
        <v>-7.1762010000000001E-2</v>
      </c>
      <c r="AM18">
        <v>196305</v>
      </c>
      <c r="AN18">
        <v>1.7600000000000001E-2</v>
      </c>
      <c r="AO18">
        <v>2.3999999999999998E-3</v>
      </c>
      <c r="AP18">
        <f t="shared" si="0"/>
        <v>0.02</v>
      </c>
      <c r="AQ18">
        <v>3.0837994000000001E-2</v>
      </c>
      <c r="AR18">
        <v>1.0389364745319301</v>
      </c>
      <c r="AU18" t="s">
        <v>105</v>
      </c>
      <c r="AV18">
        <v>-9.5977319078714533E-4</v>
      </c>
      <c r="AW18">
        <v>4.9246008821354614E-3</v>
      </c>
      <c r="AX18">
        <v>-0.19489359924960203</v>
      </c>
      <c r="AY18">
        <v>0.84553878088114232</v>
      </c>
      <c r="AZ18">
        <v>-1.0630304045930163E-2</v>
      </c>
      <c r="BA18">
        <v>8.7107576643558719E-3</v>
      </c>
      <c r="BB18">
        <v>-1.0630304045930163E-2</v>
      </c>
      <c r="BC18">
        <v>8.7107576643558719E-3</v>
      </c>
      <c r="BO18">
        <v>13</v>
      </c>
      <c r="BP18">
        <v>2.5891504572344237E-2</v>
      </c>
    </row>
    <row r="19" spans="1:68" ht="15" thickBot="1">
      <c r="A19">
        <v>192712</v>
      </c>
      <c r="B19">
        <v>2.0899999999999998E-2</v>
      </c>
      <c r="C19">
        <v>2.2000000000000001E-3</v>
      </c>
      <c r="D19">
        <f t="shared" si="1"/>
        <v>2.3099999999999999E-2</v>
      </c>
      <c r="E19" t="s">
        <v>44</v>
      </c>
      <c r="F19">
        <v>0</v>
      </c>
      <c r="O19">
        <v>93436</v>
      </c>
      <c r="P19" s="2">
        <v>40847</v>
      </c>
      <c r="Q19" t="s">
        <v>63</v>
      </c>
      <c r="R19">
        <v>0.20418210327625275</v>
      </c>
      <c r="S19">
        <v>0.107723</v>
      </c>
      <c r="AM19">
        <v>196306</v>
      </c>
      <c r="AN19">
        <v>-0.02</v>
      </c>
      <c r="AO19">
        <v>2.3E-3</v>
      </c>
      <c r="AP19">
        <f t="shared" si="0"/>
        <v>-1.77E-2</v>
      </c>
      <c r="AQ19">
        <v>3.1713997000000001E-2</v>
      </c>
      <c r="AR19">
        <v>0.95038266490274503</v>
      </c>
      <c r="AU19" s="11" t="s">
        <v>77</v>
      </c>
      <c r="AV19" s="11">
        <v>0.33127488857105425</v>
      </c>
      <c r="AW19" s="11">
        <v>0.15291310101556574</v>
      </c>
      <c r="AX19" s="11">
        <v>2.1664258089784747</v>
      </c>
      <c r="AY19" s="11">
        <v>3.0651123530861312E-2</v>
      </c>
      <c r="AZ19" s="11">
        <v>3.0996572232574293E-2</v>
      </c>
      <c r="BA19" s="11">
        <v>0.63155320490953426</v>
      </c>
      <c r="BB19" s="11">
        <v>3.0996572232574293E-2</v>
      </c>
      <c r="BC19" s="11">
        <v>0.63155320490953426</v>
      </c>
      <c r="BO19">
        <v>14</v>
      </c>
      <c r="BP19">
        <v>-0.19994119716949094</v>
      </c>
    </row>
    <row r="20" spans="1:68">
      <c r="A20">
        <v>192801</v>
      </c>
      <c r="B20">
        <v>-6.7999999999999996E-3</v>
      </c>
      <c r="C20">
        <v>2.5000000000000001E-3</v>
      </c>
      <c r="D20">
        <f t="shared" si="1"/>
        <v>-4.3E-3</v>
      </c>
      <c r="E20" t="s">
        <v>44</v>
      </c>
      <c r="F20">
        <v>0</v>
      </c>
      <c r="O20">
        <v>93436</v>
      </c>
      <c r="P20" s="2">
        <v>40877</v>
      </c>
      <c r="Q20" t="s">
        <v>63</v>
      </c>
      <c r="R20">
        <v>0.1147429570555687</v>
      </c>
      <c r="S20">
        <v>-5.0586450000000005E-3</v>
      </c>
      <c r="AM20">
        <v>196307</v>
      </c>
      <c r="AN20">
        <v>-3.8999999999999998E-3</v>
      </c>
      <c r="AO20">
        <v>2.7000000000000001E-3</v>
      </c>
      <c r="AP20">
        <f t="shared" si="0"/>
        <v>-1.1999999999999997E-3</v>
      </c>
      <c r="AQ20">
        <v>3.1872270000000001E-2</v>
      </c>
      <c r="AR20">
        <v>0.964678455585124</v>
      </c>
      <c r="BO20">
        <v>15</v>
      </c>
      <c r="BP20">
        <v>-0.12219462721464353</v>
      </c>
    </row>
    <row r="21" spans="1:68">
      <c r="A21">
        <v>192802</v>
      </c>
      <c r="B21">
        <v>-1.7000000000000001E-2</v>
      </c>
      <c r="C21">
        <v>3.3E-3</v>
      </c>
      <c r="D21">
        <f t="shared" si="1"/>
        <v>-1.37E-2</v>
      </c>
      <c r="E21" t="s">
        <v>44</v>
      </c>
      <c r="F21">
        <v>-1.1561E-2</v>
      </c>
      <c r="O21">
        <v>93436</v>
      </c>
      <c r="P21" s="2">
        <v>40907</v>
      </c>
      <c r="Q21" t="s">
        <v>63</v>
      </c>
      <c r="R21">
        <v>-0.12767262756824493</v>
      </c>
      <c r="S21">
        <v>8.5327509999999999E-3</v>
      </c>
      <c r="AM21">
        <v>196308</v>
      </c>
      <c r="AN21">
        <v>5.0700000000000002E-2</v>
      </c>
      <c r="AO21">
        <v>2.5000000000000001E-3</v>
      </c>
      <c r="AP21">
        <f t="shared" si="0"/>
        <v>5.3200000000000004E-2</v>
      </c>
      <c r="AQ21">
        <v>3.0436827999999999E-2</v>
      </c>
      <c r="AR21">
        <v>1.07876671191666</v>
      </c>
      <c r="AU21" t="s">
        <v>106</v>
      </c>
      <c r="BO21">
        <v>16</v>
      </c>
      <c r="BP21">
        <v>-3.847655093218677E-2</v>
      </c>
    </row>
    <row r="22" spans="1:68">
      <c r="A22">
        <v>192803</v>
      </c>
      <c r="B22">
        <v>8.8099999999999998E-2</v>
      </c>
      <c r="C22">
        <v>2.8999999999999998E-3</v>
      </c>
      <c r="D22">
        <f t="shared" si="1"/>
        <v>9.0999999999999998E-2</v>
      </c>
      <c r="E22" t="s">
        <v>44</v>
      </c>
      <c r="F22">
        <v>0</v>
      </c>
      <c r="O22">
        <v>93436</v>
      </c>
      <c r="P22" s="2">
        <v>40939</v>
      </c>
      <c r="Q22" t="s">
        <v>63</v>
      </c>
      <c r="R22">
        <v>1.7857151105999947E-2</v>
      </c>
      <c r="S22">
        <v>4.358302E-2</v>
      </c>
      <c r="AM22">
        <v>196309</v>
      </c>
      <c r="AN22">
        <v>-1.5699999999999999E-2</v>
      </c>
      <c r="AO22">
        <v>2.7000000000000001E-3</v>
      </c>
      <c r="AP22">
        <f t="shared" si="0"/>
        <v>-1.2999999999999998E-2</v>
      </c>
      <c r="AQ22">
        <v>3.0822873000000001E-2</v>
      </c>
      <c r="AR22">
        <v>0.91178640064800098</v>
      </c>
      <c r="BO22">
        <v>17</v>
      </c>
      <c r="BP22">
        <v>0.29608125558270992</v>
      </c>
    </row>
    <row r="23" spans="1:68">
      <c r="A23">
        <v>192804</v>
      </c>
      <c r="B23">
        <v>4.2299999999999997E-2</v>
      </c>
      <c r="C23">
        <v>2.2000000000000001E-3</v>
      </c>
      <c r="D23">
        <f t="shared" si="1"/>
        <v>4.4499999999999998E-2</v>
      </c>
      <c r="E23" t="s">
        <v>44</v>
      </c>
      <c r="F23">
        <v>0</v>
      </c>
      <c r="O23">
        <v>93436</v>
      </c>
      <c r="P23" s="2">
        <v>40968</v>
      </c>
      <c r="Q23" t="s">
        <v>63</v>
      </c>
      <c r="R23">
        <v>0.14929480850696564</v>
      </c>
      <c r="S23">
        <v>4.0589449999999999E-2</v>
      </c>
      <c r="AM23">
        <v>196310</v>
      </c>
      <c r="AN23">
        <v>2.53E-2</v>
      </c>
      <c r="AO23">
        <v>2.8999999999999998E-3</v>
      </c>
      <c r="AP23">
        <f t="shared" si="0"/>
        <v>2.8199999999999999E-2</v>
      </c>
      <c r="AQ23">
        <v>3.0176056999999999E-2</v>
      </c>
      <c r="AR23">
        <v>1.04214427781478</v>
      </c>
      <c r="AV23" t="s">
        <v>105</v>
      </c>
      <c r="AW23" t="s">
        <v>77</v>
      </c>
      <c r="AX23" t="s">
        <v>107</v>
      </c>
      <c r="AY23" t="s">
        <v>108</v>
      </c>
      <c r="AZ23" t="s">
        <v>109</v>
      </c>
      <c r="BO23">
        <v>18</v>
      </c>
      <c r="BP23">
        <v>-4.4012246420293555E-3</v>
      </c>
    </row>
    <row r="24" spans="1:68">
      <c r="A24">
        <v>192805</v>
      </c>
      <c r="B24">
        <v>1.52E-2</v>
      </c>
      <c r="C24">
        <v>3.2000000000000002E-3</v>
      </c>
      <c r="D24">
        <f t="shared" si="1"/>
        <v>1.84E-2</v>
      </c>
      <c r="E24" t="s">
        <v>44</v>
      </c>
      <c r="F24">
        <v>5.8479999999999999E-3</v>
      </c>
      <c r="O24">
        <v>93436</v>
      </c>
      <c r="P24" s="2">
        <v>40998</v>
      </c>
      <c r="Q24" t="s">
        <v>63</v>
      </c>
      <c r="R24">
        <v>0.11463639140129089</v>
      </c>
      <c r="S24">
        <v>3.133238E-2</v>
      </c>
      <c r="AM24">
        <v>196311</v>
      </c>
      <c r="AN24">
        <v>-8.5000000000000006E-3</v>
      </c>
      <c r="AO24">
        <v>2.7000000000000001E-3</v>
      </c>
      <c r="AP24">
        <f t="shared" si="0"/>
        <v>-5.8000000000000005E-3</v>
      </c>
      <c r="AQ24">
        <v>3.0816196000000001E-2</v>
      </c>
      <c r="AR24">
        <v>0.98196437933414704</v>
      </c>
      <c r="AU24" t="s">
        <v>79</v>
      </c>
      <c r="AV24" s="13">
        <v>-9.5977319078718296E-4</v>
      </c>
      <c r="AW24" s="13">
        <v>0.33127488857105603</v>
      </c>
      <c r="AX24" s="13">
        <v>-0.18224681786713501</v>
      </c>
      <c r="AY24" s="13">
        <v>1.9508400599907001</v>
      </c>
      <c r="AZ24" s="13">
        <v>5.7918127759468696E-3</v>
      </c>
      <c r="BO24">
        <v>19</v>
      </c>
      <c r="BP24">
        <v>-0.15813303170685128</v>
      </c>
    </row>
    <row r="25" spans="1:68">
      <c r="A25">
        <v>192806</v>
      </c>
      <c r="B25">
        <v>-4.8500000000000001E-2</v>
      </c>
      <c r="C25">
        <v>3.0999999999999999E-3</v>
      </c>
      <c r="D25">
        <f t="shared" si="1"/>
        <v>-4.5400000000000003E-2</v>
      </c>
      <c r="E25" t="s">
        <v>44</v>
      </c>
      <c r="F25">
        <v>-5.8139999999999997E-3</v>
      </c>
      <c r="O25">
        <v>93436</v>
      </c>
      <c r="P25" s="2">
        <v>41029</v>
      </c>
      <c r="Q25" t="s">
        <v>63</v>
      </c>
      <c r="R25">
        <v>-0.11036521196365356</v>
      </c>
      <c r="S25">
        <v>-7.4974970000000005E-3</v>
      </c>
      <c r="AM25">
        <v>196312</v>
      </c>
      <c r="AN25">
        <v>1.83E-2</v>
      </c>
      <c r="AO25">
        <v>2.8999999999999998E-3</v>
      </c>
      <c r="AP25">
        <f t="shared" si="0"/>
        <v>2.12E-2</v>
      </c>
      <c r="AQ25">
        <v>3.0391894999999999E-2</v>
      </c>
      <c r="AR25">
        <v>0.75071526647681197</v>
      </c>
      <c r="AU25" t="s">
        <v>110</v>
      </c>
      <c r="AV25" s="13">
        <v>-2.3790407530674601E-2</v>
      </c>
      <c r="AW25" s="13">
        <v>0.84473857712651801</v>
      </c>
      <c r="AX25" s="13">
        <v>-1.9074280916481201</v>
      </c>
      <c r="AY25" s="13">
        <v>2.6112304770982102</v>
      </c>
      <c r="AZ25" s="13">
        <v>2.2676477924443699E-2</v>
      </c>
      <c r="BO25">
        <v>20</v>
      </c>
      <c r="BP25">
        <v>0.11171732185652206</v>
      </c>
    </row>
    <row r="26" spans="1:68">
      <c r="A26">
        <v>192807</v>
      </c>
      <c r="B26">
        <v>6.1999999999999998E-3</v>
      </c>
      <c r="C26">
        <v>3.2000000000000002E-3</v>
      </c>
      <c r="D26">
        <f t="shared" si="1"/>
        <v>9.4000000000000004E-3</v>
      </c>
      <c r="E26" t="s">
        <v>44</v>
      </c>
      <c r="F26">
        <v>0</v>
      </c>
      <c r="O26">
        <v>93436</v>
      </c>
      <c r="P26" s="2">
        <v>41060</v>
      </c>
      <c r="Q26" t="s">
        <v>63</v>
      </c>
      <c r="R26">
        <v>-0.10956839472055435</v>
      </c>
      <c r="S26">
        <v>-6.2650670000000006E-2</v>
      </c>
      <c r="X26" t="s">
        <v>71</v>
      </c>
      <c r="AM26">
        <v>196401</v>
      </c>
      <c r="AN26">
        <v>2.24E-2</v>
      </c>
      <c r="AO26">
        <v>3.0000000000000001E-3</v>
      </c>
      <c r="AP26">
        <f t="shared" si="0"/>
        <v>2.5399999999999999E-2</v>
      </c>
      <c r="AQ26">
        <v>2.9811397E-2</v>
      </c>
      <c r="AR26">
        <v>0.73528593099082296</v>
      </c>
      <c r="AU26" t="s">
        <v>111</v>
      </c>
      <c r="AV26" s="13">
        <v>-3.6261955860519401E-3</v>
      </c>
      <c r="AW26" s="13">
        <v>0.59651025039556504</v>
      </c>
      <c r="AX26" s="13">
        <v>-0.39950689213649898</v>
      </c>
      <c r="AY26" s="13">
        <v>1.46774571106788</v>
      </c>
      <c r="AZ26" s="13">
        <v>5.6417430169566404E-3</v>
      </c>
      <c r="BO26">
        <v>21</v>
      </c>
      <c r="BP26">
        <v>-9.9101924270325159E-2</v>
      </c>
    </row>
    <row r="27" spans="1:68">
      <c r="A27">
        <v>192808</v>
      </c>
      <c r="B27">
        <v>6.6799999999999998E-2</v>
      </c>
      <c r="C27">
        <v>3.2000000000000002E-3</v>
      </c>
      <c r="D27">
        <f t="shared" si="1"/>
        <v>6.9999999999999993E-2</v>
      </c>
      <c r="E27" t="s">
        <v>44</v>
      </c>
      <c r="F27">
        <v>0</v>
      </c>
      <c r="O27">
        <v>93436</v>
      </c>
      <c r="P27" s="2">
        <v>41089</v>
      </c>
      <c r="Q27" t="s">
        <v>63</v>
      </c>
      <c r="R27">
        <v>6.0677997767925262E-2</v>
      </c>
      <c r="S27">
        <v>3.955492E-2</v>
      </c>
      <c r="X27" t="s">
        <v>72</v>
      </c>
      <c r="Y27" t="s">
        <v>35</v>
      </c>
      <c r="Z27" t="s">
        <v>73</v>
      </c>
      <c r="AA27" t="s">
        <v>74</v>
      </c>
      <c r="AM27">
        <v>196402</v>
      </c>
      <c r="AN27">
        <v>1.54E-2</v>
      </c>
      <c r="AO27">
        <v>2.5999999999999999E-3</v>
      </c>
      <c r="AP27">
        <f t="shared" si="0"/>
        <v>1.8000000000000002E-2</v>
      </c>
      <c r="AQ27">
        <v>2.9734318999999999E-2</v>
      </c>
      <c r="AR27">
        <v>0.70008606034072596</v>
      </c>
      <c r="BO27">
        <v>22</v>
      </c>
      <c r="BP27">
        <v>0.16561887961925759</v>
      </c>
    </row>
    <row r="28" spans="1:68">
      <c r="A28">
        <v>192809</v>
      </c>
      <c r="B28">
        <v>2.8799999999999999E-2</v>
      </c>
      <c r="C28">
        <v>2.7000000000000001E-3</v>
      </c>
      <c r="D28">
        <f t="shared" si="1"/>
        <v>3.15E-2</v>
      </c>
      <c r="E28" t="s">
        <v>44</v>
      </c>
      <c r="F28">
        <v>1.1696E-2</v>
      </c>
      <c r="O28">
        <v>93436</v>
      </c>
      <c r="P28" s="2">
        <v>41121</v>
      </c>
      <c r="Q28" t="s">
        <v>63</v>
      </c>
      <c r="R28">
        <v>-0.12368170917034149</v>
      </c>
      <c r="S28">
        <v>1.259764E-2</v>
      </c>
      <c r="X28">
        <v>0.5</v>
      </c>
      <c r="Y28" s="9">
        <v>97.36</v>
      </c>
      <c r="Z28" s="7">
        <f>100/Y28-1</f>
        <v>2.7115858668857795E-2</v>
      </c>
      <c r="AA28" s="7">
        <f>(Z28+1)^(1/X28)-1</f>
        <v>5.4966987129065004E-2</v>
      </c>
      <c r="AM28">
        <v>196403</v>
      </c>
      <c r="AN28">
        <v>1.41E-2</v>
      </c>
      <c r="AO28">
        <v>3.0999999999999999E-3</v>
      </c>
      <c r="AP28">
        <f t="shared" si="0"/>
        <v>1.72E-2</v>
      </c>
      <c r="AQ28">
        <v>2.9501139999999999E-2</v>
      </c>
      <c r="AR28">
        <v>0.67169562514839398</v>
      </c>
      <c r="BO28">
        <v>23</v>
      </c>
      <c r="BP28">
        <v>3.9812913633021474E-2</v>
      </c>
    </row>
    <row r="29" spans="1:68">
      <c r="A29">
        <v>192810</v>
      </c>
      <c r="B29">
        <v>1.3299999999999999E-2</v>
      </c>
      <c r="C29">
        <v>4.1000000000000003E-3</v>
      </c>
      <c r="D29">
        <f t="shared" si="1"/>
        <v>1.7399999999999999E-2</v>
      </c>
      <c r="E29" t="s">
        <v>44</v>
      </c>
      <c r="F29">
        <v>-5.7800000000000004E-3</v>
      </c>
      <c r="O29">
        <v>93436</v>
      </c>
      <c r="P29" s="2">
        <v>41152</v>
      </c>
      <c r="Q29" t="s">
        <v>63</v>
      </c>
      <c r="R29">
        <v>4.0116716176271439E-2</v>
      </c>
      <c r="S29">
        <v>1.9763360000000001E-2</v>
      </c>
      <c r="X29">
        <v>1</v>
      </c>
      <c r="Y29" s="9">
        <v>95.52</v>
      </c>
      <c r="Z29" s="7">
        <f t="shared" ref="Z29:Z30" si="7">100/Y29-1</f>
        <v>4.6901172529313362E-2</v>
      </c>
      <c r="AA29" s="7">
        <f t="shared" ref="AA29:AA30" si="8">(Z29+1)^(1/X29)-1</f>
        <v>4.6901172529313362E-2</v>
      </c>
      <c r="AM29">
        <v>196404</v>
      </c>
      <c r="AN29">
        <v>1E-3</v>
      </c>
      <c r="AO29">
        <v>2.8999999999999998E-3</v>
      </c>
      <c r="AP29">
        <f t="shared" si="0"/>
        <v>3.8999999999999998E-3</v>
      </c>
      <c r="AQ29">
        <v>2.9532721000000001E-2</v>
      </c>
      <c r="AR29">
        <v>0.60645150765096201</v>
      </c>
      <c r="BD29" t="s">
        <v>112</v>
      </c>
      <c r="BO29">
        <v>24</v>
      </c>
      <c r="BP29">
        <v>8.8896422045448231E-2</v>
      </c>
    </row>
    <row r="30" spans="1:68">
      <c r="A30">
        <v>192811</v>
      </c>
      <c r="B30">
        <v>0.1181</v>
      </c>
      <c r="C30">
        <v>3.8E-3</v>
      </c>
      <c r="D30">
        <f t="shared" si="1"/>
        <v>0.12189999999999999</v>
      </c>
      <c r="E30" t="s">
        <v>44</v>
      </c>
      <c r="F30">
        <v>0</v>
      </c>
      <c r="O30">
        <v>93436</v>
      </c>
      <c r="P30" s="2">
        <v>41180</v>
      </c>
      <c r="Q30" t="s">
        <v>63</v>
      </c>
      <c r="R30">
        <v>2.664797380566597E-2</v>
      </c>
      <c r="S30">
        <v>2.4236090000000002E-2</v>
      </c>
      <c r="X30">
        <v>25</v>
      </c>
      <c r="Y30" s="9">
        <v>23.3</v>
      </c>
      <c r="Z30" s="7">
        <f t="shared" si="7"/>
        <v>3.2918454935622314</v>
      </c>
      <c r="AA30" s="7">
        <f t="shared" si="8"/>
        <v>5.9999750786271955E-2</v>
      </c>
      <c r="AM30">
        <v>196405</v>
      </c>
      <c r="AN30">
        <v>1.4200000000000001E-2</v>
      </c>
      <c r="AO30">
        <v>2.5999999999999999E-3</v>
      </c>
      <c r="AP30">
        <f t="shared" si="0"/>
        <v>1.6800000000000002E-2</v>
      </c>
      <c r="AQ30">
        <v>2.9405624000000002E-2</v>
      </c>
      <c r="AR30">
        <v>0.52756112083236195</v>
      </c>
      <c r="BD30">
        <f>CORREL(AR2:AR518,AQ2:AQ518)</f>
        <v>0.71345523159291269</v>
      </c>
      <c r="BO30">
        <v>25</v>
      </c>
      <c r="BP30">
        <v>8.6456387148771963E-2</v>
      </c>
    </row>
    <row r="31" spans="1:68">
      <c r="A31">
        <v>192812</v>
      </c>
      <c r="B31">
        <v>3.5999999999999999E-3</v>
      </c>
      <c r="C31">
        <v>5.9999999999999995E-4</v>
      </c>
      <c r="D31">
        <f t="shared" si="1"/>
        <v>4.1999999999999997E-3</v>
      </c>
      <c r="E31" t="s">
        <v>44</v>
      </c>
      <c r="F31">
        <v>-5.8139999999999997E-3</v>
      </c>
      <c r="O31">
        <v>93436</v>
      </c>
      <c r="P31" s="2">
        <v>41213</v>
      </c>
      <c r="Q31" t="s">
        <v>63</v>
      </c>
      <c r="R31">
        <v>-3.9228193461894989E-2</v>
      </c>
      <c r="S31">
        <v>-1.9789400000000002E-2</v>
      </c>
      <c r="AM31">
        <v>196406</v>
      </c>
      <c r="AN31">
        <v>1.2699999999999999E-2</v>
      </c>
      <c r="AO31">
        <v>3.0000000000000001E-3</v>
      </c>
      <c r="AP31">
        <f t="shared" si="0"/>
        <v>1.5699999999999999E-2</v>
      </c>
      <c r="AQ31">
        <v>2.9134533000000001E-2</v>
      </c>
      <c r="AR31">
        <v>0.44343108270626802</v>
      </c>
      <c r="BO31">
        <v>26</v>
      </c>
      <c r="BP31">
        <v>-2.8408302783777817E-3</v>
      </c>
    </row>
    <row r="32" spans="1:68">
      <c r="A32">
        <v>192901</v>
      </c>
      <c r="B32">
        <v>4.6600000000000003E-2</v>
      </c>
      <c r="C32">
        <v>3.3999999999999998E-3</v>
      </c>
      <c r="D32">
        <f t="shared" si="1"/>
        <v>0.05</v>
      </c>
      <c r="E32" t="s">
        <v>44</v>
      </c>
      <c r="F32">
        <v>0</v>
      </c>
      <c r="O32">
        <v>93436</v>
      </c>
      <c r="P32" s="2">
        <v>41243</v>
      </c>
      <c r="Q32" t="s">
        <v>63</v>
      </c>
      <c r="R32">
        <v>0.20221534371376038</v>
      </c>
      <c r="S32">
        <v>2.8467030000000003E-3</v>
      </c>
      <c r="AM32">
        <v>196407</v>
      </c>
      <c r="AN32">
        <v>1.7399999999999999E-2</v>
      </c>
      <c r="AO32">
        <v>3.0000000000000001E-3</v>
      </c>
      <c r="AP32">
        <f t="shared" si="0"/>
        <v>2.0399999999999998E-2</v>
      </c>
      <c r="AQ32">
        <v>2.8853090000000001E-2</v>
      </c>
      <c r="AR32">
        <v>0.38942854146098099</v>
      </c>
      <c r="BO32">
        <v>27</v>
      </c>
      <c r="BP32">
        <v>1.7433523025165543E-2</v>
      </c>
    </row>
    <row r="33" spans="1:68">
      <c r="A33">
        <v>192902</v>
      </c>
      <c r="B33">
        <v>-3.3999999999999998E-3</v>
      </c>
      <c r="C33">
        <v>3.5999999999999999E-3</v>
      </c>
      <c r="D33">
        <f t="shared" si="1"/>
        <v>2.0000000000000009E-4</v>
      </c>
      <c r="E33" t="s">
        <v>44</v>
      </c>
      <c r="F33">
        <v>0</v>
      </c>
      <c r="O33">
        <v>93436</v>
      </c>
      <c r="P33" s="2">
        <v>41274</v>
      </c>
      <c r="Q33" t="s">
        <v>63</v>
      </c>
      <c r="R33">
        <v>1.478392630815506E-3</v>
      </c>
      <c r="S33">
        <v>7.0683100000000004E-3</v>
      </c>
      <c r="AM33">
        <v>196408</v>
      </c>
      <c r="AN33">
        <v>-1.44E-2</v>
      </c>
      <c r="AO33">
        <v>2.8E-3</v>
      </c>
      <c r="AP33">
        <f t="shared" si="0"/>
        <v>-1.1599999999999999E-2</v>
      </c>
      <c r="AQ33">
        <v>2.9573505999999999E-2</v>
      </c>
      <c r="AR33">
        <v>0.261569525346529</v>
      </c>
      <c r="BO33">
        <v>28</v>
      </c>
      <c r="BP33">
        <v>-0.15165445965178476</v>
      </c>
    </row>
    <row r="34" spans="1:68">
      <c r="A34">
        <v>192903</v>
      </c>
      <c r="B34">
        <v>-8.8999999999999999E-3</v>
      </c>
      <c r="C34">
        <v>3.3999999999999998E-3</v>
      </c>
      <c r="D34">
        <f t="shared" si="1"/>
        <v>-5.4999999999999997E-3</v>
      </c>
      <c r="E34" t="s">
        <v>44</v>
      </c>
      <c r="F34">
        <v>-5.8479999999999999E-3</v>
      </c>
      <c r="O34">
        <v>93436</v>
      </c>
      <c r="P34" s="2">
        <v>41305</v>
      </c>
      <c r="Q34" t="s">
        <v>63</v>
      </c>
      <c r="R34">
        <v>0.10746972262859344</v>
      </c>
      <c r="S34">
        <v>5.0428060000000004E-2</v>
      </c>
      <c r="AM34">
        <v>196409</v>
      </c>
      <c r="AN34">
        <v>2.69E-2</v>
      </c>
      <c r="AO34">
        <v>2.8E-3</v>
      </c>
      <c r="AP34">
        <f t="shared" si="0"/>
        <v>2.9700000000000001E-2</v>
      </c>
      <c r="AQ34">
        <v>2.8985507000000001E-2</v>
      </c>
      <c r="AR34">
        <v>0.16469262634430201</v>
      </c>
      <c r="BO34">
        <v>29</v>
      </c>
      <c r="BP34">
        <v>0.25135854016021014</v>
      </c>
    </row>
    <row r="35" spans="1:68">
      <c r="A35">
        <v>192904</v>
      </c>
      <c r="B35">
        <v>1.43E-2</v>
      </c>
      <c r="C35">
        <v>3.5999999999999999E-3</v>
      </c>
      <c r="D35">
        <f t="shared" si="1"/>
        <v>1.7899999999999999E-2</v>
      </c>
      <c r="E35" t="s">
        <v>44</v>
      </c>
      <c r="F35">
        <v>-5.8820000000000001E-3</v>
      </c>
      <c r="O35">
        <v>93436</v>
      </c>
      <c r="P35" s="2">
        <v>41333</v>
      </c>
      <c r="Q35" t="s">
        <v>63</v>
      </c>
      <c r="R35">
        <v>-7.1447521448135376E-2</v>
      </c>
      <c r="S35">
        <v>1.10606E-2</v>
      </c>
      <c r="AM35">
        <v>196410</v>
      </c>
      <c r="AN35">
        <v>5.8999999999999999E-3</v>
      </c>
      <c r="AO35">
        <v>2.8999999999999998E-3</v>
      </c>
      <c r="AP35">
        <f t="shared" si="0"/>
        <v>8.7999999999999988E-3</v>
      </c>
      <c r="AQ35">
        <v>2.8988923E-2</v>
      </c>
      <c r="AR35">
        <v>7.1305375322585603E-3</v>
      </c>
      <c r="BO35">
        <v>30</v>
      </c>
      <c r="BP35">
        <v>0.12156402415520012</v>
      </c>
    </row>
    <row r="36" spans="1:68">
      <c r="A36">
        <v>192905</v>
      </c>
      <c r="B36">
        <v>-6.3899999999999998E-2</v>
      </c>
      <c r="C36">
        <v>4.4000000000000003E-3</v>
      </c>
      <c r="D36">
        <f t="shared" si="1"/>
        <v>-5.9499999999999997E-2</v>
      </c>
      <c r="E36" t="s">
        <v>44</v>
      </c>
      <c r="F36">
        <v>5.9170000000000004E-3</v>
      </c>
      <c r="O36">
        <v>93436</v>
      </c>
      <c r="P36" s="2">
        <v>41361</v>
      </c>
      <c r="Q36" t="s">
        <v>63</v>
      </c>
      <c r="R36">
        <v>8.7855219841003418E-2</v>
      </c>
      <c r="S36">
        <v>3.59878E-2</v>
      </c>
      <c r="AM36">
        <v>196411</v>
      </c>
      <c r="AN36">
        <v>0</v>
      </c>
      <c r="AO36">
        <v>2.8999999999999998E-3</v>
      </c>
      <c r="AP36">
        <f t="shared" si="0"/>
        <v>2.8999999999999998E-3</v>
      </c>
      <c r="AQ36">
        <v>2.9376925000000002E-2</v>
      </c>
      <c r="AR36">
        <v>0.16417022186396399</v>
      </c>
      <c r="BO36">
        <v>31</v>
      </c>
      <c r="BP36">
        <v>-0.14253765272708463</v>
      </c>
    </row>
    <row r="37" spans="1:68">
      <c r="A37">
        <v>192906</v>
      </c>
      <c r="B37">
        <v>9.7000000000000003E-2</v>
      </c>
      <c r="C37">
        <v>5.1999999999999998E-3</v>
      </c>
      <c r="D37">
        <f t="shared" si="1"/>
        <v>0.1022</v>
      </c>
      <c r="E37" t="s">
        <v>44</v>
      </c>
      <c r="F37">
        <v>5.8820000000000001E-3</v>
      </c>
      <c r="O37">
        <v>93436</v>
      </c>
      <c r="P37" s="2">
        <v>41394</v>
      </c>
      <c r="Q37" t="s">
        <v>63</v>
      </c>
      <c r="R37">
        <v>0.42491430044174194</v>
      </c>
      <c r="S37">
        <v>1.8085759999999999E-2</v>
      </c>
      <c r="AM37">
        <v>196412</v>
      </c>
      <c r="AN37">
        <v>2.9999999999999997E-4</v>
      </c>
      <c r="AO37">
        <v>3.0999999999999999E-3</v>
      </c>
      <c r="AP37">
        <f t="shared" si="0"/>
        <v>3.3999999999999998E-3</v>
      </c>
      <c r="AQ37">
        <v>2.9498525000000001E-2</v>
      </c>
      <c r="AR37">
        <v>0.114719976125201</v>
      </c>
      <c r="BO37">
        <v>32</v>
      </c>
      <c r="BP37">
        <v>0.11689566717785266</v>
      </c>
    </row>
    <row r="38" spans="1:68">
      <c r="A38">
        <v>192907</v>
      </c>
      <c r="B38">
        <v>4.4600000000000001E-2</v>
      </c>
      <c r="C38">
        <v>3.3E-3</v>
      </c>
      <c r="D38">
        <f t="shared" si="1"/>
        <v>4.7899999999999998E-2</v>
      </c>
      <c r="E38" t="s">
        <v>44</v>
      </c>
      <c r="F38">
        <v>1.1696E-2</v>
      </c>
      <c r="O38">
        <v>93436</v>
      </c>
      <c r="P38" s="2">
        <v>41425</v>
      </c>
      <c r="Q38" t="s">
        <v>63</v>
      </c>
      <c r="R38">
        <v>0.81070566177368164</v>
      </c>
      <c r="S38">
        <v>2.0762780000000002E-2</v>
      </c>
      <c r="AM38">
        <v>196501</v>
      </c>
      <c r="AN38">
        <v>3.5400000000000001E-2</v>
      </c>
      <c r="AO38">
        <v>2.8E-3</v>
      </c>
      <c r="AP38">
        <f t="shared" si="0"/>
        <v>3.8199999999999998E-2</v>
      </c>
      <c r="AQ38">
        <v>2.8742233999999998E-2</v>
      </c>
      <c r="AR38">
        <v>8.05029387874934E-2</v>
      </c>
      <c r="BO38">
        <v>33</v>
      </c>
      <c r="BP38">
        <v>9.6910845034548054E-2</v>
      </c>
    </row>
    <row r="39" spans="1:68">
      <c r="A39">
        <v>192908</v>
      </c>
      <c r="B39">
        <v>8.1799999999999998E-2</v>
      </c>
      <c r="C39">
        <v>4.0000000000000001E-3</v>
      </c>
      <c r="D39">
        <f t="shared" si="1"/>
        <v>8.5800000000000001E-2</v>
      </c>
      <c r="E39" t="s">
        <v>44</v>
      </c>
      <c r="F39">
        <v>0</v>
      </c>
      <c r="O39">
        <v>93436</v>
      </c>
      <c r="P39" s="2">
        <v>41453</v>
      </c>
      <c r="Q39" t="s">
        <v>63</v>
      </c>
      <c r="R39">
        <v>9.8199658095836639E-2</v>
      </c>
      <c r="S39">
        <v>-1.499933E-2</v>
      </c>
      <c r="AM39">
        <v>196502</v>
      </c>
      <c r="AN39">
        <v>4.4000000000000003E-3</v>
      </c>
      <c r="AO39">
        <v>3.0000000000000001E-3</v>
      </c>
      <c r="AP39">
        <f t="shared" si="0"/>
        <v>7.4000000000000003E-3</v>
      </c>
      <c r="AQ39">
        <v>2.8975523E-2</v>
      </c>
      <c r="AR39">
        <v>0.188948716307871</v>
      </c>
      <c r="BO39">
        <v>34</v>
      </c>
      <c r="BP39">
        <v>0.13427915786340933</v>
      </c>
    </row>
    <row r="40" spans="1:68">
      <c r="A40">
        <v>192909</v>
      </c>
      <c r="B40">
        <v>-5.4699999999999999E-2</v>
      </c>
      <c r="C40">
        <v>3.5000000000000001E-3</v>
      </c>
      <c r="D40">
        <f t="shared" si="1"/>
        <v>-5.1199999999999996E-2</v>
      </c>
      <c r="E40" t="s">
        <v>44</v>
      </c>
      <c r="F40">
        <v>0</v>
      </c>
      <c r="O40">
        <v>93436</v>
      </c>
      <c r="P40" s="2">
        <v>41486</v>
      </c>
      <c r="Q40" t="s">
        <v>63</v>
      </c>
      <c r="R40">
        <v>0.25074514746665955</v>
      </c>
      <c r="S40">
        <v>4.9462110000000004E-2</v>
      </c>
      <c r="AM40">
        <v>196503</v>
      </c>
      <c r="AN40">
        <v>-1.34E-2</v>
      </c>
      <c r="AO40">
        <v>3.5999999999999999E-3</v>
      </c>
      <c r="AP40">
        <f t="shared" si="0"/>
        <v>-9.7999999999999997E-3</v>
      </c>
      <c r="AQ40">
        <v>2.95961E-2</v>
      </c>
      <c r="AR40">
        <v>0.25091001033820898</v>
      </c>
      <c r="BO40">
        <v>35</v>
      </c>
      <c r="BP40">
        <v>-8.5031419537035913E-2</v>
      </c>
    </row>
    <row r="41" spans="1:68">
      <c r="A41">
        <v>192910</v>
      </c>
      <c r="B41">
        <v>-0.20119999999999999</v>
      </c>
      <c r="C41">
        <v>4.5999999999999999E-3</v>
      </c>
      <c r="D41">
        <f t="shared" si="1"/>
        <v>-0.1966</v>
      </c>
      <c r="E41" t="s">
        <v>44</v>
      </c>
      <c r="F41">
        <v>0</v>
      </c>
      <c r="O41">
        <v>93436</v>
      </c>
      <c r="P41" s="2">
        <v>41516</v>
      </c>
      <c r="Q41" t="s">
        <v>63</v>
      </c>
      <c r="R41">
        <v>0.25856420397758484</v>
      </c>
      <c r="S41">
        <v>-3.1298010000000001E-2</v>
      </c>
      <c r="AM41">
        <v>196504</v>
      </c>
      <c r="AN41">
        <v>3.1099999999999999E-2</v>
      </c>
      <c r="AO41">
        <v>3.0999999999999999E-3</v>
      </c>
      <c r="AP41">
        <f t="shared" si="0"/>
        <v>3.4200000000000001E-2</v>
      </c>
      <c r="AQ41">
        <v>2.8840759000000001E-2</v>
      </c>
      <c r="AR41">
        <v>0.30207326565905301</v>
      </c>
      <c r="BO41">
        <v>36</v>
      </c>
      <c r="BP41">
        <v>0.11059337369050182</v>
      </c>
    </row>
    <row r="42" spans="1:68">
      <c r="A42">
        <v>192911</v>
      </c>
      <c r="B42">
        <v>-0.12740000000000001</v>
      </c>
      <c r="C42">
        <v>3.7000000000000002E-3</v>
      </c>
      <c r="D42">
        <f t="shared" si="1"/>
        <v>-0.12370000000000002</v>
      </c>
      <c r="E42" t="s">
        <v>44</v>
      </c>
      <c r="F42">
        <v>0</v>
      </c>
      <c r="O42">
        <v>93436</v>
      </c>
      <c r="P42" s="2">
        <v>41547</v>
      </c>
      <c r="Q42" t="s">
        <v>63</v>
      </c>
      <c r="R42">
        <v>0.14420115947723389</v>
      </c>
      <c r="S42">
        <v>2.9749480000000002E-2</v>
      </c>
      <c r="AM42">
        <v>196505</v>
      </c>
      <c r="AN42">
        <v>-7.7000000000000002E-3</v>
      </c>
      <c r="AO42">
        <v>3.0999999999999999E-3</v>
      </c>
      <c r="AP42">
        <f t="shared" si="0"/>
        <v>-4.5999999999999999E-3</v>
      </c>
      <c r="AQ42">
        <v>2.9292015000000001E-2</v>
      </c>
      <c r="AR42">
        <v>0.31781095258685799</v>
      </c>
      <c r="BO42">
        <v>37</v>
      </c>
      <c r="BP42">
        <v>0.29150265071380288</v>
      </c>
    </row>
    <row r="43" spans="1:68">
      <c r="A43">
        <v>192912</v>
      </c>
      <c r="B43">
        <v>1.3299999999999999E-2</v>
      </c>
      <c r="C43">
        <v>3.7000000000000002E-3</v>
      </c>
      <c r="D43">
        <f t="shared" si="1"/>
        <v>1.7000000000000001E-2</v>
      </c>
      <c r="E43" t="s">
        <v>44</v>
      </c>
      <c r="F43">
        <v>-5.7800000000000004E-3</v>
      </c>
      <c r="O43">
        <v>93436</v>
      </c>
      <c r="P43" s="2">
        <v>41578</v>
      </c>
      <c r="Q43" t="s">
        <v>63</v>
      </c>
      <c r="R43">
        <v>-0.17288097739219666</v>
      </c>
      <c r="S43">
        <v>4.4595759999999998E-2</v>
      </c>
      <c r="AM43">
        <v>196506</v>
      </c>
      <c r="AN43">
        <v>-5.5100000000000003E-2</v>
      </c>
      <c r="AO43">
        <v>3.5000000000000001E-3</v>
      </c>
      <c r="AP43">
        <f t="shared" si="0"/>
        <v>-5.16E-2</v>
      </c>
      <c r="AQ43">
        <v>3.1027104E-2</v>
      </c>
      <c r="AR43">
        <v>0.398436517196604</v>
      </c>
      <c r="BO43">
        <v>38</v>
      </c>
      <c r="BP43">
        <v>0.29929868283398708</v>
      </c>
    </row>
    <row r="44" spans="1:68">
      <c r="A44">
        <v>193001</v>
      </c>
      <c r="B44">
        <v>5.6099999999999997E-2</v>
      </c>
      <c r="C44">
        <v>1.4E-3</v>
      </c>
      <c r="D44">
        <f t="shared" si="1"/>
        <v>5.7499999999999996E-2</v>
      </c>
      <c r="E44" t="s">
        <v>44</v>
      </c>
      <c r="F44">
        <v>-5.8139999999999997E-3</v>
      </c>
      <c r="O44">
        <v>93436</v>
      </c>
      <c r="P44" s="2">
        <v>41607</v>
      </c>
      <c r="Q44" t="s">
        <v>63</v>
      </c>
      <c r="R44">
        <v>-0.2042015939950943</v>
      </c>
      <c r="S44">
        <v>2.8049460000000002E-2</v>
      </c>
      <c r="AM44">
        <v>196507</v>
      </c>
      <c r="AN44">
        <v>1.43E-2</v>
      </c>
      <c r="AO44">
        <v>3.0999999999999999E-3</v>
      </c>
      <c r="AP44">
        <f t="shared" si="0"/>
        <v>1.7399999999999999E-2</v>
      </c>
      <c r="AQ44">
        <v>3.0811378E-2</v>
      </c>
      <c r="AR44">
        <v>0.55163933682621902</v>
      </c>
      <c r="BO44">
        <v>39</v>
      </c>
      <c r="BP44">
        <v>-0.16248937400769792</v>
      </c>
    </row>
    <row r="45" spans="1:68">
      <c r="A45">
        <v>193002</v>
      </c>
      <c r="B45">
        <v>2.5000000000000001E-2</v>
      </c>
      <c r="C45">
        <v>3.0000000000000001E-3</v>
      </c>
      <c r="D45">
        <f t="shared" si="1"/>
        <v>2.8000000000000001E-2</v>
      </c>
      <c r="E45" t="s">
        <v>44</v>
      </c>
      <c r="F45">
        <v>-5.8479999999999999E-3</v>
      </c>
      <c r="O45">
        <v>93436</v>
      </c>
      <c r="P45" s="2">
        <v>41639</v>
      </c>
      <c r="Q45" t="s">
        <v>63</v>
      </c>
      <c r="R45">
        <v>0.18187461793422699</v>
      </c>
      <c r="S45">
        <v>2.356283E-2</v>
      </c>
      <c r="AM45">
        <v>196508</v>
      </c>
      <c r="AN45">
        <v>2.7300000000000001E-2</v>
      </c>
      <c r="AO45">
        <v>3.3E-3</v>
      </c>
      <c r="AP45">
        <f t="shared" si="0"/>
        <v>3.0600000000000002E-2</v>
      </c>
      <c r="AQ45">
        <v>3.0323849999999999E-2</v>
      </c>
      <c r="AR45">
        <v>0.43191878646170401</v>
      </c>
      <c r="BO45">
        <v>40</v>
      </c>
      <c r="BP45">
        <v>-0.12463112507110408</v>
      </c>
    </row>
    <row r="46" spans="1:68">
      <c r="A46">
        <v>193003</v>
      </c>
      <c r="B46">
        <v>7.0999999999999994E-2</v>
      </c>
      <c r="C46">
        <v>3.5000000000000001E-3</v>
      </c>
      <c r="D46">
        <f t="shared" si="1"/>
        <v>7.4499999999999997E-2</v>
      </c>
      <c r="E46" t="s">
        <v>44</v>
      </c>
      <c r="F46">
        <v>-5.8820000000000001E-3</v>
      </c>
      <c r="O46">
        <v>93436</v>
      </c>
      <c r="P46" s="2">
        <v>41670</v>
      </c>
      <c r="Q46" t="s">
        <v>63</v>
      </c>
      <c r="R46">
        <v>0.20595099031925201</v>
      </c>
      <c r="S46">
        <v>-3.5582900000000001E-2</v>
      </c>
      <c r="AM46">
        <v>196509</v>
      </c>
      <c r="AN46">
        <v>2.86E-2</v>
      </c>
      <c r="AO46">
        <v>3.0999999999999999E-3</v>
      </c>
      <c r="AP46">
        <f t="shared" si="0"/>
        <v>3.1699999999999999E-2</v>
      </c>
      <c r="AQ46">
        <v>2.9568697000000001E-2</v>
      </c>
      <c r="AR46">
        <v>0.35647420068169999</v>
      </c>
      <c r="BO46">
        <v>41</v>
      </c>
      <c r="BP46">
        <v>3.7584859866405529E-2</v>
      </c>
    </row>
    <row r="47" spans="1:68">
      <c r="A47">
        <v>193004</v>
      </c>
      <c r="B47">
        <v>-2.06E-2</v>
      </c>
      <c r="C47">
        <v>2.0999999999999999E-3</v>
      </c>
      <c r="D47">
        <f t="shared" si="1"/>
        <v>-1.8499999999999999E-2</v>
      </c>
      <c r="E47" t="s">
        <v>44</v>
      </c>
      <c r="F47">
        <v>5.9170000000000004E-3</v>
      </c>
      <c r="O47">
        <v>93436</v>
      </c>
      <c r="P47" s="2">
        <v>41698</v>
      </c>
      <c r="Q47" t="s">
        <v>63</v>
      </c>
      <c r="R47">
        <v>0.34948456287384033</v>
      </c>
      <c r="S47">
        <v>4.3117040000000002E-2</v>
      </c>
      <c r="AM47">
        <v>196510</v>
      </c>
      <c r="AN47">
        <v>2.5999999999999999E-2</v>
      </c>
      <c r="AO47">
        <v>3.0999999999999999E-3</v>
      </c>
      <c r="AP47">
        <f t="shared" si="0"/>
        <v>2.9099999999999997E-2</v>
      </c>
      <c r="AQ47">
        <v>2.8998052E-2</v>
      </c>
      <c r="AR47">
        <v>0.26575333236044701</v>
      </c>
      <c r="BO47">
        <v>42</v>
      </c>
      <c r="BP47">
        <v>-7.5559247903983717E-2</v>
      </c>
    </row>
    <row r="48" spans="1:68">
      <c r="A48">
        <v>193005</v>
      </c>
      <c r="B48">
        <v>-1.66E-2</v>
      </c>
      <c r="C48">
        <v>2.5999999999999999E-3</v>
      </c>
      <c r="D48">
        <f t="shared" si="1"/>
        <v>-1.4E-2</v>
      </c>
      <c r="E48" t="s">
        <v>44</v>
      </c>
      <c r="F48">
        <v>-5.8820000000000001E-3</v>
      </c>
      <c r="O48">
        <v>93436</v>
      </c>
      <c r="P48" s="2">
        <v>41729</v>
      </c>
      <c r="Q48" t="s">
        <v>63</v>
      </c>
      <c r="R48">
        <v>-0.14852334558963776</v>
      </c>
      <c r="S48">
        <v>6.9321580000000008E-3</v>
      </c>
      <c r="AM48">
        <v>196511</v>
      </c>
      <c r="AN48">
        <v>-2.9999999999999997E-4</v>
      </c>
      <c r="AO48">
        <v>3.5000000000000001E-3</v>
      </c>
      <c r="AP48">
        <f t="shared" si="0"/>
        <v>3.2000000000000002E-3</v>
      </c>
      <c r="AQ48">
        <v>2.9472765000000001E-2</v>
      </c>
      <c r="AR48">
        <v>0.30216019140025702</v>
      </c>
      <c r="BO48">
        <v>43</v>
      </c>
      <c r="BP48">
        <v>0.11987597817597034</v>
      </c>
    </row>
    <row r="49" spans="1:68">
      <c r="A49">
        <v>193006</v>
      </c>
      <c r="B49">
        <v>-0.16270000000000001</v>
      </c>
      <c r="C49">
        <v>2.7000000000000001E-3</v>
      </c>
      <c r="D49">
        <f t="shared" si="1"/>
        <v>-0.16</v>
      </c>
      <c r="E49" t="s">
        <v>44</v>
      </c>
      <c r="F49">
        <v>-5.9170000000000004E-3</v>
      </c>
      <c r="O49">
        <v>93436</v>
      </c>
      <c r="P49" s="2">
        <v>41759</v>
      </c>
      <c r="Q49" t="s">
        <v>63</v>
      </c>
      <c r="R49">
        <v>-2.6864837855100632E-3</v>
      </c>
      <c r="S49">
        <v>6.2007970000000001E-3</v>
      </c>
      <c r="AM49">
        <v>196512</v>
      </c>
      <c r="AN49">
        <v>1.01E-2</v>
      </c>
      <c r="AO49">
        <v>3.3E-3</v>
      </c>
      <c r="AP49">
        <f t="shared" si="0"/>
        <v>1.3399999999999999E-2</v>
      </c>
      <c r="AQ49">
        <v>2.9427675E-2</v>
      </c>
      <c r="AR49">
        <v>0.33772557142853299</v>
      </c>
      <c r="BO49">
        <v>44</v>
      </c>
      <c r="BP49">
        <v>3.5505921698980591E-4</v>
      </c>
    </row>
    <row r="50" spans="1:68">
      <c r="A50">
        <v>193007</v>
      </c>
      <c r="B50">
        <v>4.1200000000000001E-2</v>
      </c>
      <c r="C50">
        <v>2E-3</v>
      </c>
      <c r="D50">
        <f t="shared" si="1"/>
        <v>4.3200000000000002E-2</v>
      </c>
      <c r="E50" t="s">
        <v>44</v>
      </c>
      <c r="F50">
        <v>-1.1905000000000001E-2</v>
      </c>
      <c r="O50">
        <v>93436</v>
      </c>
      <c r="P50" s="2">
        <v>41789</v>
      </c>
      <c r="Q50" t="s">
        <v>63</v>
      </c>
      <c r="R50">
        <v>-5.772048607468605E-4</v>
      </c>
      <c r="S50">
        <v>2.1030280000000002E-2</v>
      </c>
      <c r="AM50">
        <v>196601</v>
      </c>
      <c r="AN50">
        <v>7.1999999999999998E-3</v>
      </c>
      <c r="AO50">
        <v>3.8E-3</v>
      </c>
      <c r="AP50">
        <f t="shared" si="0"/>
        <v>1.0999999999999999E-2</v>
      </c>
      <c r="AQ50">
        <v>2.9500431000000001E-2</v>
      </c>
      <c r="AR50">
        <v>0.30525265939267199</v>
      </c>
      <c r="BO50">
        <v>45</v>
      </c>
      <c r="BP50">
        <v>0.22943357922040242</v>
      </c>
    </row>
    <row r="51" spans="1:68">
      <c r="A51">
        <v>193008</v>
      </c>
      <c r="B51">
        <v>3.0000000000000001E-3</v>
      </c>
      <c r="C51">
        <v>8.9999999999999998E-4</v>
      </c>
      <c r="D51">
        <f t="shared" si="1"/>
        <v>3.8999999999999998E-3</v>
      </c>
      <c r="E51" t="s">
        <v>44</v>
      </c>
      <c r="F51">
        <v>-6.0239999999999998E-3</v>
      </c>
      <c r="O51">
        <v>93436</v>
      </c>
      <c r="P51" s="2">
        <v>41820</v>
      </c>
      <c r="Q51" t="s">
        <v>63</v>
      </c>
      <c r="R51">
        <v>0.15541219711303711</v>
      </c>
      <c r="S51">
        <v>1.9058310000000002E-2</v>
      </c>
      <c r="AM51">
        <v>196602</v>
      </c>
      <c r="AN51">
        <v>-1.21E-2</v>
      </c>
      <c r="AO51">
        <v>3.5000000000000001E-3</v>
      </c>
      <c r="AP51">
        <f t="shared" si="0"/>
        <v>-8.6E-3</v>
      </c>
      <c r="AQ51">
        <v>3.0256523E-2</v>
      </c>
      <c r="AR51">
        <v>0.45411085091391301</v>
      </c>
      <c r="BO51">
        <v>46</v>
      </c>
      <c r="BP51">
        <v>-2.9816411679279287E-3</v>
      </c>
    </row>
    <row r="52" spans="1:68">
      <c r="A52">
        <v>193009</v>
      </c>
      <c r="B52">
        <v>-0.1275</v>
      </c>
      <c r="C52">
        <v>2.2000000000000001E-3</v>
      </c>
      <c r="D52">
        <f t="shared" si="1"/>
        <v>-0.12529999999999999</v>
      </c>
      <c r="E52" t="s">
        <v>44</v>
      </c>
      <c r="F52">
        <v>6.0610000000000004E-3</v>
      </c>
      <c r="O52">
        <v>93436</v>
      </c>
      <c r="P52" s="2">
        <v>41851</v>
      </c>
      <c r="Q52" t="s">
        <v>63</v>
      </c>
      <c r="R52">
        <v>-6.9815859198570251E-2</v>
      </c>
      <c r="S52">
        <v>-1.507986E-2</v>
      </c>
      <c r="AM52">
        <v>196603</v>
      </c>
      <c r="AN52">
        <v>-2.5100000000000001E-2</v>
      </c>
      <c r="AO52">
        <v>3.8E-3</v>
      </c>
      <c r="AP52">
        <f t="shared" si="0"/>
        <v>-2.1299999999999999E-2</v>
      </c>
      <c r="AQ52">
        <v>3.1155440999999999E-2</v>
      </c>
      <c r="AR52">
        <v>0.476405066098393</v>
      </c>
      <c r="BO52">
        <v>47</v>
      </c>
      <c r="BP52">
        <v>9.0392612477487921E-2</v>
      </c>
    </row>
    <row r="53" spans="1:68">
      <c r="A53">
        <v>193010</v>
      </c>
      <c r="B53">
        <v>-8.7800000000000003E-2</v>
      </c>
      <c r="C53">
        <v>8.9999999999999998E-4</v>
      </c>
      <c r="D53">
        <f t="shared" si="1"/>
        <v>-8.6900000000000005E-2</v>
      </c>
      <c r="E53" t="s">
        <v>44</v>
      </c>
      <c r="F53">
        <v>-6.0239999999999998E-3</v>
      </c>
      <c r="O53">
        <v>93436</v>
      </c>
      <c r="P53" s="2">
        <v>41880</v>
      </c>
      <c r="Q53" t="s">
        <v>63</v>
      </c>
      <c r="R53">
        <v>0.2077922523021698</v>
      </c>
      <c r="S53">
        <v>3.7655319999999999E-2</v>
      </c>
      <c r="AM53">
        <v>196604</v>
      </c>
      <c r="AN53">
        <v>2.1399999999999999E-2</v>
      </c>
      <c r="AO53">
        <v>3.3999999999999998E-3</v>
      </c>
      <c r="AP53">
        <f t="shared" si="0"/>
        <v>2.4799999999999999E-2</v>
      </c>
      <c r="AQ53">
        <v>3.0712387000000001E-2</v>
      </c>
      <c r="AR53">
        <v>0.54971995954110398</v>
      </c>
      <c r="BO53">
        <v>48</v>
      </c>
      <c r="BP53">
        <v>-0.13073593952167217</v>
      </c>
    </row>
    <row r="54" spans="1:68">
      <c r="A54">
        <v>193011</v>
      </c>
      <c r="B54">
        <v>-3.04E-2</v>
      </c>
      <c r="C54">
        <v>1.2999999999999999E-3</v>
      </c>
      <c r="D54">
        <f t="shared" si="1"/>
        <v>-2.9100000000000001E-2</v>
      </c>
      <c r="E54" t="s">
        <v>44</v>
      </c>
      <c r="F54">
        <v>-6.0610000000000004E-3</v>
      </c>
      <c r="O54">
        <v>93436</v>
      </c>
      <c r="P54" s="2">
        <v>41912</v>
      </c>
      <c r="Q54" t="s">
        <v>63</v>
      </c>
      <c r="R54">
        <v>-0.10018546134233475</v>
      </c>
      <c r="S54">
        <v>-1.5513860000000001E-2</v>
      </c>
      <c r="AM54">
        <v>196605</v>
      </c>
      <c r="AN54">
        <v>-5.6599999999999998E-2</v>
      </c>
      <c r="AO54">
        <v>4.1000000000000003E-3</v>
      </c>
      <c r="AP54">
        <f t="shared" si="0"/>
        <v>-5.2499999999999998E-2</v>
      </c>
      <c r="AQ54">
        <v>3.2663763999999998E-2</v>
      </c>
      <c r="AR54">
        <v>0.49603625680524399</v>
      </c>
      <c r="BO54">
        <v>49</v>
      </c>
      <c r="BP54">
        <v>0.29813522206624943</v>
      </c>
    </row>
    <row r="55" spans="1:68">
      <c r="A55">
        <v>193012</v>
      </c>
      <c r="B55">
        <v>-7.8299999999999995E-2</v>
      </c>
      <c r="C55">
        <v>1.4E-3</v>
      </c>
      <c r="D55">
        <f t="shared" si="1"/>
        <v>-7.6899999999999996E-2</v>
      </c>
      <c r="E55" t="s">
        <v>44</v>
      </c>
      <c r="F55">
        <v>-1.8293E-2</v>
      </c>
      <c r="O55">
        <v>93436</v>
      </c>
      <c r="P55" s="2">
        <v>41943</v>
      </c>
      <c r="Q55" t="s">
        <v>63</v>
      </c>
      <c r="R55">
        <v>-4.0382221341133118E-3</v>
      </c>
      <c r="S55">
        <v>2.320146E-2</v>
      </c>
      <c r="AM55">
        <v>196606</v>
      </c>
      <c r="AN55">
        <v>-1.44E-2</v>
      </c>
      <c r="AO55">
        <v>3.8E-3</v>
      </c>
      <c r="AP55">
        <f t="shared" si="0"/>
        <v>-1.06E-2</v>
      </c>
      <c r="AQ55">
        <v>3.3396270999999998E-2</v>
      </c>
      <c r="AR55">
        <v>0.563456571491878</v>
      </c>
      <c r="BO55">
        <v>50</v>
      </c>
      <c r="BP55">
        <v>-3.7380285830942939E-2</v>
      </c>
    </row>
    <row r="56" spans="1:68">
      <c r="A56">
        <v>193101</v>
      </c>
      <c r="B56">
        <v>6.2399999999999997E-2</v>
      </c>
      <c r="C56">
        <v>1.5E-3</v>
      </c>
      <c r="D56">
        <f t="shared" si="1"/>
        <v>6.3899999999999998E-2</v>
      </c>
      <c r="E56" t="s">
        <v>44</v>
      </c>
      <c r="F56">
        <v>-1.2422000000000001E-2</v>
      </c>
      <c r="O56">
        <v>93436</v>
      </c>
      <c r="P56" s="2">
        <v>41971</v>
      </c>
      <c r="Q56" t="s">
        <v>63</v>
      </c>
      <c r="R56">
        <v>1.1667386628687382E-2</v>
      </c>
      <c r="S56">
        <v>2.4533579999999999E-2</v>
      </c>
      <c r="AM56">
        <v>196607</v>
      </c>
      <c r="AN56">
        <v>-1.6299999999999999E-2</v>
      </c>
      <c r="AO56">
        <v>3.5000000000000001E-3</v>
      </c>
      <c r="AP56">
        <f t="shared" si="0"/>
        <v>-1.2799999999999999E-2</v>
      </c>
      <c r="AQ56">
        <v>3.4090909000000003E-2</v>
      </c>
      <c r="AR56">
        <v>0.65100002617213704</v>
      </c>
      <c r="BO56">
        <v>51</v>
      </c>
      <c r="BP56">
        <v>-0.16219849143587012</v>
      </c>
    </row>
    <row r="57" spans="1:68">
      <c r="A57">
        <v>193102</v>
      </c>
      <c r="B57">
        <v>0.10879999999999999</v>
      </c>
      <c r="C57">
        <v>4.0000000000000002E-4</v>
      </c>
      <c r="D57">
        <f t="shared" si="1"/>
        <v>0.10919999999999999</v>
      </c>
      <c r="E57" t="s">
        <v>44</v>
      </c>
      <c r="F57">
        <v>-1.2579E-2</v>
      </c>
      <c r="O57">
        <v>93436</v>
      </c>
      <c r="P57" s="2">
        <v>42004</v>
      </c>
      <c r="Q57" t="s">
        <v>63</v>
      </c>
      <c r="R57">
        <v>-9.0422049164772034E-2</v>
      </c>
      <c r="S57">
        <v>-4.1885120000000001E-3</v>
      </c>
      <c r="AM57">
        <v>196608</v>
      </c>
      <c r="AN57">
        <v>-7.9100000000000004E-2</v>
      </c>
      <c r="AO57">
        <v>4.1000000000000003E-3</v>
      </c>
      <c r="AP57">
        <f t="shared" si="0"/>
        <v>-7.4999999999999997E-2</v>
      </c>
      <c r="AQ57">
        <v>3.7224383999999999E-2</v>
      </c>
      <c r="AR57">
        <v>0.66237239264090697</v>
      </c>
      <c r="BO57">
        <v>52</v>
      </c>
      <c r="BP57">
        <v>8.2950512171743873E-3</v>
      </c>
    </row>
    <row r="58" spans="1:68">
      <c r="A58">
        <v>193103</v>
      </c>
      <c r="B58">
        <v>-6.4299999999999996E-2</v>
      </c>
      <c r="C58">
        <v>1.2999999999999999E-3</v>
      </c>
      <c r="D58">
        <f t="shared" si="1"/>
        <v>-6.3E-2</v>
      </c>
      <c r="E58" t="s">
        <v>44</v>
      </c>
      <c r="F58">
        <v>-6.3689999999999997E-3</v>
      </c>
      <c r="O58">
        <v>93436</v>
      </c>
      <c r="P58" s="2">
        <v>42034</v>
      </c>
      <c r="Q58" t="s">
        <v>63</v>
      </c>
      <c r="R58">
        <v>-8.4573522210121155E-2</v>
      </c>
      <c r="S58">
        <v>-3.1040850000000002E-2</v>
      </c>
      <c r="AM58">
        <v>196609</v>
      </c>
      <c r="AN58">
        <v>-1.06E-2</v>
      </c>
      <c r="AO58">
        <v>4.0000000000000001E-3</v>
      </c>
      <c r="AP58">
        <f t="shared" si="0"/>
        <v>-6.6E-3</v>
      </c>
      <c r="AQ58">
        <v>3.7748170999999997E-2</v>
      </c>
      <c r="AR58">
        <v>0.79464332031482299</v>
      </c>
      <c r="BO58">
        <v>53</v>
      </c>
      <c r="BP58">
        <v>0.22937526653228779</v>
      </c>
    </row>
    <row r="59" spans="1:68">
      <c r="A59">
        <v>193104</v>
      </c>
      <c r="B59">
        <v>-9.98E-2</v>
      </c>
      <c r="C59">
        <v>8.0000000000000004E-4</v>
      </c>
      <c r="D59">
        <f t="shared" si="1"/>
        <v>-9.9000000000000005E-2</v>
      </c>
      <c r="E59" t="s">
        <v>44</v>
      </c>
      <c r="F59">
        <v>-6.4099999999999999E-3</v>
      </c>
      <c r="O59">
        <v>93436</v>
      </c>
      <c r="P59" s="2">
        <v>42062</v>
      </c>
      <c r="Q59" t="s">
        <v>63</v>
      </c>
      <c r="R59">
        <v>-1.2770616449415684E-3</v>
      </c>
      <c r="S59">
        <v>5.4892509999999999E-2</v>
      </c>
      <c r="AM59">
        <v>196610</v>
      </c>
      <c r="AN59">
        <v>3.8600000000000002E-2</v>
      </c>
      <c r="AO59">
        <v>4.4999999999999997E-3</v>
      </c>
      <c r="AP59">
        <f t="shared" si="0"/>
        <v>4.3099999999999999E-2</v>
      </c>
      <c r="AQ59">
        <v>3.5951746E-2</v>
      </c>
      <c r="AR59">
        <v>0.85173082677943501</v>
      </c>
      <c r="BO59">
        <v>54</v>
      </c>
      <c r="BP59">
        <v>0.27158479278766395</v>
      </c>
    </row>
    <row r="60" spans="1:68">
      <c r="A60">
        <v>193105</v>
      </c>
      <c r="B60">
        <v>-0.13239999999999999</v>
      </c>
      <c r="C60">
        <v>8.9999999999999998E-4</v>
      </c>
      <c r="D60">
        <f t="shared" si="1"/>
        <v>-0.13149999999999998</v>
      </c>
      <c r="E60" t="s">
        <v>44</v>
      </c>
      <c r="F60">
        <v>-1.2903E-2</v>
      </c>
      <c r="O60">
        <v>93436</v>
      </c>
      <c r="P60" s="2">
        <v>42094</v>
      </c>
      <c r="Q60" t="s">
        <v>63</v>
      </c>
      <c r="R60">
        <v>-7.1653351187705994E-2</v>
      </c>
      <c r="S60">
        <v>-1.7396060000000001E-2</v>
      </c>
      <c r="AM60">
        <v>196611</v>
      </c>
      <c r="AN60">
        <v>1.4E-2</v>
      </c>
      <c r="AO60">
        <v>4.0000000000000001E-3</v>
      </c>
      <c r="AP60">
        <f t="shared" si="0"/>
        <v>1.8000000000000002E-2</v>
      </c>
      <c r="AQ60">
        <v>3.5757241000000002E-2</v>
      </c>
      <c r="AR60">
        <v>0.73953699277267004</v>
      </c>
      <c r="BO60">
        <v>55</v>
      </c>
      <c r="BP60">
        <v>0.13740904552121042</v>
      </c>
    </row>
    <row r="61" spans="1:68">
      <c r="A61">
        <v>193106</v>
      </c>
      <c r="B61">
        <v>0.13900000000000001</v>
      </c>
      <c r="C61">
        <v>8.0000000000000004E-4</v>
      </c>
      <c r="D61">
        <f t="shared" si="1"/>
        <v>0.13980000000000001</v>
      </c>
      <c r="E61" t="s">
        <v>44</v>
      </c>
      <c r="F61">
        <v>-1.3072E-2</v>
      </c>
      <c r="O61">
        <v>93436</v>
      </c>
      <c r="P61" s="2">
        <v>42124</v>
      </c>
      <c r="Q61" t="s">
        <v>63</v>
      </c>
      <c r="R61">
        <v>0.19748899340629578</v>
      </c>
      <c r="S61">
        <v>8.5207620000000012E-3</v>
      </c>
      <c r="AM61">
        <v>196612</v>
      </c>
      <c r="AN61">
        <v>1.2999999999999999E-3</v>
      </c>
      <c r="AO61">
        <v>4.0000000000000001E-3</v>
      </c>
      <c r="AP61">
        <f t="shared" si="0"/>
        <v>5.3E-3</v>
      </c>
      <c r="AQ61">
        <v>3.5727623999999999E-2</v>
      </c>
      <c r="AR61">
        <v>0.72176569147125702</v>
      </c>
      <c r="BO61">
        <v>56</v>
      </c>
      <c r="BP61">
        <v>3.0163959377943306E-2</v>
      </c>
    </row>
    <row r="62" spans="1:68">
      <c r="A62">
        <v>193107</v>
      </c>
      <c r="B62">
        <v>-6.6199999999999995E-2</v>
      </c>
      <c r="C62">
        <v>5.9999999999999995E-4</v>
      </c>
      <c r="D62">
        <f t="shared" si="1"/>
        <v>-6.5599999999999992E-2</v>
      </c>
      <c r="E62" t="s">
        <v>44</v>
      </c>
      <c r="F62">
        <v>0</v>
      </c>
      <c r="O62">
        <v>93436</v>
      </c>
      <c r="P62" s="2">
        <v>42153</v>
      </c>
      <c r="Q62" t="s">
        <v>63</v>
      </c>
      <c r="R62">
        <v>0.10948904603719711</v>
      </c>
      <c r="S62">
        <v>1.0491439999999999E-2</v>
      </c>
      <c r="AM62">
        <v>196701</v>
      </c>
      <c r="AN62">
        <v>8.1500000000000003E-2</v>
      </c>
      <c r="AO62">
        <v>4.3E-3</v>
      </c>
      <c r="AP62">
        <f t="shared" si="0"/>
        <v>8.5800000000000001E-2</v>
      </c>
      <c r="AQ62">
        <v>3.3252510999999998E-2</v>
      </c>
      <c r="AR62">
        <v>0.81630609350966798</v>
      </c>
      <c r="BO62">
        <v>57</v>
      </c>
      <c r="BP62">
        <v>0.14003851529493189</v>
      </c>
    </row>
    <row r="63" spans="1:68">
      <c r="A63">
        <v>193108</v>
      </c>
      <c r="B63">
        <v>4.1000000000000003E-3</v>
      </c>
      <c r="C63">
        <v>2.9999999999999997E-4</v>
      </c>
      <c r="D63">
        <f t="shared" si="1"/>
        <v>4.4000000000000003E-3</v>
      </c>
      <c r="E63" t="s">
        <v>44</v>
      </c>
      <c r="F63">
        <v>0</v>
      </c>
      <c r="O63">
        <v>93436</v>
      </c>
      <c r="P63" s="2">
        <v>42185</v>
      </c>
      <c r="Q63" t="s">
        <v>63</v>
      </c>
      <c r="R63">
        <v>6.9617249071598053E-2</v>
      </c>
      <c r="S63">
        <v>-2.1011769999999999E-2</v>
      </c>
      <c r="AM63">
        <v>196702</v>
      </c>
      <c r="AN63">
        <v>7.7999999999999996E-3</v>
      </c>
      <c r="AO63">
        <v>3.5999999999999999E-3</v>
      </c>
      <c r="AP63">
        <f t="shared" si="0"/>
        <v>1.14E-2</v>
      </c>
      <c r="AQ63">
        <v>3.3302604E-2</v>
      </c>
      <c r="AR63">
        <v>0.61105581014842503</v>
      </c>
      <c r="BO63">
        <v>58</v>
      </c>
      <c r="BP63">
        <v>-0.18377622710051622</v>
      </c>
    </row>
    <row r="64" spans="1:68">
      <c r="A64">
        <v>193109</v>
      </c>
      <c r="B64">
        <v>-0.2913</v>
      </c>
      <c r="C64">
        <v>2.9999999999999997E-4</v>
      </c>
      <c r="D64">
        <f t="shared" si="1"/>
        <v>-0.29099999999999998</v>
      </c>
      <c r="E64" t="s">
        <v>44</v>
      </c>
      <c r="F64">
        <v>-6.6230000000000004E-3</v>
      </c>
      <c r="O64">
        <v>93436</v>
      </c>
      <c r="P64" s="2">
        <v>42216</v>
      </c>
      <c r="Q64" t="s">
        <v>63</v>
      </c>
      <c r="R64">
        <v>-7.8655621036887169E-3</v>
      </c>
      <c r="S64">
        <v>1.9742039999999999E-2</v>
      </c>
      <c r="AM64">
        <v>196703</v>
      </c>
      <c r="AN64">
        <v>3.9899999999999998E-2</v>
      </c>
      <c r="AO64">
        <v>3.8999999999999998E-3</v>
      </c>
      <c r="AP64">
        <f t="shared" si="0"/>
        <v>4.3799999999999999E-2</v>
      </c>
      <c r="AQ64">
        <v>3.2150775999999999E-2</v>
      </c>
      <c r="AR64">
        <v>0.56741043819067805</v>
      </c>
      <c r="BO64">
        <v>59</v>
      </c>
      <c r="BP64">
        <v>-0.17758198229692124</v>
      </c>
    </row>
    <row r="65" spans="1:68">
      <c r="A65">
        <v>193110</v>
      </c>
      <c r="B65">
        <v>8.0399999999999999E-2</v>
      </c>
      <c r="C65">
        <v>1E-3</v>
      </c>
      <c r="D65">
        <f t="shared" si="1"/>
        <v>8.14E-2</v>
      </c>
      <c r="E65" t="s">
        <v>44</v>
      </c>
      <c r="F65">
        <v>-6.6670000000000002E-3</v>
      </c>
      <c r="O65">
        <v>93436</v>
      </c>
      <c r="P65" s="2">
        <v>42247</v>
      </c>
      <c r="Q65" t="s">
        <v>63</v>
      </c>
      <c r="R65">
        <v>-6.4211897552013397E-2</v>
      </c>
      <c r="S65">
        <v>-6.2580800000000006E-2</v>
      </c>
      <c r="AM65">
        <v>196704</v>
      </c>
      <c r="AN65">
        <v>3.8899999999999997E-2</v>
      </c>
      <c r="AO65">
        <v>3.2000000000000002E-3</v>
      </c>
      <c r="AP65">
        <f t="shared" si="0"/>
        <v>4.2099999999999999E-2</v>
      </c>
      <c r="AQ65">
        <v>3.0847782000000001E-2</v>
      </c>
      <c r="AR65">
        <v>0.48677244189748098</v>
      </c>
      <c r="BO65">
        <v>60</v>
      </c>
      <c r="BP65">
        <v>-0.13839800336185576</v>
      </c>
    </row>
    <row r="66" spans="1:68">
      <c r="A66">
        <v>193111</v>
      </c>
      <c r="B66">
        <v>-9.0800000000000006E-2</v>
      </c>
      <c r="C66">
        <v>1.6999999999999999E-3</v>
      </c>
      <c r="D66">
        <f t="shared" si="1"/>
        <v>-8.9100000000000013E-2</v>
      </c>
      <c r="E66" t="s">
        <v>44</v>
      </c>
      <c r="F66">
        <v>-1.3422999999999999E-2</v>
      </c>
      <c r="O66">
        <v>93436</v>
      </c>
      <c r="P66" s="2">
        <v>42277</v>
      </c>
      <c r="Q66" t="s">
        <v>63</v>
      </c>
      <c r="R66">
        <v>-2.6499785017222166E-3</v>
      </c>
      <c r="S66">
        <v>-2.6442819999999999E-2</v>
      </c>
      <c r="AM66">
        <v>196705</v>
      </c>
      <c r="AN66">
        <v>-4.3299999999999998E-2</v>
      </c>
      <c r="AO66">
        <v>3.3E-3</v>
      </c>
      <c r="AP66">
        <f t="shared" ref="AP66:AP129" si="9">AN66+AO66</f>
        <v>-0.04</v>
      </c>
      <c r="AQ66">
        <v>3.2555006999999997E-2</v>
      </c>
      <c r="AR66">
        <v>0.43426958625807099</v>
      </c>
      <c r="BO66">
        <v>61</v>
      </c>
      <c r="BP66">
        <v>0.17266734327419259</v>
      </c>
    </row>
    <row r="67" spans="1:68">
      <c r="A67">
        <v>193112</v>
      </c>
      <c r="B67">
        <v>-0.1353</v>
      </c>
      <c r="C67">
        <v>1.1999999999999999E-3</v>
      </c>
      <c r="D67">
        <f t="shared" ref="D67:D130" si="10">B67+C67</f>
        <v>-0.1341</v>
      </c>
      <c r="E67" t="s">
        <v>44</v>
      </c>
      <c r="F67">
        <v>-6.803E-3</v>
      </c>
      <c r="O67">
        <v>93436</v>
      </c>
      <c r="P67" s="2">
        <v>42307</v>
      </c>
      <c r="Q67" t="s">
        <v>63</v>
      </c>
      <c r="R67">
        <v>-0.16694848239421844</v>
      </c>
      <c r="S67">
        <v>8.2983080000000001E-2</v>
      </c>
      <c r="AM67">
        <v>196706</v>
      </c>
      <c r="AN67">
        <v>2.41E-2</v>
      </c>
      <c r="AO67">
        <v>2.7000000000000001E-3</v>
      </c>
      <c r="AP67">
        <f t="shared" si="9"/>
        <v>2.6800000000000001E-2</v>
      </c>
      <c r="AQ67">
        <v>3.1994703999999999E-2</v>
      </c>
      <c r="AR67">
        <v>0.477745883091521</v>
      </c>
      <c r="BO67">
        <v>62</v>
      </c>
      <c r="BP67">
        <v>-2.6226046979931861E-2</v>
      </c>
    </row>
    <row r="68" spans="1:68">
      <c r="A68">
        <v>193201</v>
      </c>
      <c r="B68">
        <v>-1.5800000000000002E-2</v>
      </c>
      <c r="C68">
        <v>2.3E-3</v>
      </c>
      <c r="D68">
        <f t="shared" si="10"/>
        <v>-1.3500000000000002E-2</v>
      </c>
      <c r="E68" t="s">
        <v>44</v>
      </c>
      <c r="F68">
        <v>-2.0548E-2</v>
      </c>
      <c r="O68">
        <v>93436</v>
      </c>
      <c r="P68" s="2">
        <v>42338</v>
      </c>
      <c r="Q68" t="s">
        <v>63</v>
      </c>
      <c r="R68">
        <v>0.11274345219135284</v>
      </c>
      <c r="S68">
        <v>5.0496299999999998E-4</v>
      </c>
      <c r="AM68">
        <v>196707</v>
      </c>
      <c r="AN68">
        <v>4.58E-2</v>
      </c>
      <c r="AO68">
        <v>3.0999999999999999E-3</v>
      </c>
      <c r="AP68">
        <f t="shared" si="9"/>
        <v>4.8899999999999999E-2</v>
      </c>
      <c r="AQ68">
        <v>3.0677256E-2</v>
      </c>
      <c r="AR68">
        <v>0.51271785909378298</v>
      </c>
      <c r="BO68">
        <v>63</v>
      </c>
      <c r="BP68">
        <v>0.1912660501781282</v>
      </c>
    </row>
    <row r="69" spans="1:68">
      <c r="A69">
        <v>193202</v>
      </c>
      <c r="B69">
        <v>5.4600000000000003E-2</v>
      </c>
      <c r="C69">
        <v>2.3E-3</v>
      </c>
      <c r="D69">
        <f t="shared" si="10"/>
        <v>5.6900000000000006E-2</v>
      </c>
      <c r="E69" t="s">
        <v>44</v>
      </c>
      <c r="F69">
        <v>-1.3986E-2</v>
      </c>
      <c r="O69">
        <v>93436</v>
      </c>
      <c r="P69" s="2">
        <v>42369</v>
      </c>
      <c r="Q69" t="s">
        <v>63</v>
      </c>
      <c r="R69">
        <v>4.2343437671661377E-2</v>
      </c>
      <c r="S69">
        <v>-1.7530199999999999E-2</v>
      </c>
      <c r="AM69">
        <v>196708</v>
      </c>
      <c r="AN69">
        <v>-8.8999999999999999E-3</v>
      </c>
      <c r="AO69">
        <v>3.0999999999999999E-3</v>
      </c>
      <c r="AP69">
        <f t="shared" si="9"/>
        <v>-5.7999999999999996E-3</v>
      </c>
      <c r="AQ69">
        <v>3.1112025000000001E-2</v>
      </c>
      <c r="AR69">
        <v>0.42387867507225802</v>
      </c>
      <c r="BO69">
        <v>64</v>
      </c>
      <c r="BP69">
        <v>3.9172228409679544E-2</v>
      </c>
    </row>
    <row r="70" spans="1:68">
      <c r="A70">
        <v>193203</v>
      </c>
      <c r="B70">
        <v>-0.11210000000000001</v>
      </c>
      <c r="C70">
        <v>1.6000000000000001E-3</v>
      </c>
      <c r="D70">
        <f t="shared" si="10"/>
        <v>-0.1105</v>
      </c>
      <c r="E70" t="s">
        <v>44</v>
      </c>
      <c r="F70">
        <v>-7.0920000000000002E-3</v>
      </c>
      <c r="O70">
        <v>93436</v>
      </c>
      <c r="P70" s="2">
        <v>42398</v>
      </c>
      <c r="Q70" t="s">
        <v>63</v>
      </c>
      <c r="R70">
        <v>-0.20336651802062988</v>
      </c>
      <c r="S70">
        <v>-5.0735340000000004E-2</v>
      </c>
      <c r="AM70">
        <v>196709</v>
      </c>
      <c r="AN70">
        <v>3.1099999999999999E-2</v>
      </c>
      <c r="AO70">
        <v>3.2000000000000002E-3</v>
      </c>
      <c r="AP70">
        <f t="shared" si="9"/>
        <v>3.4299999999999997E-2</v>
      </c>
      <c r="AQ70">
        <v>3.0193362000000001E-2</v>
      </c>
      <c r="AR70">
        <v>0.41342372201650801</v>
      </c>
      <c r="BO70">
        <v>65</v>
      </c>
      <c r="BP70">
        <v>2.3978330253413227E-2</v>
      </c>
    </row>
    <row r="71" spans="1:68">
      <c r="A71">
        <v>193204</v>
      </c>
      <c r="B71">
        <v>-0.17960000000000001</v>
      </c>
      <c r="C71">
        <v>1.1000000000000001E-3</v>
      </c>
      <c r="D71">
        <f t="shared" si="10"/>
        <v>-0.17850000000000002</v>
      </c>
      <c r="E71" t="s">
        <v>44</v>
      </c>
      <c r="F71">
        <v>-7.143E-3</v>
      </c>
      <c r="O71">
        <v>93436</v>
      </c>
      <c r="P71" s="2">
        <v>42429</v>
      </c>
      <c r="Q71" t="s">
        <v>63</v>
      </c>
      <c r="R71">
        <v>3.8179692346602678E-3</v>
      </c>
      <c r="S71">
        <v>-4.1283550000000002E-3</v>
      </c>
      <c r="AM71">
        <v>196710</v>
      </c>
      <c r="AN71">
        <v>-3.09E-2</v>
      </c>
      <c r="AO71">
        <v>3.8999999999999998E-3</v>
      </c>
      <c r="AP71">
        <f t="shared" si="9"/>
        <v>-2.7E-2</v>
      </c>
      <c r="AQ71">
        <v>3.1096912000000001E-2</v>
      </c>
      <c r="AR71">
        <v>0.36873750359831198</v>
      </c>
      <c r="BO71">
        <v>66</v>
      </c>
      <c r="BP71">
        <v>-0.13226682645820903</v>
      </c>
    </row>
    <row r="72" spans="1:68">
      <c r="A72">
        <v>193205</v>
      </c>
      <c r="B72">
        <v>-0.2051</v>
      </c>
      <c r="C72">
        <v>5.9999999999999995E-4</v>
      </c>
      <c r="D72">
        <f t="shared" si="10"/>
        <v>-0.20450000000000002</v>
      </c>
      <c r="E72" t="s">
        <v>44</v>
      </c>
      <c r="F72">
        <v>-1.4388E-2</v>
      </c>
      <c r="O72">
        <v>93436</v>
      </c>
      <c r="P72" s="2">
        <v>42460</v>
      </c>
      <c r="Q72" t="s">
        <v>63</v>
      </c>
      <c r="R72">
        <v>0.19715528190135956</v>
      </c>
      <c r="S72">
        <v>6.5991110000000006E-2</v>
      </c>
      <c r="AM72">
        <v>196711</v>
      </c>
      <c r="AN72">
        <v>3.7000000000000002E-3</v>
      </c>
      <c r="AO72">
        <v>3.5999999999999999E-3</v>
      </c>
      <c r="AP72">
        <f t="shared" si="9"/>
        <v>7.3000000000000001E-3</v>
      </c>
      <c r="AQ72">
        <v>3.1063830000000001E-2</v>
      </c>
      <c r="AR72">
        <v>0.35199754851833198</v>
      </c>
      <c r="BO72">
        <v>67</v>
      </c>
      <c r="BP72">
        <v>-7.3434165280575447E-2</v>
      </c>
    </row>
    <row r="73" spans="1:68">
      <c r="A73">
        <v>193206</v>
      </c>
      <c r="B73">
        <v>-7.0000000000000001E-3</v>
      </c>
      <c r="C73">
        <v>2.0000000000000001E-4</v>
      </c>
      <c r="D73">
        <f t="shared" si="10"/>
        <v>-6.8000000000000005E-3</v>
      </c>
      <c r="E73" t="s">
        <v>44</v>
      </c>
      <c r="F73">
        <v>-7.2989999999999999E-3</v>
      </c>
      <c r="O73">
        <v>93436</v>
      </c>
      <c r="P73" s="2">
        <v>42489</v>
      </c>
      <c r="Q73" t="s">
        <v>63</v>
      </c>
      <c r="R73">
        <v>4.7830395400524139E-2</v>
      </c>
      <c r="S73">
        <v>2.69937E-3</v>
      </c>
      <c r="AM73">
        <v>196712</v>
      </c>
      <c r="AN73">
        <v>3.0499999999999999E-2</v>
      </c>
      <c r="AO73">
        <v>3.3E-3</v>
      </c>
      <c r="AP73">
        <f t="shared" si="9"/>
        <v>3.3799999999999997E-2</v>
      </c>
      <c r="AQ73">
        <v>3.0268476999999998E-2</v>
      </c>
      <c r="AR73">
        <v>0.40259846937521998</v>
      </c>
      <c r="BO73">
        <v>68</v>
      </c>
      <c r="BP73">
        <v>-7.2824655892305357E-2</v>
      </c>
    </row>
    <row r="74" spans="1:68">
      <c r="A74">
        <v>193207</v>
      </c>
      <c r="B74">
        <v>0.33839999999999998</v>
      </c>
      <c r="C74">
        <v>2.9999999999999997E-4</v>
      </c>
      <c r="D74">
        <f t="shared" si="10"/>
        <v>0.3387</v>
      </c>
      <c r="E74" t="s">
        <v>44</v>
      </c>
      <c r="F74">
        <v>0</v>
      </c>
      <c r="O74">
        <v>93436</v>
      </c>
      <c r="P74" s="2">
        <v>42521</v>
      </c>
      <c r="Q74" t="s">
        <v>63</v>
      </c>
      <c r="R74">
        <v>-7.2811096906661987E-2</v>
      </c>
      <c r="S74">
        <v>1.5329490000000001E-2</v>
      </c>
      <c r="AM74">
        <v>196801</v>
      </c>
      <c r="AN74">
        <v>-4.0599999999999997E-2</v>
      </c>
      <c r="AO74">
        <v>4.0000000000000001E-3</v>
      </c>
      <c r="AP74">
        <f t="shared" si="9"/>
        <v>-3.6599999999999994E-2</v>
      </c>
      <c r="AQ74">
        <v>3.1764961000000001E-2</v>
      </c>
      <c r="AR74">
        <v>0.36705186471510098</v>
      </c>
      <c r="BO74">
        <v>69</v>
      </c>
      <c r="BP74">
        <v>-6.6759496264831297E-2</v>
      </c>
    </row>
    <row r="75" spans="1:68">
      <c r="A75">
        <v>193208</v>
      </c>
      <c r="B75">
        <v>0.37059999999999998</v>
      </c>
      <c r="C75">
        <v>2.9999999999999997E-4</v>
      </c>
      <c r="D75">
        <f t="shared" si="10"/>
        <v>0.37090000000000001</v>
      </c>
      <c r="E75" t="s">
        <v>44</v>
      </c>
      <c r="F75">
        <v>-7.3530000000000002E-3</v>
      </c>
      <c r="O75">
        <v>93436</v>
      </c>
      <c r="P75" s="2">
        <v>42551</v>
      </c>
      <c r="Q75" t="s">
        <v>63</v>
      </c>
      <c r="R75">
        <v>-4.9052532762289047E-2</v>
      </c>
      <c r="S75">
        <v>9.0607350000000003E-4</v>
      </c>
      <c r="AM75">
        <v>196802</v>
      </c>
      <c r="AN75">
        <v>-3.7499999999999999E-2</v>
      </c>
      <c r="AO75">
        <v>3.8999999999999998E-3</v>
      </c>
      <c r="AP75">
        <f t="shared" si="9"/>
        <v>-3.3599999999999998E-2</v>
      </c>
      <c r="AQ75">
        <v>3.2900627000000002E-2</v>
      </c>
      <c r="AR75">
        <v>0.34065871059043601</v>
      </c>
      <c r="BO75">
        <v>70</v>
      </c>
      <c r="BP75">
        <v>4.2122469651543482E-2</v>
      </c>
    </row>
    <row r="76" spans="1:68">
      <c r="A76">
        <v>193209</v>
      </c>
      <c r="B76">
        <v>-2.9399999999999999E-2</v>
      </c>
      <c r="C76">
        <v>2.9999999999999997E-4</v>
      </c>
      <c r="D76">
        <f t="shared" si="10"/>
        <v>-2.9099999999999997E-2</v>
      </c>
      <c r="E76" t="s">
        <v>44</v>
      </c>
      <c r="F76">
        <v>-7.4070000000000004E-3</v>
      </c>
      <c r="O76">
        <v>93436</v>
      </c>
      <c r="P76" s="2">
        <v>42580</v>
      </c>
      <c r="Q76" t="s">
        <v>63</v>
      </c>
      <c r="R76">
        <v>0.10603916645050049</v>
      </c>
      <c r="S76">
        <v>3.5609809999999999E-2</v>
      </c>
      <c r="AM76">
        <v>196803</v>
      </c>
      <c r="AN76">
        <v>2E-3</v>
      </c>
      <c r="AO76">
        <v>3.8E-3</v>
      </c>
      <c r="AP76">
        <f t="shared" si="9"/>
        <v>5.7999999999999996E-3</v>
      </c>
      <c r="AQ76">
        <v>3.2705100000000001E-2</v>
      </c>
      <c r="AR76">
        <v>0.37450812339921702</v>
      </c>
      <c r="BO76">
        <v>71</v>
      </c>
      <c r="BP76">
        <v>5.8081472869034811E-2</v>
      </c>
    </row>
    <row r="77" spans="1:68">
      <c r="A77">
        <v>193210</v>
      </c>
      <c r="B77">
        <v>-0.13170000000000001</v>
      </c>
      <c r="C77">
        <v>2.0000000000000001E-4</v>
      </c>
      <c r="D77">
        <f t="shared" si="10"/>
        <v>-0.13150000000000001</v>
      </c>
      <c r="E77" t="s">
        <v>44</v>
      </c>
      <c r="F77">
        <v>-7.463E-3</v>
      </c>
      <c r="O77">
        <v>93436</v>
      </c>
      <c r="P77" s="2">
        <v>42613</v>
      </c>
      <c r="Q77" t="s">
        <v>63</v>
      </c>
      <c r="R77">
        <v>-9.7022868692874908E-2</v>
      </c>
      <c r="S77">
        <v>-1.219176E-3</v>
      </c>
      <c r="AM77">
        <v>196804</v>
      </c>
      <c r="AN77">
        <v>9.0499999999999997E-2</v>
      </c>
      <c r="AO77">
        <v>4.3E-3</v>
      </c>
      <c r="AP77">
        <f t="shared" si="9"/>
        <v>9.4799999999999995E-2</v>
      </c>
      <c r="AQ77">
        <v>3.0365099E-2</v>
      </c>
      <c r="AR77">
        <v>0.41277241794602498</v>
      </c>
      <c r="BO77">
        <v>72</v>
      </c>
      <c r="BP77">
        <v>-0.1684531363753824</v>
      </c>
    </row>
    <row r="78" spans="1:68">
      <c r="A78">
        <v>193211</v>
      </c>
      <c r="B78">
        <v>-5.8799999999999998E-2</v>
      </c>
      <c r="C78">
        <v>2.0000000000000001E-4</v>
      </c>
      <c r="D78">
        <f t="shared" si="10"/>
        <v>-5.8599999999999999E-2</v>
      </c>
      <c r="E78" t="s">
        <v>44</v>
      </c>
      <c r="F78">
        <v>-7.5189999999999996E-3</v>
      </c>
      <c r="O78">
        <v>93436</v>
      </c>
      <c r="P78" s="2">
        <v>42643</v>
      </c>
      <c r="Q78" t="s">
        <v>63</v>
      </c>
      <c r="R78">
        <v>-3.7639714777469635E-2</v>
      </c>
      <c r="S78">
        <v>-1.234483E-3</v>
      </c>
      <c r="AM78">
        <v>196805</v>
      </c>
      <c r="AN78">
        <v>2.2800000000000001E-2</v>
      </c>
      <c r="AO78">
        <v>4.4999999999999997E-3</v>
      </c>
      <c r="AP78">
        <f t="shared" si="9"/>
        <v>2.7300000000000001E-2</v>
      </c>
      <c r="AQ78">
        <v>3.0164876E-2</v>
      </c>
      <c r="AR78">
        <v>0.39909376647522898</v>
      </c>
      <c r="BO78">
        <v>73</v>
      </c>
      <c r="BP78">
        <v>0.14382561063953198</v>
      </c>
    </row>
    <row r="79" spans="1:68">
      <c r="A79">
        <v>193212</v>
      </c>
      <c r="B79">
        <v>4.3999999999999997E-2</v>
      </c>
      <c r="C79">
        <v>1E-4</v>
      </c>
      <c r="D79">
        <f t="shared" si="10"/>
        <v>4.41E-2</v>
      </c>
      <c r="E79" t="s">
        <v>44</v>
      </c>
      <c r="F79">
        <v>-7.5760000000000003E-3</v>
      </c>
      <c r="O79">
        <v>93436</v>
      </c>
      <c r="P79" s="2">
        <v>42674</v>
      </c>
      <c r="Q79" t="s">
        <v>63</v>
      </c>
      <c r="R79">
        <v>-3.0877826735377312E-2</v>
      </c>
      <c r="S79">
        <v>-1.9425620000000001E-2</v>
      </c>
      <c r="AM79">
        <v>196806</v>
      </c>
      <c r="AN79">
        <v>6.8999999999999999E-3</v>
      </c>
      <c r="AO79">
        <v>4.3E-3</v>
      </c>
      <c r="AP79">
        <f t="shared" si="9"/>
        <v>1.12E-2</v>
      </c>
      <c r="AQ79">
        <v>3.0026110000000002E-2</v>
      </c>
      <c r="AR79">
        <v>0.39282896425018399</v>
      </c>
      <c r="BO79">
        <v>74</v>
      </c>
      <c r="BP79">
        <v>-0.12718793899147368</v>
      </c>
    </row>
    <row r="80" spans="1:68">
      <c r="A80">
        <v>193301</v>
      </c>
      <c r="B80">
        <v>1.2500000000000001E-2</v>
      </c>
      <c r="C80">
        <v>1E-4</v>
      </c>
      <c r="D80">
        <f t="shared" si="10"/>
        <v>1.26E-2</v>
      </c>
      <c r="E80" t="s">
        <v>44</v>
      </c>
      <c r="F80">
        <v>-1.5266999999999999E-2</v>
      </c>
      <c r="O80">
        <v>93436</v>
      </c>
      <c r="P80" s="2">
        <v>42704</v>
      </c>
      <c r="Q80" t="s">
        <v>63</v>
      </c>
      <c r="R80">
        <v>-4.2128164321184158E-2</v>
      </c>
      <c r="S80">
        <v>3.4174450000000002E-2</v>
      </c>
      <c r="AM80">
        <v>196807</v>
      </c>
      <c r="AN80">
        <v>-2.7199999999999998E-2</v>
      </c>
      <c r="AO80">
        <v>4.7999999999999996E-3</v>
      </c>
      <c r="AP80">
        <f t="shared" si="9"/>
        <v>-2.24E-2</v>
      </c>
      <c r="AQ80">
        <v>3.0727747E-2</v>
      </c>
      <c r="AR80">
        <v>0.36156193746173598</v>
      </c>
      <c r="BO80">
        <v>75</v>
      </c>
      <c r="BP80">
        <v>-5.1758920493855942E-2</v>
      </c>
    </row>
    <row r="81" spans="1:68">
      <c r="A81">
        <v>193302</v>
      </c>
      <c r="B81">
        <v>-0.15240000000000001</v>
      </c>
      <c r="C81">
        <v>-2.9999999999999997E-4</v>
      </c>
      <c r="D81">
        <f t="shared" si="10"/>
        <v>-0.1527</v>
      </c>
      <c r="E81" t="s">
        <v>44</v>
      </c>
      <c r="F81">
        <v>-1.5504E-2</v>
      </c>
      <c r="O81">
        <v>93436</v>
      </c>
      <c r="P81" s="2">
        <v>42734</v>
      </c>
      <c r="Q81" t="s">
        <v>63</v>
      </c>
      <c r="R81">
        <v>0.12824714183807373</v>
      </c>
      <c r="S81">
        <v>1.8200750000000002E-2</v>
      </c>
      <c r="AM81">
        <v>196808</v>
      </c>
      <c r="AN81">
        <v>1.34E-2</v>
      </c>
      <c r="AO81">
        <v>4.1999999999999997E-3</v>
      </c>
      <c r="AP81">
        <f t="shared" si="9"/>
        <v>1.7600000000000001E-2</v>
      </c>
      <c r="AQ81">
        <v>3.0514566E-2</v>
      </c>
      <c r="AR81">
        <v>0.47172923416102203</v>
      </c>
      <c r="BO81">
        <v>76</v>
      </c>
      <c r="BP81">
        <v>0.27465489519160369</v>
      </c>
    </row>
    <row r="82" spans="1:68">
      <c r="A82">
        <v>193303</v>
      </c>
      <c r="B82">
        <v>3.2899999999999999E-2</v>
      </c>
      <c r="C82">
        <v>4.0000000000000002E-4</v>
      </c>
      <c r="D82">
        <f t="shared" si="10"/>
        <v>3.3299999999999996E-2</v>
      </c>
      <c r="E82" t="s">
        <v>44</v>
      </c>
      <c r="F82">
        <v>-7.8740000000000008E-3</v>
      </c>
      <c r="O82">
        <v>93436</v>
      </c>
      <c r="P82" s="2">
        <v>42766</v>
      </c>
      <c r="Q82" t="s">
        <v>63</v>
      </c>
      <c r="R82">
        <v>0.17895077168941498</v>
      </c>
      <c r="S82">
        <v>1.7884340000000002E-2</v>
      </c>
      <c r="AM82">
        <v>196809</v>
      </c>
      <c r="AN82">
        <v>4.0300000000000002E-2</v>
      </c>
      <c r="AO82">
        <v>4.3E-3</v>
      </c>
      <c r="AP82">
        <f t="shared" si="9"/>
        <v>4.4600000000000001E-2</v>
      </c>
      <c r="AQ82">
        <v>2.9512028999999999E-2</v>
      </c>
      <c r="AR82">
        <v>0.50860924150291298</v>
      </c>
      <c r="BO82">
        <v>77</v>
      </c>
      <c r="BP82">
        <v>9.4879139270113266E-2</v>
      </c>
    </row>
    <row r="83" spans="1:68">
      <c r="A83">
        <v>193304</v>
      </c>
      <c r="B83">
        <v>0.38850000000000001</v>
      </c>
      <c r="C83">
        <v>1E-3</v>
      </c>
      <c r="D83">
        <f t="shared" si="10"/>
        <v>0.38950000000000001</v>
      </c>
      <c r="E83" t="s">
        <v>44</v>
      </c>
      <c r="F83">
        <v>0</v>
      </c>
      <c r="O83">
        <v>93436</v>
      </c>
      <c r="P83" s="2">
        <v>42794</v>
      </c>
      <c r="Q83" t="s">
        <v>63</v>
      </c>
      <c r="R83">
        <v>-7.7005010098218918E-3</v>
      </c>
      <c r="S83">
        <v>3.7198260000000004E-2</v>
      </c>
      <c r="AM83">
        <v>196810</v>
      </c>
      <c r="AN83">
        <v>4.1999999999999997E-3</v>
      </c>
      <c r="AO83">
        <v>4.4000000000000003E-3</v>
      </c>
      <c r="AP83">
        <f t="shared" si="9"/>
        <v>8.6E-3</v>
      </c>
      <c r="AQ83">
        <v>2.9429746E-2</v>
      </c>
      <c r="AR83">
        <v>0.43250000636295099</v>
      </c>
      <c r="BO83">
        <v>78</v>
      </c>
      <c r="BP83">
        <v>0.11134597879633423</v>
      </c>
    </row>
    <row r="84" spans="1:68">
      <c r="A84">
        <v>193305</v>
      </c>
      <c r="B84">
        <v>0.21429999999999999</v>
      </c>
      <c r="C84">
        <v>4.0000000000000002E-4</v>
      </c>
      <c r="D84">
        <f t="shared" si="10"/>
        <v>0.2147</v>
      </c>
      <c r="E84" t="s">
        <v>44</v>
      </c>
      <c r="F84">
        <v>0</v>
      </c>
      <c r="O84">
        <v>93436</v>
      </c>
      <c r="P84" s="2">
        <v>42825</v>
      </c>
      <c r="Q84" t="s">
        <v>63</v>
      </c>
      <c r="R84">
        <v>0.11324445903301239</v>
      </c>
      <c r="S84">
        <v>-3.8923020000000003E-4</v>
      </c>
      <c r="AM84">
        <v>196811</v>
      </c>
      <c r="AN84">
        <v>5.4300000000000001E-2</v>
      </c>
      <c r="AO84">
        <v>4.1999999999999997E-3</v>
      </c>
      <c r="AP84">
        <f t="shared" si="9"/>
        <v>5.8500000000000003E-2</v>
      </c>
      <c r="AQ84">
        <v>2.8205869000000001E-2</v>
      </c>
      <c r="AR84">
        <v>0.26078748329208001</v>
      </c>
      <c r="BO84">
        <v>79</v>
      </c>
      <c r="BP84">
        <v>1.8238221469702054E-2</v>
      </c>
    </row>
    <row r="85" spans="1:68">
      <c r="A85">
        <v>193306</v>
      </c>
      <c r="B85">
        <v>0.13109999999999999</v>
      </c>
      <c r="C85">
        <v>2.0000000000000001E-4</v>
      </c>
      <c r="D85">
        <f t="shared" si="10"/>
        <v>0.1313</v>
      </c>
      <c r="E85" t="s">
        <v>44</v>
      </c>
      <c r="F85">
        <v>7.9369999999999996E-3</v>
      </c>
      <c r="O85">
        <v>93436</v>
      </c>
      <c r="P85" s="2">
        <v>42853</v>
      </c>
      <c r="Q85" t="s">
        <v>63</v>
      </c>
      <c r="R85">
        <v>0.12853044271469116</v>
      </c>
      <c r="S85">
        <v>9.0912170000000004E-3</v>
      </c>
      <c r="AM85">
        <v>196812</v>
      </c>
      <c r="AN85">
        <v>-3.9399999999999998E-2</v>
      </c>
      <c r="AO85">
        <v>4.3E-3</v>
      </c>
      <c r="AP85">
        <f t="shared" si="9"/>
        <v>-3.5099999999999999E-2</v>
      </c>
      <c r="AQ85">
        <v>2.9559022000000001E-2</v>
      </c>
      <c r="AR85">
        <v>0.23172445580759499</v>
      </c>
      <c r="BO85">
        <v>80</v>
      </c>
      <c r="BP85">
        <v>-0.12192748055953334</v>
      </c>
    </row>
    <row r="86" spans="1:68">
      <c r="A86">
        <v>193307</v>
      </c>
      <c r="B86">
        <v>-9.6299999999999997E-2</v>
      </c>
      <c r="C86">
        <v>2.0000000000000001E-4</v>
      </c>
      <c r="D86">
        <f t="shared" si="10"/>
        <v>-9.6099999999999991E-2</v>
      </c>
      <c r="E86" t="s">
        <v>44</v>
      </c>
      <c r="F86">
        <v>3.1496000000000003E-2</v>
      </c>
      <c r="O86">
        <v>93436</v>
      </c>
      <c r="P86" s="2">
        <v>42886</v>
      </c>
      <c r="Q86" t="s">
        <v>63</v>
      </c>
      <c r="R86">
        <v>8.5777059197425842E-2</v>
      </c>
      <c r="S86">
        <v>1.157621E-2</v>
      </c>
      <c r="AM86">
        <v>196901</v>
      </c>
      <c r="AN86">
        <v>-1.2500000000000001E-2</v>
      </c>
      <c r="AO86">
        <v>5.3E-3</v>
      </c>
      <c r="AP86">
        <f t="shared" si="9"/>
        <v>-7.2000000000000007E-3</v>
      </c>
      <c r="AQ86">
        <v>2.9900010000000001E-2</v>
      </c>
      <c r="AR86">
        <v>0.29772109210695702</v>
      </c>
      <c r="BO86">
        <v>81</v>
      </c>
      <c r="BP86">
        <v>-9.4567935763611222E-2</v>
      </c>
    </row>
    <row r="87" spans="1:68">
      <c r="A87">
        <v>193308</v>
      </c>
      <c r="B87">
        <v>0.1205</v>
      </c>
      <c r="C87">
        <v>2.9999999999999997E-4</v>
      </c>
      <c r="D87">
        <f t="shared" si="10"/>
        <v>0.12079999999999999</v>
      </c>
      <c r="E87" t="s">
        <v>44</v>
      </c>
      <c r="F87">
        <v>7.6340000000000002E-3</v>
      </c>
      <c r="O87">
        <v>93436</v>
      </c>
      <c r="P87" s="2">
        <v>42916</v>
      </c>
      <c r="Q87" t="s">
        <v>63</v>
      </c>
      <c r="R87">
        <v>6.0408711433410645E-2</v>
      </c>
      <c r="S87">
        <v>4.8138320000000005E-3</v>
      </c>
      <c r="AM87">
        <v>196902</v>
      </c>
      <c r="AN87">
        <v>-5.8400000000000001E-2</v>
      </c>
      <c r="AO87">
        <v>4.5999999999999999E-3</v>
      </c>
      <c r="AP87">
        <f t="shared" si="9"/>
        <v>-5.3800000000000001E-2</v>
      </c>
      <c r="AQ87">
        <v>3.1488840999999997E-2</v>
      </c>
      <c r="AR87">
        <v>0.372489068001919</v>
      </c>
      <c r="BO87">
        <v>82</v>
      </c>
      <c r="BP87">
        <v>-0.19241272565121104</v>
      </c>
    </row>
    <row r="88" spans="1:68">
      <c r="A88">
        <v>193309</v>
      </c>
      <c r="B88">
        <v>-0.1065</v>
      </c>
      <c r="C88">
        <v>2.0000000000000001E-4</v>
      </c>
      <c r="D88">
        <f t="shared" si="10"/>
        <v>-0.10629999999999999</v>
      </c>
      <c r="E88" t="s">
        <v>44</v>
      </c>
      <c r="F88">
        <v>0</v>
      </c>
      <c r="O88">
        <v>93436</v>
      </c>
      <c r="P88" s="2">
        <v>42947</v>
      </c>
      <c r="Q88" t="s">
        <v>63</v>
      </c>
      <c r="R88">
        <v>-0.10547270625829697</v>
      </c>
      <c r="S88">
        <v>1.9348770000000001E-2</v>
      </c>
      <c r="AM88">
        <v>196903</v>
      </c>
      <c r="AN88">
        <v>2.64E-2</v>
      </c>
      <c r="AO88">
        <v>4.5999999999999999E-3</v>
      </c>
      <c r="AP88">
        <f t="shared" si="9"/>
        <v>3.1E-2</v>
      </c>
      <c r="AQ88">
        <v>3.0538862999999999E-2</v>
      </c>
      <c r="AR88">
        <v>0.40947751783709901</v>
      </c>
      <c r="BO88">
        <v>83</v>
      </c>
      <c r="BP88">
        <v>-0.18699541818763188</v>
      </c>
    </row>
    <row r="89" spans="1:68">
      <c r="A89">
        <v>193310</v>
      </c>
      <c r="B89">
        <v>-8.3599999999999994E-2</v>
      </c>
      <c r="C89">
        <v>1E-4</v>
      </c>
      <c r="D89">
        <f t="shared" si="10"/>
        <v>-8.3499999999999991E-2</v>
      </c>
      <c r="E89" t="s">
        <v>44</v>
      </c>
      <c r="F89">
        <v>0</v>
      </c>
      <c r="O89">
        <v>93436</v>
      </c>
      <c r="P89" s="2">
        <v>42978</v>
      </c>
      <c r="Q89" t="s">
        <v>63</v>
      </c>
      <c r="R89">
        <v>0.10025656968355179</v>
      </c>
      <c r="S89">
        <v>5.4649229999999998E-4</v>
      </c>
      <c r="AM89">
        <v>196904</v>
      </c>
      <c r="AN89">
        <v>1.46E-2</v>
      </c>
      <c r="AO89">
        <v>5.3E-3</v>
      </c>
      <c r="AP89">
        <f t="shared" si="9"/>
        <v>1.9900000000000001E-2</v>
      </c>
      <c r="AQ89">
        <v>2.9993249E-2</v>
      </c>
      <c r="AR89">
        <v>0.45582212293378199</v>
      </c>
      <c r="BO89">
        <v>84</v>
      </c>
      <c r="BP89">
        <v>-5.0782078921233764E-2</v>
      </c>
    </row>
    <row r="90" spans="1:68">
      <c r="A90">
        <v>193311</v>
      </c>
      <c r="B90">
        <v>9.9699999999999997E-2</v>
      </c>
      <c r="C90">
        <v>2.0000000000000001E-4</v>
      </c>
      <c r="D90">
        <f t="shared" si="10"/>
        <v>9.9900000000000003E-2</v>
      </c>
      <c r="E90" t="s">
        <v>44</v>
      </c>
      <c r="F90">
        <v>0</v>
      </c>
      <c r="O90">
        <v>93436</v>
      </c>
      <c r="P90" s="2">
        <v>43007</v>
      </c>
      <c r="Q90" t="s">
        <v>63</v>
      </c>
      <c r="R90">
        <v>-4.158468171954155E-2</v>
      </c>
      <c r="S90">
        <v>1.9302900000000001E-2</v>
      </c>
      <c r="AM90">
        <v>196905</v>
      </c>
      <c r="AN90">
        <v>-1E-3</v>
      </c>
      <c r="AO90">
        <v>4.7999999999999996E-3</v>
      </c>
      <c r="AP90">
        <f t="shared" si="9"/>
        <v>3.7999999999999996E-3</v>
      </c>
      <c r="AQ90">
        <v>3.0156582000000001E-2</v>
      </c>
      <c r="AR90">
        <v>0.43797941625991699</v>
      </c>
      <c r="BO90">
        <v>85</v>
      </c>
      <c r="BP90">
        <v>-0.18169164369907803</v>
      </c>
    </row>
    <row r="91" spans="1:68">
      <c r="A91">
        <v>193312</v>
      </c>
      <c r="B91">
        <v>1.83E-2</v>
      </c>
      <c r="C91">
        <v>2.0000000000000001E-4</v>
      </c>
      <c r="D91">
        <f t="shared" si="10"/>
        <v>1.8499999999999999E-2</v>
      </c>
      <c r="E91" t="s">
        <v>44</v>
      </c>
      <c r="F91">
        <v>0</v>
      </c>
      <c r="O91">
        <v>93436</v>
      </c>
      <c r="P91" s="2">
        <v>43039</v>
      </c>
      <c r="Q91" t="s">
        <v>63</v>
      </c>
      <c r="R91">
        <v>-2.8056308627128601E-2</v>
      </c>
      <c r="S91">
        <v>2.2188180000000002E-2</v>
      </c>
      <c r="AM91">
        <v>196906</v>
      </c>
      <c r="AN91">
        <v>-7.1800000000000003E-2</v>
      </c>
      <c r="AO91">
        <v>5.1000000000000004E-3</v>
      </c>
      <c r="AP91">
        <f t="shared" si="9"/>
        <v>-6.6700000000000009E-2</v>
      </c>
      <c r="AQ91">
        <v>3.2033568999999998E-2</v>
      </c>
      <c r="AR91">
        <v>0.41262353294869802</v>
      </c>
      <c r="BO91">
        <v>86</v>
      </c>
      <c r="BP91">
        <v>4.621940112809525E-2</v>
      </c>
    </row>
    <row r="92" spans="1:68">
      <c r="A92">
        <v>193401</v>
      </c>
      <c r="B92">
        <v>0.126</v>
      </c>
      <c r="C92">
        <v>5.0000000000000001E-4</v>
      </c>
      <c r="D92">
        <f t="shared" si="10"/>
        <v>0.1265</v>
      </c>
      <c r="E92" t="s">
        <v>44</v>
      </c>
      <c r="F92">
        <v>0</v>
      </c>
      <c r="O92">
        <v>93436</v>
      </c>
      <c r="P92" s="2">
        <v>43069</v>
      </c>
      <c r="Q92" t="s">
        <v>63</v>
      </c>
      <c r="R92">
        <v>-6.8410076200962067E-2</v>
      </c>
      <c r="S92">
        <v>2.8082599999999999E-2</v>
      </c>
      <c r="AM92">
        <v>196907</v>
      </c>
      <c r="AN92">
        <v>-7.0000000000000007E-2</v>
      </c>
      <c r="AO92">
        <v>5.3E-3</v>
      </c>
      <c r="AP92">
        <f t="shared" si="9"/>
        <v>-6.4700000000000008E-2</v>
      </c>
      <c r="AQ92">
        <v>3.4157356E-2</v>
      </c>
      <c r="AR92">
        <v>0.58411206427098405</v>
      </c>
      <c r="BO92">
        <v>87</v>
      </c>
      <c r="BP92">
        <v>0.2653167494996323</v>
      </c>
    </row>
    <row r="93" spans="1:68">
      <c r="A93">
        <v>193402</v>
      </c>
      <c r="B93">
        <v>-2.5000000000000001E-2</v>
      </c>
      <c r="C93">
        <v>2.0000000000000001E-4</v>
      </c>
      <c r="D93">
        <f t="shared" si="10"/>
        <v>-2.4800000000000003E-2</v>
      </c>
      <c r="E93" t="s">
        <v>44</v>
      </c>
      <c r="F93">
        <v>7.5760000000000003E-3</v>
      </c>
      <c r="O93">
        <v>93436</v>
      </c>
      <c r="P93" s="2">
        <v>43098</v>
      </c>
      <c r="Q93" t="s">
        <v>63</v>
      </c>
      <c r="R93">
        <v>8.0945445224642754E-3</v>
      </c>
      <c r="S93">
        <v>9.8316189999999998E-3</v>
      </c>
      <c r="AM93">
        <v>196908</v>
      </c>
      <c r="AN93">
        <v>4.6800000000000001E-2</v>
      </c>
      <c r="AO93">
        <v>5.0000000000000001E-3</v>
      </c>
      <c r="AP93">
        <f t="shared" si="9"/>
        <v>5.1799999999999999E-2</v>
      </c>
      <c r="AQ93">
        <v>3.2911004000000001E-2</v>
      </c>
      <c r="AR93">
        <v>0.72062380636468604</v>
      </c>
      <c r="BO93">
        <v>88</v>
      </c>
      <c r="BP93">
        <v>-0.1449816882977234</v>
      </c>
    </row>
    <row r="94" spans="1:68">
      <c r="A94">
        <v>193403</v>
      </c>
      <c r="B94">
        <v>8.9999999999999998E-4</v>
      </c>
      <c r="C94">
        <v>2.0000000000000001E-4</v>
      </c>
      <c r="D94">
        <f t="shared" si="10"/>
        <v>1.1000000000000001E-3</v>
      </c>
      <c r="E94" t="s">
        <v>44</v>
      </c>
      <c r="F94">
        <v>0</v>
      </c>
      <c r="O94">
        <v>93436</v>
      </c>
      <c r="P94" s="2">
        <v>43131</v>
      </c>
      <c r="Q94" t="s">
        <v>63</v>
      </c>
      <c r="R94">
        <v>0.13797973096370697</v>
      </c>
      <c r="S94">
        <v>5.6178730000000003E-2</v>
      </c>
      <c r="AM94">
        <v>196909</v>
      </c>
      <c r="AN94">
        <v>-2.98E-2</v>
      </c>
      <c r="AO94">
        <v>6.1999999999999998E-3</v>
      </c>
      <c r="AP94">
        <f t="shared" si="9"/>
        <v>-2.3599999999999999E-2</v>
      </c>
      <c r="AQ94">
        <v>3.3827320000000001E-2</v>
      </c>
      <c r="AR94">
        <v>0.73894571797457997</v>
      </c>
      <c r="BO94">
        <v>89</v>
      </c>
      <c r="BP94">
        <v>0.17510313931021032</v>
      </c>
    </row>
    <row r="95" spans="1:68">
      <c r="A95">
        <v>193404</v>
      </c>
      <c r="B95">
        <v>-1.7899999999999999E-2</v>
      </c>
      <c r="C95">
        <v>1E-4</v>
      </c>
      <c r="D95">
        <f t="shared" si="10"/>
        <v>-1.78E-2</v>
      </c>
      <c r="E95" t="s">
        <v>44</v>
      </c>
      <c r="F95">
        <v>0</v>
      </c>
      <c r="O95">
        <v>93436</v>
      </c>
      <c r="P95" s="2">
        <v>43159</v>
      </c>
      <c r="Q95" t="s">
        <v>63</v>
      </c>
      <c r="R95">
        <v>-3.1751856207847595E-2</v>
      </c>
      <c r="S95">
        <v>-3.8947380000000004E-2</v>
      </c>
      <c r="AM95">
        <v>196910</v>
      </c>
      <c r="AN95">
        <v>5.0599999999999999E-2</v>
      </c>
      <c r="AO95">
        <v>6.0000000000000001E-3</v>
      </c>
      <c r="AP95">
        <f t="shared" si="9"/>
        <v>5.6599999999999998E-2</v>
      </c>
      <c r="AQ95">
        <v>3.2428322000000002E-2</v>
      </c>
      <c r="AR95">
        <v>0.78115486741742601</v>
      </c>
      <c r="BO95">
        <v>90</v>
      </c>
      <c r="BP95">
        <v>-7.5854567237953807E-2</v>
      </c>
    </row>
    <row r="96" spans="1:68">
      <c r="A96">
        <v>193405</v>
      </c>
      <c r="B96">
        <v>-7.2499999999999995E-2</v>
      </c>
      <c r="C96">
        <v>1E-4</v>
      </c>
      <c r="D96">
        <f t="shared" si="10"/>
        <v>-7.2399999999999992E-2</v>
      </c>
      <c r="E96" t="s">
        <v>44</v>
      </c>
      <c r="F96">
        <v>0</v>
      </c>
      <c r="O96">
        <v>93436</v>
      </c>
      <c r="P96" s="2">
        <v>43188</v>
      </c>
      <c r="Q96" t="s">
        <v>63</v>
      </c>
      <c r="R96">
        <v>-0.22424647212028503</v>
      </c>
      <c r="S96">
        <v>-2.688451E-2</v>
      </c>
      <c r="AM96">
        <v>196911</v>
      </c>
      <c r="AN96">
        <v>-3.7900000000000003E-2</v>
      </c>
      <c r="AO96">
        <v>5.1999999999999998E-3</v>
      </c>
      <c r="AP96">
        <f t="shared" si="9"/>
        <v>-3.2700000000000007E-2</v>
      </c>
      <c r="AQ96">
        <v>3.3649611000000003E-2</v>
      </c>
      <c r="AR96">
        <v>0.563862739450263</v>
      </c>
      <c r="BO96">
        <v>91</v>
      </c>
      <c r="BP96">
        <v>0.13518583227111758</v>
      </c>
    </row>
    <row r="97" spans="1:68">
      <c r="A97">
        <v>193406</v>
      </c>
      <c r="B97">
        <v>2.64E-2</v>
      </c>
      <c r="C97">
        <v>1E-4</v>
      </c>
      <c r="D97">
        <f t="shared" si="10"/>
        <v>2.6499999999999999E-2</v>
      </c>
      <c r="E97" t="s">
        <v>44</v>
      </c>
      <c r="F97">
        <v>7.5189999999999996E-3</v>
      </c>
      <c r="O97">
        <v>93436</v>
      </c>
      <c r="P97" s="2">
        <v>43220</v>
      </c>
      <c r="Q97" t="s">
        <v>63</v>
      </c>
      <c r="R97">
        <v>0.10434745252132416</v>
      </c>
      <c r="S97">
        <v>2.7188010000000003E-3</v>
      </c>
      <c r="AM97">
        <v>196912</v>
      </c>
      <c r="AN97">
        <v>-2.63E-2</v>
      </c>
      <c r="AO97">
        <v>6.4000000000000003E-3</v>
      </c>
      <c r="AP97">
        <f t="shared" si="9"/>
        <v>-1.9900000000000001E-2</v>
      </c>
      <c r="AQ97">
        <v>3.4325439999999999E-2</v>
      </c>
      <c r="AR97">
        <v>0.71696705189308396</v>
      </c>
      <c r="BO97">
        <v>92</v>
      </c>
      <c r="BP97">
        <v>-1.0474007535838825E-2</v>
      </c>
    </row>
    <row r="98" spans="1:68">
      <c r="A98">
        <v>193407</v>
      </c>
      <c r="B98">
        <v>-0.1096</v>
      </c>
      <c r="C98">
        <v>1E-4</v>
      </c>
      <c r="D98">
        <f t="shared" si="10"/>
        <v>-0.1095</v>
      </c>
      <c r="E98" t="s">
        <v>44</v>
      </c>
      <c r="F98">
        <v>0</v>
      </c>
      <c r="O98">
        <v>93436</v>
      </c>
      <c r="P98" s="2">
        <v>43251</v>
      </c>
      <c r="Q98" t="s">
        <v>63</v>
      </c>
      <c r="R98">
        <v>-3.1201031059026718E-2</v>
      </c>
      <c r="S98">
        <v>2.1608350000000002E-2</v>
      </c>
      <c r="AM98">
        <v>197001</v>
      </c>
      <c r="AN98">
        <v>-8.1000000000000003E-2</v>
      </c>
      <c r="AO98">
        <v>6.0000000000000001E-3</v>
      </c>
      <c r="AP98">
        <f t="shared" si="9"/>
        <v>-7.4999999999999997E-2</v>
      </c>
      <c r="AQ98">
        <v>3.7206891999999998E-2</v>
      </c>
      <c r="AR98">
        <v>0.79982853700127998</v>
      </c>
      <c r="BO98">
        <v>93</v>
      </c>
      <c r="BP98">
        <v>0.27969920724703312</v>
      </c>
    </row>
    <row r="99" spans="1:68">
      <c r="A99">
        <v>193408</v>
      </c>
      <c r="B99">
        <v>5.5800000000000002E-2</v>
      </c>
      <c r="C99">
        <v>1E-4</v>
      </c>
      <c r="D99">
        <f t="shared" si="10"/>
        <v>5.5900000000000005E-2</v>
      </c>
      <c r="E99" t="s">
        <v>44</v>
      </c>
      <c r="F99">
        <v>0</v>
      </c>
      <c r="O99">
        <v>93436</v>
      </c>
      <c r="P99" s="2">
        <v>43280</v>
      </c>
      <c r="Q99" t="s">
        <v>63</v>
      </c>
      <c r="R99">
        <v>0.20447440445423126</v>
      </c>
      <c r="S99">
        <v>4.8424000000000002E-3</v>
      </c>
      <c r="AM99">
        <v>197002</v>
      </c>
      <c r="AN99">
        <v>5.1299999999999998E-2</v>
      </c>
      <c r="AO99">
        <v>6.1999999999999998E-3</v>
      </c>
      <c r="AP99">
        <f t="shared" si="9"/>
        <v>5.7499999999999996E-2</v>
      </c>
      <c r="AQ99">
        <v>3.5381787999999997E-2</v>
      </c>
      <c r="AR99">
        <v>1.0685380731741201</v>
      </c>
      <c r="BO99">
        <v>94</v>
      </c>
      <c r="BP99">
        <v>-4.9877499430192651E-2</v>
      </c>
    </row>
    <row r="100" spans="1:68">
      <c r="A100">
        <v>193409</v>
      </c>
      <c r="B100">
        <v>-2.3E-3</v>
      </c>
      <c r="C100">
        <v>1E-4</v>
      </c>
      <c r="D100">
        <f t="shared" si="10"/>
        <v>-2.2000000000000001E-3</v>
      </c>
      <c r="E100" t="s">
        <v>44</v>
      </c>
      <c r="F100">
        <v>1.4925000000000001E-2</v>
      </c>
      <c r="O100">
        <v>93436</v>
      </c>
      <c r="P100" s="2">
        <v>43312</v>
      </c>
      <c r="Q100" t="s">
        <v>63</v>
      </c>
      <c r="R100">
        <v>-0.13066042959690094</v>
      </c>
      <c r="S100">
        <v>3.6021589999999999E-2</v>
      </c>
      <c r="AM100">
        <v>197003</v>
      </c>
      <c r="AN100">
        <v>-1.06E-2</v>
      </c>
      <c r="AO100">
        <v>5.7000000000000002E-3</v>
      </c>
      <c r="AP100">
        <f t="shared" si="9"/>
        <v>-4.8999999999999998E-3</v>
      </c>
      <c r="AQ100">
        <v>3.5367622000000001E-2</v>
      </c>
      <c r="AR100">
        <v>0.94960935936893098</v>
      </c>
      <c r="BO100">
        <v>95</v>
      </c>
      <c r="BP100">
        <v>-0.10163981153762647</v>
      </c>
    </row>
    <row r="101" spans="1:68">
      <c r="A101">
        <v>193410</v>
      </c>
      <c r="B101">
        <v>-1.66E-2</v>
      </c>
      <c r="C101">
        <v>1E-4</v>
      </c>
      <c r="D101">
        <f t="shared" si="10"/>
        <v>-1.6500000000000001E-2</v>
      </c>
      <c r="E101" t="s">
        <v>44</v>
      </c>
      <c r="F101">
        <v>-7.3530000000000002E-3</v>
      </c>
      <c r="O101">
        <v>93436</v>
      </c>
      <c r="P101" s="2">
        <v>43343</v>
      </c>
      <c r="Q101" t="s">
        <v>63</v>
      </c>
      <c r="R101">
        <v>1.1806496419012547E-2</v>
      </c>
      <c r="S101">
        <v>3.026322E-2</v>
      </c>
      <c r="AM101">
        <v>197004</v>
      </c>
      <c r="AN101">
        <v>-0.11</v>
      </c>
      <c r="AO101">
        <v>5.0000000000000001E-3</v>
      </c>
      <c r="AP101">
        <f t="shared" si="9"/>
        <v>-0.105</v>
      </c>
      <c r="AQ101">
        <v>3.8927011999999997E-2</v>
      </c>
      <c r="AR101">
        <v>0.730177896953774</v>
      </c>
      <c r="BO101">
        <v>96</v>
      </c>
      <c r="BP101">
        <v>0.10857699470610199</v>
      </c>
    </row>
    <row r="102" spans="1:68">
      <c r="A102">
        <v>193411</v>
      </c>
      <c r="B102">
        <v>8.3299999999999999E-2</v>
      </c>
      <c r="C102">
        <v>1E-4</v>
      </c>
      <c r="D102">
        <f t="shared" si="10"/>
        <v>8.3400000000000002E-2</v>
      </c>
      <c r="E102" t="s">
        <v>44</v>
      </c>
      <c r="F102">
        <v>0</v>
      </c>
      <c r="O102">
        <v>93436</v>
      </c>
      <c r="P102" s="2">
        <v>43371</v>
      </c>
      <c r="Q102" t="s">
        <v>63</v>
      </c>
      <c r="R102">
        <v>-0.12229004502296448</v>
      </c>
      <c r="S102">
        <v>4.2943010000000004E-3</v>
      </c>
      <c r="AM102">
        <v>197005</v>
      </c>
      <c r="AN102">
        <v>-6.9199999999999998E-2</v>
      </c>
      <c r="AO102">
        <v>5.3E-3</v>
      </c>
      <c r="AP102">
        <f t="shared" si="9"/>
        <v>-6.3899999999999998E-2</v>
      </c>
      <c r="AQ102">
        <v>4.1497974999999999E-2</v>
      </c>
      <c r="AR102">
        <v>1.0342639116921299</v>
      </c>
      <c r="BO102">
        <v>97</v>
      </c>
      <c r="BP102">
        <v>0.13566223096630808</v>
      </c>
    </row>
    <row r="103" spans="1:68">
      <c r="A103">
        <v>193412</v>
      </c>
      <c r="B103">
        <v>3.5999999999999999E-3</v>
      </c>
      <c r="C103">
        <v>1E-4</v>
      </c>
      <c r="D103">
        <f t="shared" si="10"/>
        <v>3.6999999999999997E-3</v>
      </c>
      <c r="E103" t="s">
        <v>44</v>
      </c>
      <c r="F103">
        <v>-7.4070000000000004E-3</v>
      </c>
      <c r="O103">
        <v>93436</v>
      </c>
      <c r="P103" s="2">
        <v>43404</v>
      </c>
      <c r="Q103" t="s">
        <v>63</v>
      </c>
      <c r="R103">
        <v>0.27401149272918701</v>
      </c>
      <c r="S103">
        <v>-6.9403359999999997E-2</v>
      </c>
      <c r="AM103">
        <v>197006</v>
      </c>
      <c r="AN103">
        <v>-5.79E-2</v>
      </c>
      <c r="AO103">
        <v>5.7999999999999996E-3</v>
      </c>
      <c r="AP103">
        <f t="shared" si="9"/>
        <v>-5.21E-2</v>
      </c>
      <c r="AQ103">
        <v>4.3729373000000002E-2</v>
      </c>
      <c r="AR103">
        <v>1.3050354995533</v>
      </c>
      <c r="BO103">
        <v>98</v>
      </c>
      <c r="BP103">
        <v>6.9740642524362573E-2</v>
      </c>
    </row>
    <row r="104" spans="1:68">
      <c r="A104">
        <v>193501</v>
      </c>
      <c r="B104">
        <v>-3.4500000000000003E-2</v>
      </c>
      <c r="C104">
        <v>1E-4</v>
      </c>
      <c r="D104">
        <f t="shared" si="10"/>
        <v>-3.44E-2</v>
      </c>
      <c r="E104" t="s">
        <v>44</v>
      </c>
      <c r="F104">
        <v>1.4925000000000001E-2</v>
      </c>
      <c r="O104">
        <v>93436</v>
      </c>
      <c r="P104" s="2">
        <v>43434</v>
      </c>
      <c r="Q104" t="s">
        <v>63</v>
      </c>
      <c r="R104">
        <v>3.9013408124446869E-2</v>
      </c>
      <c r="S104">
        <v>1.7859380000000001E-2</v>
      </c>
      <c r="AM104">
        <v>197007</v>
      </c>
      <c r="AN104">
        <v>6.93E-2</v>
      </c>
      <c r="AO104">
        <v>5.1999999999999998E-3</v>
      </c>
      <c r="AP104">
        <f t="shared" si="9"/>
        <v>7.4499999999999997E-2</v>
      </c>
      <c r="AQ104">
        <v>4.0785778000000002E-2</v>
      </c>
      <c r="AR104">
        <v>1.5209729954498401</v>
      </c>
      <c r="BO104">
        <v>99</v>
      </c>
      <c r="BP104">
        <v>6.7501206880985987E-2</v>
      </c>
    </row>
    <row r="105" spans="1:68">
      <c r="A105">
        <v>193502</v>
      </c>
      <c r="B105">
        <v>-1.9400000000000001E-2</v>
      </c>
      <c r="C105">
        <v>2.0000000000000001E-4</v>
      </c>
      <c r="D105">
        <f t="shared" si="10"/>
        <v>-1.9200000000000002E-2</v>
      </c>
      <c r="E105" t="s">
        <v>44</v>
      </c>
      <c r="F105">
        <v>7.3530000000000002E-3</v>
      </c>
      <c r="O105">
        <v>93436</v>
      </c>
      <c r="P105" s="2">
        <v>43465</v>
      </c>
      <c r="Q105" t="s">
        <v>63</v>
      </c>
      <c r="R105">
        <v>-5.044516921043396E-2</v>
      </c>
      <c r="S105">
        <v>-9.1776949999999996E-2</v>
      </c>
      <c r="AM105">
        <v>197008</v>
      </c>
      <c r="AN105">
        <v>4.4900000000000002E-2</v>
      </c>
      <c r="AO105">
        <v>5.3E-3</v>
      </c>
      <c r="AP105">
        <f t="shared" si="9"/>
        <v>5.0200000000000002E-2</v>
      </c>
      <c r="AQ105">
        <v>3.9090653000000003E-2</v>
      </c>
      <c r="AR105">
        <v>1.51088441110323</v>
      </c>
      <c r="BO105">
        <v>100</v>
      </c>
      <c r="BP105">
        <v>0.17465731748571972</v>
      </c>
    </row>
    <row r="106" spans="1:68">
      <c r="A106">
        <v>193503</v>
      </c>
      <c r="B106">
        <v>-3.6799999999999999E-2</v>
      </c>
      <c r="C106">
        <v>1E-4</v>
      </c>
      <c r="D106">
        <f t="shared" si="10"/>
        <v>-3.6699999999999997E-2</v>
      </c>
      <c r="E106" t="s">
        <v>44</v>
      </c>
      <c r="F106">
        <v>0</v>
      </c>
      <c r="O106">
        <v>93436</v>
      </c>
      <c r="P106" s="2">
        <v>43496</v>
      </c>
      <c r="Q106" t="s">
        <v>63</v>
      </c>
      <c r="R106">
        <v>-7.7463939785957336E-2</v>
      </c>
      <c r="S106">
        <v>7.8684400000000002E-2</v>
      </c>
      <c r="AM106">
        <v>197009</v>
      </c>
      <c r="AN106">
        <v>4.1799999999999997E-2</v>
      </c>
      <c r="AO106">
        <v>5.4000000000000003E-3</v>
      </c>
      <c r="AP106">
        <f t="shared" si="9"/>
        <v>4.7199999999999999E-2</v>
      </c>
      <c r="AQ106">
        <v>3.7881486999999998E-2</v>
      </c>
      <c r="AR106">
        <v>1.4492001435290001</v>
      </c>
      <c r="BO106">
        <v>101</v>
      </c>
      <c r="BP106">
        <v>0.28141055758482442</v>
      </c>
    </row>
    <row r="107" spans="1:68">
      <c r="A107">
        <v>193504</v>
      </c>
      <c r="B107">
        <v>9.06E-2</v>
      </c>
      <c r="C107">
        <v>1E-4</v>
      </c>
      <c r="D107">
        <f t="shared" si="10"/>
        <v>9.0700000000000003E-2</v>
      </c>
      <c r="E107" t="s">
        <v>44</v>
      </c>
      <c r="F107">
        <v>7.2989999999999999E-3</v>
      </c>
      <c r="O107">
        <v>93436</v>
      </c>
      <c r="P107" s="2">
        <v>43524</v>
      </c>
      <c r="Q107" t="s">
        <v>63</v>
      </c>
      <c r="R107">
        <v>4.1886575520038605E-2</v>
      </c>
      <c r="S107">
        <v>2.9728930000000001E-2</v>
      </c>
      <c r="AM107">
        <v>197010</v>
      </c>
      <c r="AN107">
        <v>-2.2800000000000001E-2</v>
      </c>
      <c r="AO107">
        <v>4.5999999999999999E-3</v>
      </c>
      <c r="AP107">
        <f t="shared" si="9"/>
        <v>-1.8200000000000001E-2</v>
      </c>
      <c r="AQ107">
        <v>3.8118078E-2</v>
      </c>
      <c r="AR107">
        <v>1.4075693542291301</v>
      </c>
      <c r="BO107">
        <v>102</v>
      </c>
      <c r="BP107">
        <v>0.16639348848944857</v>
      </c>
    </row>
    <row r="108" spans="1:68">
      <c r="A108">
        <v>193505</v>
      </c>
      <c r="B108">
        <v>3.4700000000000002E-2</v>
      </c>
      <c r="C108">
        <v>1E-4</v>
      </c>
      <c r="D108">
        <f t="shared" si="10"/>
        <v>3.4800000000000005E-2</v>
      </c>
      <c r="E108" t="s">
        <v>44</v>
      </c>
      <c r="F108">
        <v>0</v>
      </c>
      <c r="O108">
        <v>93436</v>
      </c>
      <c r="P108" s="2">
        <v>43553</v>
      </c>
      <c r="Q108" t="s">
        <v>63</v>
      </c>
      <c r="R108">
        <v>-0.1251094788312912</v>
      </c>
      <c r="S108">
        <v>1.7924289999999999E-2</v>
      </c>
      <c r="AM108">
        <v>197011</v>
      </c>
      <c r="AN108">
        <v>4.5900000000000003E-2</v>
      </c>
      <c r="AO108">
        <v>4.5999999999999999E-3</v>
      </c>
      <c r="AP108">
        <f t="shared" si="9"/>
        <v>5.0500000000000003E-2</v>
      </c>
      <c r="AQ108">
        <v>3.6200344000000002E-2</v>
      </c>
      <c r="AR108">
        <v>1.50148859059802</v>
      </c>
      <c r="BO108">
        <v>103</v>
      </c>
      <c r="BP108">
        <v>3.3766424347563828E-3</v>
      </c>
    </row>
    <row r="109" spans="1:68">
      <c r="A109">
        <v>193506</v>
      </c>
      <c r="B109">
        <v>5.9299999999999999E-2</v>
      </c>
      <c r="C109">
        <v>1E-4</v>
      </c>
      <c r="D109">
        <f t="shared" si="10"/>
        <v>5.9400000000000001E-2</v>
      </c>
      <c r="E109" t="s">
        <v>44</v>
      </c>
      <c r="F109">
        <v>-7.2459999999999998E-3</v>
      </c>
      <c r="O109">
        <v>93436</v>
      </c>
      <c r="P109" s="2">
        <v>43585</v>
      </c>
      <c r="Q109" t="s">
        <v>63</v>
      </c>
      <c r="R109">
        <v>-0.14710921049118042</v>
      </c>
      <c r="S109">
        <v>3.9313439999999998E-2</v>
      </c>
      <c r="AM109">
        <v>197012</v>
      </c>
      <c r="AN109">
        <v>5.7200000000000001E-2</v>
      </c>
      <c r="AO109">
        <v>4.1999999999999997E-3</v>
      </c>
      <c r="AP109">
        <f t="shared" si="9"/>
        <v>6.1400000000000003E-2</v>
      </c>
      <c r="AQ109">
        <v>3.4074878000000003E-2</v>
      </c>
      <c r="AR109">
        <v>1.63245657963457</v>
      </c>
      <c r="BO109">
        <v>104</v>
      </c>
      <c r="BP109">
        <v>-0.16540371904018791</v>
      </c>
    </row>
    <row r="110" spans="1:68">
      <c r="A110">
        <v>193507</v>
      </c>
      <c r="B110">
        <v>7.51E-2</v>
      </c>
      <c r="C110">
        <v>1E-4</v>
      </c>
      <c r="D110">
        <f t="shared" si="10"/>
        <v>7.5200000000000003E-2</v>
      </c>
      <c r="E110" t="s">
        <v>44</v>
      </c>
      <c r="F110">
        <v>0</v>
      </c>
      <c r="O110">
        <v>93436</v>
      </c>
      <c r="P110" s="2">
        <v>43616</v>
      </c>
      <c r="Q110" t="s">
        <v>63</v>
      </c>
      <c r="R110">
        <v>-0.22426578402519226</v>
      </c>
      <c r="S110">
        <v>-6.5777730000000006E-2</v>
      </c>
      <c r="AM110">
        <v>197101</v>
      </c>
      <c r="AN110">
        <v>4.8399999999999999E-2</v>
      </c>
      <c r="AO110">
        <v>3.8E-3</v>
      </c>
      <c r="AP110">
        <f t="shared" si="9"/>
        <v>5.2199999999999996E-2</v>
      </c>
      <c r="AQ110">
        <v>3.2644973000000001E-2</v>
      </c>
      <c r="AR110">
        <v>1.4005603197930101</v>
      </c>
      <c r="BO110">
        <v>105</v>
      </c>
      <c r="BP110">
        <v>0.27158223944262305</v>
      </c>
    </row>
    <row r="111" spans="1:68">
      <c r="A111">
        <v>193508</v>
      </c>
      <c r="B111">
        <v>2.6499999999999999E-2</v>
      </c>
      <c r="C111">
        <v>1E-4</v>
      </c>
      <c r="D111">
        <f t="shared" si="10"/>
        <v>2.6599999999999999E-2</v>
      </c>
      <c r="E111" t="s">
        <v>44</v>
      </c>
      <c r="F111">
        <v>0</v>
      </c>
      <c r="O111">
        <v>93436</v>
      </c>
      <c r="P111" s="2">
        <v>43644</v>
      </c>
      <c r="Q111" t="s">
        <v>63</v>
      </c>
      <c r="R111">
        <v>0.20684814453125</v>
      </c>
      <c r="S111">
        <v>6.8930190000000002E-2</v>
      </c>
      <c r="AM111">
        <v>197102</v>
      </c>
      <c r="AN111">
        <v>1.41E-2</v>
      </c>
      <c r="AO111">
        <v>3.3E-3</v>
      </c>
      <c r="AP111">
        <f t="shared" si="9"/>
        <v>1.7399999999999999E-2</v>
      </c>
      <c r="AQ111">
        <v>3.2248062000000001E-2</v>
      </c>
      <c r="AR111">
        <v>1.19020899734013</v>
      </c>
      <c r="BO111">
        <v>106</v>
      </c>
      <c r="BP111">
        <v>-0.12081596896693836</v>
      </c>
    </row>
    <row r="112" spans="1:68">
      <c r="A112">
        <v>193509</v>
      </c>
      <c r="B112">
        <v>2.63E-2</v>
      </c>
      <c r="C112">
        <v>1E-4</v>
      </c>
      <c r="D112">
        <f t="shared" si="10"/>
        <v>2.64E-2</v>
      </c>
      <c r="E112" t="s">
        <v>44</v>
      </c>
      <c r="F112">
        <v>0</v>
      </c>
      <c r="O112">
        <v>93436</v>
      </c>
      <c r="P112" s="2">
        <v>43677</v>
      </c>
      <c r="Q112" t="s">
        <v>63</v>
      </c>
      <c r="R112">
        <v>8.1222563982009888E-2</v>
      </c>
      <c r="S112">
        <v>1.312819E-2</v>
      </c>
      <c r="AM112">
        <v>197103</v>
      </c>
      <c r="AN112">
        <v>4.1300000000000003E-2</v>
      </c>
      <c r="AO112">
        <v>3.0000000000000001E-3</v>
      </c>
      <c r="AP112">
        <f t="shared" si="9"/>
        <v>4.4300000000000006E-2</v>
      </c>
      <c r="AQ112">
        <v>3.1003888E-2</v>
      </c>
      <c r="AR112">
        <v>1.18784097109964</v>
      </c>
      <c r="BO112">
        <v>107</v>
      </c>
      <c r="BP112">
        <v>0.12114979082152438</v>
      </c>
    </row>
    <row r="113" spans="1:68">
      <c r="A113">
        <v>193510</v>
      </c>
      <c r="B113">
        <v>7.0300000000000001E-2</v>
      </c>
      <c r="C113">
        <v>1E-4</v>
      </c>
      <c r="D113">
        <f t="shared" si="10"/>
        <v>7.0400000000000004E-2</v>
      </c>
      <c r="E113" t="s">
        <v>44</v>
      </c>
      <c r="F113">
        <v>0</v>
      </c>
      <c r="O113">
        <v>93436</v>
      </c>
      <c r="P113" s="2">
        <v>43707</v>
      </c>
      <c r="Q113" t="s">
        <v>63</v>
      </c>
      <c r="R113">
        <v>-6.6222421824932098E-2</v>
      </c>
      <c r="S113">
        <v>-1.8091650000000001E-2</v>
      </c>
      <c r="AM113">
        <v>197104</v>
      </c>
      <c r="AN113">
        <v>3.15E-2</v>
      </c>
      <c r="AO113">
        <v>2.8E-3</v>
      </c>
      <c r="AP113">
        <f t="shared" si="9"/>
        <v>3.4299999999999997E-2</v>
      </c>
      <c r="AQ113">
        <v>2.9886195000000001E-2</v>
      </c>
      <c r="AR113">
        <v>1.1949640768180601</v>
      </c>
      <c r="BO113">
        <v>108</v>
      </c>
      <c r="BP113">
        <v>-0.18551862478309533</v>
      </c>
    </row>
    <row r="114" spans="1:68">
      <c r="A114">
        <v>193511</v>
      </c>
      <c r="B114">
        <v>4.8800000000000003E-2</v>
      </c>
      <c r="C114">
        <v>2.0000000000000001E-4</v>
      </c>
      <c r="D114">
        <f t="shared" si="10"/>
        <v>4.9000000000000002E-2</v>
      </c>
      <c r="E114" t="s">
        <v>44</v>
      </c>
      <c r="F114">
        <v>7.2989999999999999E-3</v>
      </c>
      <c r="O114">
        <v>93436</v>
      </c>
      <c r="P114" s="2">
        <v>43738</v>
      </c>
      <c r="Q114" t="s">
        <v>63</v>
      </c>
      <c r="R114">
        <v>6.76388218998909E-2</v>
      </c>
      <c r="S114">
        <v>1.7181169999999999E-2</v>
      </c>
      <c r="AM114">
        <v>197105</v>
      </c>
      <c r="AN114">
        <v>-3.9800000000000002E-2</v>
      </c>
      <c r="AO114">
        <v>2.8999999999999998E-3</v>
      </c>
      <c r="AP114">
        <f t="shared" si="9"/>
        <v>-3.6900000000000002E-2</v>
      </c>
      <c r="AQ114">
        <v>3.1148550000000001E-2</v>
      </c>
      <c r="AR114">
        <v>1.1005273549594099</v>
      </c>
      <c r="BO114">
        <v>109</v>
      </c>
      <c r="BP114">
        <v>0.23604798878059707</v>
      </c>
    </row>
    <row r="115" spans="1:68">
      <c r="A115">
        <v>193512</v>
      </c>
      <c r="B115">
        <v>4.5600000000000002E-2</v>
      </c>
      <c r="C115">
        <v>1E-4</v>
      </c>
      <c r="D115">
        <f t="shared" si="10"/>
        <v>4.5700000000000005E-2</v>
      </c>
      <c r="E115" t="s">
        <v>44</v>
      </c>
      <c r="F115">
        <v>0</v>
      </c>
      <c r="O115">
        <v>93436</v>
      </c>
      <c r="P115" s="2">
        <v>43769</v>
      </c>
      <c r="Q115" t="s">
        <v>63</v>
      </c>
      <c r="R115">
        <v>0.30742731690406799</v>
      </c>
      <c r="S115">
        <v>2.0431750000000002E-2</v>
      </c>
      <c r="AM115">
        <v>197106</v>
      </c>
      <c r="AN115">
        <v>-1E-3</v>
      </c>
      <c r="AO115">
        <v>3.7000000000000002E-3</v>
      </c>
      <c r="AP115">
        <f t="shared" si="9"/>
        <v>2.7000000000000001E-3</v>
      </c>
      <c r="AQ115">
        <v>3.1093280000000001E-2</v>
      </c>
      <c r="AR115">
        <v>1.2084871764426299</v>
      </c>
      <c r="BO115">
        <v>110</v>
      </c>
      <c r="BP115">
        <v>-0.1871299762067466</v>
      </c>
    </row>
    <row r="116" spans="1:68">
      <c r="A116">
        <v>193601</v>
      </c>
      <c r="B116">
        <v>6.8900000000000003E-2</v>
      </c>
      <c r="C116">
        <v>1E-4</v>
      </c>
      <c r="D116">
        <f t="shared" si="10"/>
        <v>6.9000000000000006E-2</v>
      </c>
      <c r="E116" t="s">
        <v>44</v>
      </c>
      <c r="F116">
        <v>0</v>
      </c>
      <c r="O116">
        <v>93436</v>
      </c>
      <c r="P116" s="2">
        <v>43798</v>
      </c>
      <c r="Q116" t="s">
        <v>63</v>
      </c>
      <c r="R116">
        <v>4.76946160197258E-2</v>
      </c>
      <c r="S116">
        <v>3.4047060000000004E-2</v>
      </c>
      <c r="AM116">
        <v>197107</v>
      </c>
      <c r="AN116">
        <v>-4.4999999999999998E-2</v>
      </c>
      <c r="AO116">
        <v>4.0000000000000001E-3</v>
      </c>
      <c r="AP116">
        <f t="shared" si="9"/>
        <v>-4.0999999999999995E-2</v>
      </c>
      <c r="AQ116">
        <v>3.2398723999999997E-2</v>
      </c>
      <c r="AR116">
        <v>1.1802946603775399</v>
      </c>
      <c r="BO116">
        <v>111</v>
      </c>
      <c r="BP116">
        <v>8.1571742441668815E-2</v>
      </c>
    </row>
    <row r="117" spans="1:68">
      <c r="A117">
        <v>193602</v>
      </c>
      <c r="B117">
        <v>2.4899999999999999E-2</v>
      </c>
      <c r="C117">
        <v>1E-4</v>
      </c>
      <c r="D117">
        <f t="shared" si="10"/>
        <v>2.4999999999999998E-2</v>
      </c>
      <c r="E117" t="s">
        <v>44</v>
      </c>
      <c r="F117">
        <v>0</v>
      </c>
      <c r="O117">
        <v>93436</v>
      </c>
      <c r="P117" s="2">
        <v>43830</v>
      </c>
      <c r="Q117" t="s">
        <v>63</v>
      </c>
      <c r="R117">
        <v>0.26789712905883789</v>
      </c>
      <c r="S117">
        <v>2.8589800000000002E-2</v>
      </c>
      <c r="AM117">
        <v>197108</v>
      </c>
      <c r="AN117">
        <v>3.7900000000000003E-2</v>
      </c>
      <c r="AO117">
        <v>4.7000000000000002E-3</v>
      </c>
      <c r="AP117">
        <f t="shared" si="9"/>
        <v>4.2600000000000006E-2</v>
      </c>
      <c r="AQ117">
        <v>3.1236291999999999E-2</v>
      </c>
      <c r="AR117">
        <v>1.2666879837293099</v>
      </c>
      <c r="BO117">
        <v>112</v>
      </c>
      <c r="BP117">
        <v>-0.15364450295286947</v>
      </c>
    </row>
    <row r="118" spans="1:68">
      <c r="A118">
        <v>193603</v>
      </c>
      <c r="B118">
        <v>9.9000000000000008E-3</v>
      </c>
      <c r="C118">
        <v>2.0000000000000001E-4</v>
      </c>
      <c r="D118">
        <f t="shared" si="10"/>
        <v>1.0100000000000001E-2</v>
      </c>
      <c r="E118" t="s">
        <v>44</v>
      </c>
      <c r="F118">
        <v>-7.2459999999999998E-3</v>
      </c>
      <c r="O118">
        <v>93436</v>
      </c>
      <c r="P118" s="2">
        <v>43861</v>
      </c>
      <c r="Q118" t="s">
        <v>63</v>
      </c>
      <c r="R118">
        <v>0.55515986680984497</v>
      </c>
      <c r="S118">
        <v>-1.62809E-3</v>
      </c>
      <c r="AM118">
        <v>197109</v>
      </c>
      <c r="AN118">
        <v>-8.5000000000000006E-3</v>
      </c>
      <c r="AO118">
        <v>3.7000000000000002E-3</v>
      </c>
      <c r="AP118">
        <f t="shared" si="9"/>
        <v>-4.8000000000000004E-3</v>
      </c>
      <c r="AQ118">
        <v>3.1421599000000001E-2</v>
      </c>
      <c r="AR118">
        <v>1.0490633269373399</v>
      </c>
      <c r="BO118">
        <v>113</v>
      </c>
      <c r="BP118">
        <v>-5.101108379971675E-2</v>
      </c>
    </row>
    <row r="119" spans="1:68">
      <c r="A119">
        <v>193604</v>
      </c>
      <c r="B119">
        <v>-8.14E-2</v>
      </c>
      <c r="C119">
        <v>2.0000000000000001E-4</v>
      </c>
      <c r="D119">
        <f t="shared" si="10"/>
        <v>-8.1199999999999994E-2</v>
      </c>
      <c r="E119" t="s">
        <v>44</v>
      </c>
      <c r="F119">
        <v>0</v>
      </c>
      <c r="O119">
        <v>93436</v>
      </c>
      <c r="P119" s="2">
        <v>43889</v>
      </c>
      <c r="Q119" t="s">
        <v>63</v>
      </c>
      <c r="R119">
        <v>2.6776492595672607E-2</v>
      </c>
      <c r="S119">
        <v>-8.4110470000000007E-2</v>
      </c>
      <c r="AM119">
        <v>197110</v>
      </c>
      <c r="AN119">
        <v>-4.4200000000000003E-2</v>
      </c>
      <c r="AO119">
        <v>3.7000000000000002E-3</v>
      </c>
      <c r="AP119">
        <f t="shared" si="9"/>
        <v>-4.0500000000000001E-2</v>
      </c>
      <c r="AQ119">
        <v>3.2721319999999998E-2</v>
      </c>
      <c r="AR119">
        <v>0.93685075527527595</v>
      </c>
      <c r="BO119">
        <v>114</v>
      </c>
      <c r="BP119">
        <v>-3.018495812453037E-2</v>
      </c>
    </row>
    <row r="120" spans="1:68">
      <c r="A120">
        <v>193605</v>
      </c>
      <c r="B120">
        <v>5.1900000000000002E-2</v>
      </c>
      <c r="C120">
        <v>2.0000000000000001E-4</v>
      </c>
      <c r="D120">
        <f t="shared" si="10"/>
        <v>5.21E-2</v>
      </c>
      <c r="E120" t="s">
        <v>44</v>
      </c>
      <c r="F120">
        <v>0</v>
      </c>
      <c r="O120">
        <v>93436</v>
      </c>
      <c r="P120" s="2">
        <v>43921</v>
      </c>
      <c r="Q120" t="s">
        <v>63</v>
      </c>
      <c r="R120">
        <v>-0.21555711328983307</v>
      </c>
      <c r="S120">
        <v>-0.12511929999999999</v>
      </c>
      <c r="AM120">
        <v>197111</v>
      </c>
      <c r="AN120">
        <v>-4.5999999999999999E-3</v>
      </c>
      <c r="AO120">
        <v>3.7000000000000002E-3</v>
      </c>
      <c r="AP120">
        <f t="shared" si="9"/>
        <v>-8.9999999999999976E-4</v>
      </c>
      <c r="AQ120">
        <v>3.2734013999999999E-2</v>
      </c>
      <c r="AR120">
        <v>1.14234466552752</v>
      </c>
      <c r="BO120">
        <v>115</v>
      </c>
      <c r="BP120">
        <v>-0.11189729101371754</v>
      </c>
    </row>
    <row r="121" spans="1:68">
      <c r="A121">
        <v>193606</v>
      </c>
      <c r="B121">
        <v>2.4E-2</v>
      </c>
      <c r="C121">
        <v>2.9999999999999997E-4</v>
      </c>
      <c r="D121">
        <f t="shared" si="10"/>
        <v>2.4300000000000002E-2</v>
      </c>
      <c r="E121" t="s">
        <v>44</v>
      </c>
      <c r="F121">
        <v>7.2989999999999999E-3</v>
      </c>
      <c r="O121">
        <v>93436</v>
      </c>
      <c r="P121" s="2">
        <v>43951</v>
      </c>
      <c r="Q121" t="s">
        <v>63</v>
      </c>
      <c r="R121">
        <v>0.49213740229606628</v>
      </c>
      <c r="S121">
        <v>0.12684409999999999</v>
      </c>
      <c r="AM121">
        <v>197112</v>
      </c>
      <c r="AN121">
        <v>8.7099999999999997E-2</v>
      </c>
      <c r="AO121">
        <v>3.7000000000000002E-3</v>
      </c>
      <c r="AP121">
        <f t="shared" si="9"/>
        <v>9.0799999999999992E-2</v>
      </c>
      <c r="AQ121">
        <v>3.0071506000000001E-2</v>
      </c>
      <c r="AR121">
        <v>1.2392658734965301</v>
      </c>
      <c r="BO121">
        <v>116</v>
      </c>
      <c r="BP121">
        <v>0.18035977222292526</v>
      </c>
    </row>
    <row r="122" spans="1:68">
      <c r="A122">
        <v>193607</v>
      </c>
      <c r="B122">
        <v>6.6699999999999995E-2</v>
      </c>
      <c r="C122">
        <v>1E-4</v>
      </c>
      <c r="D122">
        <f t="shared" si="10"/>
        <v>6.6799999999999998E-2</v>
      </c>
      <c r="E122" t="s">
        <v>44</v>
      </c>
      <c r="F122">
        <v>7.2459999999999998E-3</v>
      </c>
      <c r="O122">
        <v>93436</v>
      </c>
      <c r="P122" s="2">
        <v>43980</v>
      </c>
      <c r="Q122" t="s">
        <v>63</v>
      </c>
      <c r="R122">
        <v>6.7938804626464844E-2</v>
      </c>
      <c r="S122">
        <v>4.5281780000000001E-2</v>
      </c>
      <c r="AM122">
        <v>197201</v>
      </c>
      <c r="AN122">
        <v>2.4899999999999999E-2</v>
      </c>
      <c r="AO122">
        <v>2.8999999999999998E-3</v>
      </c>
      <c r="AP122">
        <f t="shared" si="9"/>
        <v>2.7799999999999998E-2</v>
      </c>
      <c r="AQ122">
        <v>2.9536270999999999E-2</v>
      </c>
      <c r="AR122">
        <v>0.99579600496271403</v>
      </c>
      <c r="BO122">
        <v>117</v>
      </c>
      <c r="BP122">
        <v>9.9957935271789811E-2</v>
      </c>
    </row>
    <row r="123" spans="1:68">
      <c r="A123">
        <v>193608</v>
      </c>
      <c r="B123">
        <v>9.9000000000000008E-3</v>
      </c>
      <c r="C123">
        <v>2.0000000000000001E-4</v>
      </c>
      <c r="D123">
        <f t="shared" si="10"/>
        <v>1.0100000000000001E-2</v>
      </c>
      <c r="E123" t="s">
        <v>44</v>
      </c>
      <c r="F123">
        <v>7.1939999999999999E-3</v>
      </c>
      <c r="O123">
        <v>93436</v>
      </c>
      <c r="P123" s="2">
        <v>44012</v>
      </c>
      <c r="Q123" t="s">
        <v>63</v>
      </c>
      <c r="R123">
        <v>0.29318571090698242</v>
      </c>
      <c r="S123">
        <v>1.8388399999999999E-2</v>
      </c>
      <c r="AM123">
        <v>197202</v>
      </c>
      <c r="AN123">
        <v>2.87E-2</v>
      </c>
      <c r="AO123">
        <v>2.5000000000000001E-3</v>
      </c>
      <c r="AP123">
        <f t="shared" si="9"/>
        <v>3.1199999999999999E-2</v>
      </c>
      <c r="AQ123">
        <v>2.8807356999999999E-2</v>
      </c>
      <c r="AR123">
        <v>0.89443333570891503</v>
      </c>
      <c r="BO123">
        <v>118</v>
      </c>
      <c r="BP123">
        <v>-0.16361913245733828</v>
      </c>
    </row>
    <row r="124" spans="1:68">
      <c r="A124">
        <v>193609</v>
      </c>
      <c r="B124">
        <v>9.7999999999999997E-3</v>
      </c>
      <c r="C124">
        <v>1E-4</v>
      </c>
      <c r="D124">
        <f t="shared" si="10"/>
        <v>9.8999999999999991E-3</v>
      </c>
      <c r="E124" t="s">
        <v>44</v>
      </c>
      <c r="F124">
        <v>0</v>
      </c>
      <c r="O124">
        <v>93436</v>
      </c>
      <c r="P124" s="2">
        <v>44043</v>
      </c>
      <c r="Q124" t="s">
        <v>63</v>
      </c>
      <c r="R124">
        <v>0.32501080632209778</v>
      </c>
      <c r="S124">
        <v>5.5101299999999999E-2</v>
      </c>
      <c r="AM124">
        <v>197203</v>
      </c>
      <c r="AN124">
        <v>6.3E-3</v>
      </c>
      <c r="AO124">
        <v>2.7000000000000001E-3</v>
      </c>
      <c r="AP124">
        <f t="shared" si="9"/>
        <v>9.0000000000000011E-3</v>
      </c>
      <c r="AQ124">
        <v>2.863806E-2</v>
      </c>
      <c r="AR124">
        <v>0.74636183953151103</v>
      </c>
      <c r="BO124">
        <v>119</v>
      </c>
      <c r="BP124">
        <v>0.26778664969718813</v>
      </c>
    </row>
    <row r="125" spans="1:68">
      <c r="A125">
        <v>193610</v>
      </c>
      <c r="B125">
        <v>7.1199999999999999E-2</v>
      </c>
      <c r="C125">
        <v>2.0000000000000001E-4</v>
      </c>
      <c r="D125">
        <f t="shared" si="10"/>
        <v>7.1400000000000005E-2</v>
      </c>
      <c r="E125" t="s">
        <v>44</v>
      </c>
      <c r="F125">
        <v>0</v>
      </c>
      <c r="O125">
        <v>93436</v>
      </c>
      <c r="P125" s="2">
        <v>44074</v>
      </c>
      <c r="Q125" t="s">
        <v>63</v>
      </c>
      <c r="R125">
        <v>0.74145209789276123</v>
      </c>
      <c r="S125">
        <v>7.0064689999999999E-2</v>
      </c>
      <c r="AM125">
        <v>197204</v>
      </c>
      <c r="AN125">
        <v>2.8999999999999998E-3</v>
      </c>
      <c r="AO125">
        <v>2.8999999999999998E-3</v>
      </c>
      <c r="AP125">
        <f t="shared" si="9"/>
        <v>5.7999999999999996E-3</v>
      </c>
      <c r="AQ125">
        <v>2.8513048999999999E-2</v>
      </c>
      <c r="AR125">
        <v>0.71538079203139904</v>
      </c>
      <c r="BO125">
        <v>120</v>
      </c>
      <c r="BP125">
        <v>0.1885991311848999</v>
      </c>
    </row>
    <row r="126" spans="1:68">
      <c r="A126">
        <v>193611</v>
      </c>
      <c r="B126">
        <v>3.27E-2</v>
      </c>
      <c r="C126">
        <v>1E-4</v>
      </c>
      <c r="D126">
        <f t="shared" si="10"/>
        <v>3.2800000000000003E-2</v>
      </c>
      <c r="E126" t="s">
        <v>44</v>
      </c>
      <c r="F126">
        <v>0</v>
      </c>
      <c r="O126">
        <v>93436</v>
      </c>
      <c r="P126" s="2">
        <v>44104</v>
      </c>
      <c r="Q126" t="s">
        <v>63</v>
      </c>
      <c r="R126">
        <v>-0.13908731937408447</v>
      </c>
      <c r="S126">
        <v>-3.9227959999999999E-2</v>
      </c>
      <c r="AM126">
        <v>197205</v>
      </c>
      <c r="AN126">
        <v>1.2500000000000001E-2</v>
      </c>
      <c r="AO126">
        <v>3.0000000000000001E-3</v>
      </c>
      <c r="AP126">
        <f t="shared" si="9"/>
        <v>1.55E-2</v>
      </c>
      <c r="AQ126">
        <v>2.8028851E-2</v>
      </c>
      <c r="AR126">
        <v>0.78053047015388899</v>
      </c>
      <c r="BO126">
        <v>121</v>
      </c>
      <c r="BP126">
        <v>-0.12110357597616861</v>
      </c>
    </row>
    <row r="127" spans="1:68">
      <c r="A127">
        <v>193612</v>
      </c>
      <c r="B127">
        <v>2.0999999999999999E-3</v>
      </c>
      <c r="C127">
        <v>0</v>
      </c>
      <c r="D127">
        <f t="shared" si="10"/>
        <v>2.0999999999999999E-3</v>
      </c>
      <c r="E127" t="s">
        <v>44</v>
      </c>
      <c r="F127">
        <v>0</v>
      </c>
      <c r="O127">
        <v>93436</v>
      </c>
      <c r="P127" s="2">
        <v>44134</v>
      </c>
      <c r="Q127" t="s">
        <v>63</v>
      </c>
      <c r="R127">
        <v>-9.5498941838741302E-2</v>
      </c>
      <c r="S127">
        <v>-2.7665780000000001E-2</v>
      </c>
      <c r="AM127">
        <v>197206</v>
      </c>
      <c r="AN127">
        <v>-2.4299999999999999E-2</v>
      </c>
      <c r="AO127">
        <v>2.8999999999999998E-3</v>
      </c>
      <c r="AP127">
        <f t="shared" si="9"/>
        <v>-2.1399999999999999E-2</v>
      </c>
      <c r="AQ127">
        <v>2.8654097E-2</v>
      </c>
      <c r="AR127">
        <v>0.70198023375517404</v>
      </c>
      <c r="BO127">
        <v>122</v>
      </c>
      <c r="BP127">
        <v>3.8312335739114856E-2</v>
      </c>
    </row>
    <row r="128" spans="1:68">
      <c r="A128">
        <v>193701</v>
      </c>
      <c r="B128">
        <v>3.3500000000000002E-2</v>
      </c>
      <c r="C128">
        <v>1E-4</v>
      </c>
      <c r="D128">
        <f t="shared" si="10"/>
        <v>3.3600000000000005E-2</v>
      </c>
      <c r="E128" t="s">
        <v>44</v>
      </c>
      <c r="F128">
        <v>7.143E-3</v>
      </c>
      <c r="O128">
        <v>93436</v>
      </c>
      <c r="P128" s="2">
        <v>44165</v>
      </c>
      <c r="Q128" t="s">
        <v>63</v>
      </c>
      <c r="R128">
        <v>0.46273571252822876</v>
      </c>
      <c r="S128">
        <v>0.10754569999999999</v>
      </c>
      <c r="AM128">
        <v>197207</v>
      </c>
      <c r="AN128">
        <v>-8.0000000000000002E-3</v>
      </c>
      <c r="AO128">
        <v>3.0999999999999999E-3</v>
      </c>
      <c r="AP128">
        <f t="shared" si="9"/>
        <v>-4.8999999999999998E-3</v>
      </c>
      <c r="AQ128">
        <v>2.8618399999999999E-2</v>
      </c>
      <c r="AR128">
        <v>0.70215415366460898</v>
      </c>
      <c r="BO128">
        <v>123</v>
      </c>
      <c r="BP128">
        <v>0.10633073163980661</v>
      </c>
    </row>
    <row r="129" spans="1:68">
      <c r="A129">
        <v>193702</v>
      </c>
      <c r="B129">
        <v>1.09E-2</v>
      </c>
      <c r="C129">
        <v>2.0000000000000001E-4</v>
      </c>
      <c r="D129">
        <f t="shared" si="10"/>
        <v>1.11E-2</v>
      </c>
      <c r="E129" t="s">
        <v>44</v>
      </c>
      <c r="F129">
        <v>0</v>
      </c>
      <c r="O129">
        <v>93436</v>
      </c>
      <c r="P129" s="2">
        <v>44196</v>
      </c>
      <c r="Q129" t="s">
        <v>63</v>
      </c>
      <c r="R129">
        <v>0.24325230717658997</v>
      </c>
      <c r="S129">
        <v>3.7121410000000001E-2</v>
      </c>
      <c r="AM129">
        <v>197208</v>
      </c>
      <c r="AN129">
        <v>3.2599999999999997E-2</v>
      </c>
      <c r="AO129">
        <v>2.8999999999999998E-3</v>
      </c>
      <c r="AP129">
        <f t="shared" si="9"/>
        <v>3.5499999999999997E-2</v>
      </c>
      <c r="AQ129">
        <v>2.7695292E-2</v>
      </c>
      <c r="AR129">
        <v>0.67393031331141295</v>
      </c>
      <c r="BO129">
        <v>124</v>
      </c>
      <c r="BP129">
        <v>-2.327840347469573E-2</v>
      </c>
    </row>
    <row r="130" spans="1:68">
      <c r="A130">
        <v>193703</v>
      </c>
      <c r="B130">
        <v>-2.7000000000000001E-3</v>
      </c>
      <c r="C130">
        <v>1E-4</v>
      </c>
      <c r="D130">
        <f t="shared" si="10"/>
        <v>-2.6000000000000003E-3</v>
      </c>
      <c r="E130" t="s">
        <v>44</v>
      </c>
      <c r="F130">
        <v>7.0920000000000002E-3</v>
      </c>
      <c r="O130">
        <v>93436</v>
      </c>
      <c r="P130" s="2">
        <v>44225</v>
      </c>
      <c r="Q130" t="s">
        <v>63</v>
      </c>
      <c r="R130">
        <v>0.12450585514307022</v>
      </c>
      <c r="S130">
        <v>-1.113664E-2</v>
      </c>
      <c r="AM130">
        <v>197209</v>
      </c>
      <c r="AN130">
        <v>-1.14E-2</v>
      </c>
      <c r="AO130">
        <v>3.3999999999999998E-3</v>
      </c>
      <c r="AP130">
        <f t="shared" ref="AP130:AP193" si="11">AN130+AO130</f>
        <v>-8.0000000000000002E-3</v>
      </c>
      <c r="AQ130">
        <v>2.7860697E-2</v>
      </c>
      <c r="AR130">
        <v>0.80891165677979104</v>
      </c>
      <c r="BO130">
        <v>125</v>
      </c>
      <c r="BP130">
        <v>0.1984639238242385</v>
      </c>
    </row>
    <row r="131" spans="1:68">
      <c r="A131">
        <v>193704</v>
      </c>
      <c r="B131">
        <v>-7.3599999999999999E-2</v>
      </c>
      <c r="C131">
        <v>2.9999999999999997E-4</v>
      </c>
      <c r="D131">
        <f t="shared" ref="D131:D194" si="12">B131+C131</f>
        <v>-7.3300000000000004E-2</v>
      </c>
      <c r="E131" t="s">
        <v>44</v>
      </c>
      <c r="F131">
        <v>7.0419999999999996E-3</v>
      </c>
      <c r="O131">
        <v>93436</v>
      </c>
      <c r="P131" s="2">
        <v>44253</v>
      </c>
      <c r="Q131" t="s">
        <v>63</v>
      </c>
      <c r="R131">
        <v>-0.14874047040939331</v>
      </c>
      <c r="S131">
        <v>2.609148E-2</v>
      </c>
      <c r="AM131">
        <v>197210</v>
      </c>
      <c r="AN131">
        <v>5.1999999999999998E-3</v>
      </c>
      <c r="AO131">
        <v>4.0000000000000001E-3</v>
      </c>
      <c r="AP131">
        <f t="shared" si="11"/>
        <v>9.1999999999999998E-3</v>
      </c>
      <c r="AQ131">
        <v>2.7812600999999999E-2</v>
      </c>
      <c r="AR131">
        <v>0.85632264778409894</v>
      </c>
      <c r="BO131">
        <v>126</v>
      </c>
      <c r="BP131">
        <v>0.23182607332311883</v>
      </c>
    </row>
    <row r="132" spans="1:68">
      <c r="A132">
        <v>193705</v>
      </c>
      <c r="B132">
        <v>-8.3000000000000001E-3</v>
      </c>
      <c r="C132">
        <v>5.9999999999999995E-4</v>
      </c>
      <c r="D132">
        <f t="shared" si="12"/>
        <v>-7.7000000000000002E-3</v>
      </c>
      <c r="E132" t="s">
        <v>44</v>
      </c>
      <c r="F132">
        <v>6.9930000000000001E-3</v>
      </c>
      <c r="O132">
        <v>93436</v>
      </c>
      <c r="P132" s="2">
        <v>44286</v>
      </c>
      <c r="Q132" t="s">
        <v>63</v>
      </c>
      <c r="R132">
        <v>-1.1206524446606636E-2</v>
      </c>
      <c r="S132">
        <v>4.2438629999999998E-2</v>
      </c>
      <c r="AM132">
        <v>197211</v>
      </c>
      <c r="AN132">
        <v>4.5999999999999999E-2</v>
      </c>
      <c r="AO132">
        <v>3.7000000000000002E-3</v>
      </c>
      <c r="AP132">
        <f t="shared" si="11"/>
        <v>4.9700000000000001E-2</v>
      </c>
      <c r="AQ132">
        <v>2.6799263E-2</v>
      </c>
      <c r="AR132">
        <v>1.05810484602222</v>
      </c>
      <c r="BO132">
        <v>127</v>
      </c>
      <c r="BP132">
        <v>8.7140207826175597E-2</v>
      </c>
    </row>
    <row r="133" spans="1:68">
      <c r="A133">
        <v>193706</v>
      </c>
      <c r="B133">
        <v>-4.2099999999999999E-2</v>
      </c>
      <c r="C133">
        <v>2.9999999999999997E-4</v>
      </c>
      <c r="D133">
        <f t="shared" si="12"/>
        <v>-4.1799999999999997E-2</v>
      </c>
      <c r="E133" t="s">
        <v>44</v>
      </c>
      <c r="F133">
        <v>0</v>
      </c>
      <c r="O133">
        <v>93436</v>
      </c>
      <c r="P133" s="2">
        <v>44316</v>
      </c>
      <c r="Q133" t="s">
        <v>63</v>
      </c>
      <c r="R133">
        <v>6.2147244811058044E-2</v>
      </c>
      <c r="S133">
        <v>5.2425310000000003E-2</v>
      </c>
      <c r="AM133">
        <v>197212</v>
      </c>
      <c r="AN133">
        <v>6.1999999999999998E-3</v>
      </c>
      <c r="AO133">
        <v>3.7000000000000002E-3</v>
      </c>
      <c r="AP133">
        <f t="shared" si="11"/>
        <v>9.8999999999999991E-3</v>
      </c>
      <c r="AQ133">
        <v>2.6683609E-2</v>
      </c>
      <c r="AR133">
        <v>1.06457502416062</v>
      </c>
      <c r="BO133">
        <v>128</v>
      </c>
      <c r="BP133">
        <v>-0.10438375988474258</v>
      </c>
    </row>
    <row r="134" spans="1:68">
      <c r="A134">
        <v>193707</v>
      </c>
      <c r="B134">
        <v>8.9099999999999999E-2</v>
      </c>
      <c r="C134">
        <v>2.9999999999999997E-4</v>
      </c>
      <c r="D134">
        <f t="shared" si="12"/>
        <v>8.9399999999999993E-2</v>
      </c>
      <c r="E134" t="s">
        <v>44</v>
      </c>
      <c r="F134">
        <v>6.9439999999999997E-3</v>
      </c>
      <c r="O134">
        <v>93436</v>
      </c>
      <c r="P134" s="2">
        <v>44344</v>
      </c>
      <c r="Q134" t="s">
        <v>63</v>
      </c>
      <c r="R134">
        <v>-0.11871339380741119</v>
      </c>
      <c r="S134">
        <v>5.4865030000000002E-3</v>
      </c>
      <c r="AM134">
        <v>197301</v>
      </c>
      <c r="AN134">
        <v>-3.2899999999999999E-2</v>
      </c>
      <c r="AO134">
        <v>4.4000000000000003E-3</v>
      </c>
      <c r="AP134">
        <f t="shared" si="11"/>
        <v>-2.8499999999999998E-2</v>
      </c>
      <c r="AQ134">
        <v>2.7205635999999998E-2</v>
      </c>
      <c r="AR134">
        <v>1.0692769971832601</v>
      </c>
      <c r="BO134">
        <v>129</v>
      </c>
      <c r="BP134">
        <v>2.6309101489003395E-2</v>
      </c>
    </row>
    <row r="135" spans="1:68">
      <c r="A135">
        <v>193708</v>
      </c>
      <c r="B135">
        <v>-4.8599999999999997E-2</v>
      </c>
      <c r="C135">
        <v>2.0000000000000001E-4</v>
      </c>
      <c r="D135">
        <f t="shared" si="12"/>
        <v>-4.8399999999999999E-2</v>
      </c>
      <c r="E135" t="s">
        <v>44</v>
      </c>
      <c r="F135">
        <v>0</v>
      </c>
      <c r="O135">
        <v>93436</v>
      </c>
      <c r="P135" s="2">
        <v>44377</v>
      </c>
      <c r="Q135" t="s">
        <v>63</v>
      </c>
      <c r="R135">
        <v>8.7137401103973389E-2</v>
      </c>
      <c r="S135">
        <v>2.2213980000000001E-2</v>
      </c>
      <c r="AM135">
        <v>197302</v>
      </c>
      <c r="AN135">
        <v>-4.8500000000000001E-2</v>
      </c>
      <c r="AO135">
        <v>4.1000000000000003E-3</v>
      </c>
      <c r="AP135">
        <f t="shared" si="11"/>
        <v>-4.4400000000000002E-2</v>
      </c>
      <c r="AQ135">
        <v>2.8324946E-2</v>
      </c>
      <c r="AR135">
        <v>1.2213576740735199</v>
      </c>
      <c r="BO135">
        <v>130</v>
      </c>
      <c r="BP135">
        <v>-0.19781089965595994</v>
      </c>
    </row>
    <row r="136" spans="1:68">
      <c r="A136">
        <v>193709</v>
      </c>
      <c r="B136">
        <v>-0.1361</v>
      </c>
      <c r="C136">
        <v>4.0000000000000002E-4</v>
      </c>
      <c r="D136">
        <f t="shared" si="12"/>
        <v>-0.13569999999999999</v>
      </c>
      <c r="E136" t="s">
        <v>44</v>
      </c>
      <c r="F136">
        <v>6.8970000000000004E-3</v>
      </c>
      <c r="O136">
        <v>93436</v>
      </c>
      <c r="P136" s="2">
        <v>44407</v>
      </c>
      <c r="Q136" t="s">
        <v>63</v>
      </c>
      <c r="R136">
        <v>1.1034280061721802E-2</v>
      </c>
      <c r="S136">
        <v>2.2748110000000002E-2</v>
      </c>
      <c r="AM136">
        <v>197303</v>
      </c>
      <c r="AN136">
        <v>-1.29E-2</v>
      </c>
      <c r="AO136">
        <v>4.5999999999999999E-3</v>
      </c>
      <c r="AP136">
        <f t="shared" si="11"/>
        <v>-8.3000000000000001E-3</v>
      </c>
      <c r="AQ136">
        <v>2.8425394999999999E-2</v>
      </c>
      <c r="AR136">
        <v>1.3991871655622401</v>
      </c>
      <c r="BO136">
        <v>131</v>
      </c>
      <c r="BP136">
        <v>-0.15850947562625134</v>
      </c>
    </row>
    <row r="137" spans="1:68">
      <c r="A137">
        <v>193710</v>
      </c>
      <c r="B137">
        <v>-9.6100000000000005E-2</v>
      </c>
      <c r="C137">
        <v>2.0000000000000001E-4</v>
      </c>
      <c r="D137">
        <f t="shared" si="12"/>
        <v>-9.5899999999999999E-2</v>
      </c>
      <c r="E137" t="s">
        <v>44</v>
      </c>
      <c r="F137">
        <v>0</v>
      </c>
      <c r="O137">
        <v>93436</v>
      </c>
      <c r="P137" s="2">
        <v>44439</v>
      </c>
      <c r="Q137" t="s">
        <v>63</v>
      </c>
      <c r="R137">
        <v>7.0605292916297913E-2</v>
      </c>
      <c r="S137">
        <v>2.899032E-2</v>
      </c>
      <c r="AM137">
        <v>197304</v>
      </c>
      <c r="AN137">
        <v>-5.6800000000000003E-2</v>
      </c>
      <c r="AO137">
        <v>5.1999999999999998E-3</v>
      </c>
      <c r="AP137">
        <f t="shared" si="11"/>
        <v>-5.1600000000000007E-2</v>
      </c>
      <c r="AQ137">
        <v>2.9790315000000001E-2</v>
      </c>
      <c r="AR137">
        <v>1.50273179668664</v>
      </c>
      <c r="BO137">
        <v>132</v>
      </c>
      <c r="BP137">
        <v>0.16669394103317531</v>
      </c>
    </row>
    <row r="138" spans="1:68">
      <c r="A138">
        <v>193711</v>
      </c>
      <c r="B138">
        <v>-8.3099999999999993E-2</v>
      </c>
      <c r="C138">
        <v>2.0000000000000001E-4</v>
      </c>
      <c r="D138">
        <f t="shared" si="12"/>
        <v>-8.2899999999999988E-2</v>
      </c>
      <c r="E138" t="s">
        <v>44</v>
      </c>
      <c r="F138">
        <v>-6.8490000000000001E-3</v>
      </c>
      <c r="O138">
        <v>93436</v>
      </c>
      <c r="P138" s="2">
        <v>44469</v>
      </c>
      <c r="Q138" t="s">
        <v>63</v>
      </c>
      <c r="R138">
        <v>5.4042313247919083E-2</v>
      </c>
      <c r="S138">
        <v>-4.7569140000000003E-2</v>
      </c>
      <c r="AM138">
        <v>197305</v>
      </c>
      <c r="AN138">
        <v>-2.9399999999999999E-2</v>
      </c>
      <c r="AO138">
        <v>5.1000000000000004E-3</v>
      </c>
      <c r="AP138">
        <f t="shared" si="11"/>
        <v>-2.4299999999999999E-2</v>
      </c>
      <c r="AQ138">
        <v>3.0522438999999998E-2</v>
      </c>
      <c r="AR138">
        <v>1.83364972931476</v>
      </c>
      <c r="BO138">
        <v>133</v>
      </c>
      <c r="BP138">
        <v>7.6608568848636094E-2</v>
      </c>
    </row>
    <row r="139" spans="1:68">
      <c r="A139">
        <v>193712</v>
      </c>
      <c r="B139">
        <v>-4.24E-2</v>
      </c>
      <c r="C139">
        <v>0</v>
      </c>
      <c r="D139">
        <f t="shared" si="12"/>
        <v>-4.24E-2</v>
      </c>
      <c r="E139" t="s">
        <v>44</v>
      </c>
      <c r="F139">
        <v>-6.8970000000000004E-3</v>
      </c>
      <c r="O139">
        <v>93436</v>
      </c>
      <c r="P139" s="2">
        <v>44498</v>
      </c>
      <c r="Q139" t="s">
        <v>63</v>
      </c>
      <c r="R139">
        <v>0.43652966618537903</v>
      </c>
      <c r="S139">
        <v>6.9143880000000005E-2</v>
      </c>
      <c r="AM139">
        <v>197306</v>
      </c>
      <c r="AN139">
        <v>-1.5599999999999999E-2</v>
      </c>
      <c r="AO139">
        <v>5.1000000000000004E-3</v>
      </c>
      <c r="AP139">
        <f t="shared" si="11"/>
        <v>-1.0499999999999999E-2</v>
      </c>
      <c r="AQ139">
        <v>3.0884327999999999E-2</v>
      </c>
      <c r="AR139">
        <v>1.9393634221989</v>
      </c>
      <c r="BO139">
        <v>134</v>
      </c>
      <c r="BP139">
        <v>-6.0798942233848519E-2</v>
      </c>
    </row>
    <row r="140" spans="1:68">
      <c r="A140">
        <v>193801</v>
      </c>
      <c r="B140">
        <v>4.8999999999999998E-3</v>
      </c>
      <c r="C140">
        <v>0</v>
      </c>
      <c r="D140">
        <f t="shared" si="12"/>
        <v>4.8999999999999998E-3</v>
      </c>
      <c r="E140" t="s">
        <v>44</v>
      </c>
      <c r="F140">
        <v>-1.3889E-2</v>
      </c>
      <c r="O140">
        <v>93436</v>
      </c>
      <c r="P140" s="2">
        <v>44530</v>
      </c>
      <c r="Q140" t="s">
        <v>63</v>
      </c>
      <c r="R140">
        <v>2.7612216770648956E-2</v>
      </c>
      <c r="S140">
        <v>-8.3337310000000005E-3</v>
      </c>
      <c r="AM140">
        <v>197307</v>
      </c>
      <c r="AN140">
        <v>5.04E-2</v>
      </c>
      <c r="AO140">
        <v>6.4000000000000003E-3</v>
      </c>
      <c r="AP140">
        <f t="shared" si="11"/>
        <v>5.6800000000000003E-2</v>
      </c>
      <c r="AQ140">
        <v>2.9908242000000002E-2</v>
      </c>
      <c r="AR140">
        <v>2.0816529703781002</v>
      </c>
      <c r="BO140">
        <v>135</v>
      </c>
      <c r="BP140">
        <v>0.17731531163542125</v>
      </c>
    </row>
    <row r="141" spans="1:68">
      <c r="A141">
        <v>193802</v>
      </c>
      <c r="B141">
        <v>5.8400000000000001E-2</v>
      </c>
      <c r="C141">
        <v>0</v>
      </c>
      <c r="D141">
        <f t="shared" si="12"/>
        <v>5.8400000000000001E-2</v>
      </c>
      <c r="E141" t="s">
        <v>44</v>
      </c>
      <c r="F141">
        <v>-7.0419999999999996E-3</v>
      </c>
      <c r="O141">
        <v>93436</v>
      </c>
      <c r="P141" s="2">
        <v>44561</v>
      </c>
      <c r="Q141" t="s">
        <v>63</v>
      </c>
      <c r="R141">
        <v>-7.6854519546031952E-2</v>
      </c>
      <c r="S141">
        <v>4.361288E-2</v>
      </c>
      <c r="AM141">
        <v>197308</v>
      </c>
      <c r="AN141">
        <v>-3.8399999999999997E-2</v>
      </c>
      <c r="AO141">
        <v>7.0000000000000001E-3</v>
      </c>
      <c r="AP141">
        <f t="shared" si="11"/>
        <v>-3.1399999999999997E-2</v>
      </c>
      <c r="AQ141">
        <v>3.1207002000000001E-2</v>
      </c>
      <c r="AR141">
        <v>1.8189193096749801</v>
      </c>
      <c r="BO141">
        <v>136</v>
      </c>
      <c r="BP141">
        <v>0.20725242074228351</v>
      </c>
    </row>
    <row r="142" spans="1:68">
      <c r="A142">
        <v>193803</v>
      </c>
      <c r="B142">
        <v>-0.2382</v>
      </c>
      <c r="C142">
        <v>-1E-4</v>
      </c>
      <c r="D142">
        <f t="shared" si="12"/>
        <v>-0.23829999999999998</v>
      </c>
      <c r="E142" t="s">
        <v>44</v>
      </c>
      <c r="F142">
        <v>0</v>
      </c>
      <c r="O142">
        <v>93436</v>
      </c>
      <c r="P142" s="2">
        <v>44592</v>
      </c>
      <c r="Q142" t="s">
        <v>63</v>
      </c>
      <c r="R142">
        <v>-0.11360932141542435</v>
      </c>
      <c r="S142">
        <v>-5.2585090000000001E-2</v>
      </c>
      <c r="AM142">
        <v>197309</v>
      </c>
      <c r="AN142">
        <v>4.7500000000000001E-2</v>
      </c>
      <c r="AO142">
        <v>6.7999999999999996E-3</v>
      </c>
      <c r="AP142">
        <f t="shared" si="11"/>
        <v>5.4300000000000001E-2</v>
      </c>
      <c r="AQ142">
        <v>3.0157705E-2</v>
      </c>
      <c r="AR142">
        <v>1.9178696054926001</v>
      </c>
      <c r="BO142">
        <v>137</v>
      </c>
      <c r="BP142">
        <v>-2.9831357432271111E-2</v>
      </c>
    </row>
    <row r="143" spans="1:68">
      <c r="A143">
        <v>193804</v>
      </c>
      <c r="B143">
        <v>0.14510000000000001</v>
      </c>
      <c r="C143">
        <v>1E-4</v>
      </c>
      <c r="D143">
        <f t="shared" si="12"/>
        <v>0.1452</v>
      </c>
      <c r="E143" t="s">
        <v>44</v>
      </c>
      <c r="F143">
        <v>7.0920000000000002E-3</v>
      </c>
      <c r="O143">
        <v>93436</v>
      </c>
      <c r="P143" s="2">
        <v>44620</v>
      </c>
      <c r="Q143" t="s">
        <v>63</v>
      </c>
      <c r="R143">
        <v>-7.0768192410469055E-2</v>
      </c>
      <c r="S143">
        <v>-3.1360520000000003E-2</v>
      </c>
      <c r="AM143">
        <v>197310</v>
      </c>
      <c r="AN143">
        <v>-8.6E-3</v>
      </c>
      <c r="AO143">
        <v>6.4999999999999997E-3</v>
      </c>
      <c r="AP143">
        <f t="shared" si="11"/>
        <v>-2.1000000000000003E-3</v>
      </c>
      <c r="AQ143">
        <v>3.0535322E-2</v>
      </c>
      <c r="AR143">
        <v>1.8140849993975801</v>
      </c>
      <c r="BO143">
        <v>138</v>
      </c>
      <c r="BP143">
        <v>0.25903222206827453</v>
      </c>
    </row>
    <row r="144" spans="1:68">
      <c r="A144">
        <v>193805</v>
      </c>
      <c r="B144">
        <v>-3.8300000000000001E-2</v>
      </c>
      <c r="C144">
        <v>0</v>
      </c>
      <c r="D144">
        <f t="shared" si="12"/>
        <v>-3.8300000000000001E-2</v>
      </c>
      <c r="E144" t="s">
        <v>44</v>
      </c>
      <c r="F144">
        <v>-7.0419999999999996E-3</v>
      </c>
      <c r="O144">
        <v>93436</v>
      </c>
      <c r="P144" s="2">
        <v>44651</v>
      </c>
      <c r="Q144" t="s">
        <v>63</v>
      </c>
      <c r="R144">
        <v>0.2380087822675705</v>
      </c>
      <c r="S144">
        <v>3.5773239999999998E-2</v>
      </c>
      <c r="AM144">
        <v>197311</v>
      </c>
      <c r="AN144">
        <v>-0.12740000000000001</v>
      </c>
      <c r="AO144">
        <v>5.5999999999999999E-3</v>
      </c>
      <c r="AP144">
        <f t="shared" si="11"/>
        <v>-0.12180000000000002</v>
      </c>
      <c r="AQ144">
        <v>3.4840871000000002E-2</v>
      </c>
      <c r="AR144">
        <v>1.7444308261486401</v>
      </c>
      <c r="BO144">
        <v>139</v>
      </c>
      <c r="BP144">
        <v>-0.1261263095486207</v>
      </c>
    </row>
    <row r="145" spans="1:68">
      <c r="A145">
        <v>193806</v>
      </c>
      <c r="B145">
        <v>0.2387</v>
      </c>
      <c r="C145">
        <v>0</v>
      </c>
      <c r="D145">
        <f t="shared" si="12"/>
        <v>0.2387</v>
      </c>
      <c r="E145" t="s">
        <v>44</v>
      </c>
      <c r="F145">
        <v>0</v>
      </c>
      <c r="O145">
        <v>93436</v>
      </c>
      <c r="P145" s="2">
        <v>44680</v>
      </c>
      <c r="Q145" t="s">
        <v>63</v>
      </c>
      <c r="R145">
        <v>-0.19194503128528595</v>
      </c>
      <c r="S145">
        <v>-8.7956720000000002E-2</v>
      </c>
      <c r="AM145">
        <v>197312</v>
      </c>
      <c r="AN145">
        <v>5.7999999999999996E-3</v>
      </c>
      <c r="AO145">
        <v>6.4000000000000003E-3</v>
      </c>
      <c r="AP145">
        <f t="shared" si="11"/>
        <v>1.2199999999999999E-2</v>
      </c>
      <c r="AQ145">
        <v>3.4648897999999997E-2</v>
      </c>
      <c r="AR145">
        <v>2.2144403869010398</v>
      </c>
      <c r="BO145">
        <v>140</v>
      </c>
      <c r="BP145">
        <v>-4.0232987226562822E-2</v>
      </c>
    </row>
    <row r="146" spans="1:68">
      <c r="A146">
        <v>193807</v>
      </c>
      <c r="B146">
        <v>7.3400000000000007E-2</v>
      </c>
      <c r="C146">
        <v>-1E-4</v>
      </c>
      <c r="D146">
        <f t="shared" si="12"/>
        <v>7.3300000000000004E-2</v>
      </c>
      <c r="E146" t="s">
        <v>44</v>
      </c>
      <c r="F146">
        <v>0</v>
      </c>
      <c r="O146">
        <v>93436</v>
      </c>
      <c r="P146" s="2">
        <v>44712</v>
      </c>
      <c r="Q146" t="s">
        <v>63</v>
      </c>
      <c r="R146">
        <v>-0.12919747829437256</v>
      </c>
      <c r="S146">
        <v>5.3243879999999999E-5</v>
      </c>
      <c r="AM146">
        <v>197401</v>
      </c>
      <c r="AN146">
        <v>-1.6999999999999999E-3</v>
      </c>
      <c r="AO146">
        <v>6.3E-3</v>
      </c>
      <c r="AP146">
        <f t="shared" si="11"/>
        <v>4.5999999999999999E-3</v>
      </c>
      <c r="AQ146">
        <v>3.5207621000000001E-2</v>
      </c>
      <c r="AR146">
        <v>2.14235206761369</v>
      </c>
      <c r="BO146">
        <v>141</v>
      </c>
      <c r="BP146">
        <v>7.3831925104865193E-2</v>
      </c>
    </row>
    <row r="147" spans="1:68">
      <c r="A147">
        <v>193808</v>
      </c>
      <c r="B147">
        <v>-2.6700000000000002E-2</v>
      </c>
      <c r="C147">
        <v>0</v>
      </c>
      <c r="D147">
        <f t="shared" si="12"/>
        <v>-2.6700000000000002E-2</v>
      </c>
      <c r="E147" t="s">
        <v>44</v>
      </c>
      <c r="F147">
        <v>0</v>
      </c>
      <c r="O147">
        <v>93436</v>
      </c>
      <c r="P147" s="2">
        <v>44742</v>
      </c>
      <c r="Q147" t="s">
        <v>63</v>
      </c>
      <c r="R147">
        <v>-0.11188777536153793</v>
      </c>
      <c r="S147">
        <v>-8.391999E-2</v>
      </c>
      <c r="AM147">
        <v>197402</v>
      </c>
      <c r="AN147">
        <v>-4.7999999999999996E-3</v>
      </c>
      <c r="AO147">
        <v>5.7999999999999996E-3</v>
      </c>
      <c r="AP147">
        <f t="shared" si="11"/>
        <v>1E-3</v>
      </c>
      <c r="AQ147">
        <v>3.5543546000000002E-2</v>
      </c>
      <c r="AR147">
        <v>2.0916790599535902</v>
      </c>
      <c r="BO147">
        <v>142</v>
      </c>
      <c r="BP147">
        <v>-9.9108653950315206E-2</v>
      </c>
    </row>
    <row r="148" spans="1:68">
      <c r="A148">
        <v>193809</v>
      </c>
      <c r="B148">
        <v>8.0999999999999996E-3</v>
      </c>
      <c r="C148">
        <v>2.0000000000000001E-4</v>
      </c>
      <c r="D148">
        <f t="shared" si="12"/>
        <v>8.3000000000000001E-3</v>
      </c>
      <c r="E148" t="s">
        <v>44</v>
      </c>
      <c r="F148">
        <v>0</v>
      </c>
      <c r="O148">
        <v>93436</v>
      </c>
      <c r="P148" s="2">
        <v>44771</v>
      </c>
      <c r="Q148" t="s">
        <v>63</v>
      </c>
      <c r="R148">
        <v>0.32376530766487122</v>
      </c>
      <c r="S148">
        <v>9.1116349999999999E-2</v>
      </c>
      <c r="AM148">
        <v>197403</v>
      </c>
      <c r="AN148">
        <v>-2.81E-2</v>
      </c>
      <c r="AO148">
        <v>5.5999999999999999E-3</v>
      </c>
      <c r="AP148">
        <f t="shared" si="11"/>
        <v>-2.2499999999999999E-2</v>
      </c>
      <c r="AQ148">
        <v>3.6603533000000001E-2</v>
      </c>
      <c r="AR148">
        <v>1.9616494011883101</v>
      </c>
      <c r="BO148">
        <v>143</v>
      </c>
      <c r="BP148">
        <v>6.1485708841243714E-2</v>
      </c>
    </row>
    <row r="149" spans="1:68">
      <c r="A149">
        <v>193810</v>
      </c>
      <c r="B149">
        <v>7.8E-2</v>
      </c>
      <c r="C149">
        <v>1E-4</v>
      </c>
      <c r="D149">
        <f t="shared" si="12"/>
        <v>7.8100000000000003E-2</v>
      </c>
      <c r="E149" t="s">
        <v>44</v>
      </c>
      <c r="F149">
        <v>-7.0920000000000002E-3</v>
      </c>
      <c r="O149">
        <v>93436</v>
      </c>
      <c r="P149" s="2">
        <v>44804</v>
      </c>
      <c r="Q149" t="s">
        <v>63</v>
      </c>
      <c r="R149">
        <v>-7.2488702833652496E-2</v>
      </c>
      <c r="S149">
        <v>-4.2440119999999998E-2</v>
      </c>
      <c r="AM149">
        <v>197404</v>
      </c>
      <c r="AN149">
        <v>-5.2900000000000003E-2</v>
      </c>
      <c r="AO149">
        <v>7.4999999999999997E-3</v>
      </c>
      <c r="AP149">
        <f t="shared" si="11"/>
        <v>-4.5400000000000003E-2</v>
      </c>
      <c r="AQ149">
        <v>3.8312479000000003E-2</v>
      </c>
      <c r="AR149">
        <v>2.0710259161580198</v>
      </c>
      <c r="BO149">
        <v>144</v>
      </c>
      <c r="BP149">
        <v>8.1860408095088488E-2</v>
      </c>
    </row>
    <row r="150" spans="1:68">
      <c r="A150">
        <v>193811</v>
      </c>
      <c r="B150">
        <v>-1.72E-2</v>
      </c>
      <c r="C150">
        <v>-5.9999999999999995E-4</v>
      </c>
      <c r="D150">
        <f t="shared" si="12"/>
        <v>-1.78E-2</v>
      </c>
      <c r="E150" t="s">
        <v>44</v>
      </c>
      <c r="F150">
        <v>0</v>
      </c>
      <c r="O150">
        <v>93436</v>
      </c>
      <c r="P150" s="2">
        <v>44834</v>
      </c>
      <c r="Q150" t="s">
        <v>63</v>
      </c>
      <c r="R150">
        <v>-3.7589296698570251E-2</v>
      </c>
      <c r="S150">
        <v>-9.3395699999999998E-2</v>
      </c>
      <c r="AM150">
        <v>197405</v>
      </c>
      <c r="AN150">
        <v>-4.6699999999999998E-2</v>
      </c>
      <c r="AO150">
        <v>7.4999999999999997E-3</v>
      </c>
      <c r="AP150">
        <f t="shared" si="11"/>
        <v>-3.9199999999999999E-2</v>
      </c>
      <c r="AQ150">
        <v>3.9871677000000001E-2</v>
      </c>
      <c r="AR150">
        <v>2.22641094837092</v>
      </c>
      <c r="BO150">
        <v>145</v>
      </c>
      <c r="BP150">
        <v>-3.0646691346592925E-2</v>
      </c>
    </row>
    <row r="151" spans="1:68">
      <c r="A151">
        <v>193812</v>
      </c>
      <c r="B151">
        <v>4.19E-2</v>
      </c>
      <c r="C151">
        <v>0</v>
      </c>
      <c r="D151">
        <f t="shared" si="12"/>
        <v>4.19E-2</v>
      </c>
      <c r="E151" t="s">
        <v>44</v>
      </c>
      <c r="F151">
        <v>0</v>
      </c>
      <c r="O151">
        <v>93436</v>
      </c>
      <c r="P151" s="2">
        <v>44865</v>
      </c>
      <c r="Q151" t="s">
        <v>63</v>
      </c>
      <c r="R151">
        <v>-0.14216779172420502</v>
      </c>
      <c r="S151">
        <v>7.9863450000000002E-2</v>
      </c>
      <c r="AM151">
        <v>197406</v>
      </c>
      <c r="AN151">
        <v>-2.8299999999999999E-2</v>
      </c>
      <c r="AO151">
        <v>6.0000000000000001E-3</v>
      </c>
      <c r="AP151">
        <f t="shared" si="11"/>
        <v>-2.23E-2</v>
      </c>
      <c r="AQ151">
        <v>4.0697674000000003E-2</v>
      </c>
      <c r="AR151">
        <v>2.1837637595238002</v>
      </c>
      <c r="BO151">
        <v>146</v>
      </c>
      <c r="BP151">
        <v>-9.5254716228032166E-2</v>
      </c>
    </row>
    <row r="152" spans="1:68">
      <c r="A152">
        <v>193901</v>
      </c>
      <c r="B152">
        <v>-5.96E-2</v>
      </c>
      <c r="C152">
        <v>-1E-4</v>
      </c>
      <c r="D152">
        <f t="shared" si="12"/>
        <v>-5.9700000000000003E-2</v>
      </c>
      <c r="E152" t="s">
        <v>44</v>
      </c>
      <c r="F152">
        <v>0</v>
      </c>
      <c r="O152">
        <v>93436</v>
      </c>
      <c r="P152" s="2">
        <v>44895</v>
      </c>
      <c r="Q152" t="s">
        <v>63</v>
      </c>
      <c r="R152">
        <v>-0.14432625472545624</v>
      </c>
      <c r="S152">
        <v>5.375286E-2</v>
      </c>
      <c r="AM152">
        <v>197407</v>
      </c>
      <c r="AN152">
        <v>-8.0500000000000002E-2</v>
      </c>
      <c r="AO152">
        <v>7.0000000000000001E-3</v>
      </c>
      <c r="AP152">
        <f t="shared" si="11"/>
        <v>-7.3499999999999996E-2</v>
      </c>
      <c r="AQ152">
        <v>4.4508889000000003E-2</v>
      </c>
      <c r="AR152">
        <v>2.34007005026446</v>
      </c>
      <c r="BO152">
        <v>147</v>
      </c>
      <c r="BP152">
        <v>0.11209831012346155</v>
      </c>
    </row>
    <row r="153" spans="1:68">
      <c r="A153">
        <v>193902</v>
      </c>
      <c r="B153">
        <v>3.5099999999999999E-2</v>
      </c>
      <c r="C153">
        <v>1E-4</v>
      </c>
      <c r="D153">
        <f t="shared" si="12"/>
        <v>3.5200000000000002E-2</v>
      </c>
      <c r="E153" t="s">
        <v>44</v>
      </c>
      <c r="F153">
        <v>-7.143E-3</v>
      </c>
      <c r="O153">
        <v>93436</v>
      </c>
      <c r="P153" s="2">
        <v>44925</v>
      </c>
      <c r="Q153" t="s">
        <v>63</v>
      </c>
      <c r="R153">
        <v>-0.36733433604240417</v>
      </c>
      <c r="S153">
        <v>-5.8971450000000002E-2</v>
      </c>
      <c r="AM153">
        <v>197408</v>
      </c>
      <c r="AN153">
        <v>-9.35E-2</v>
      </c>
      <c r="AO153">
        <v>6.0000000000000001E-3</v>
      </c>
      <c r="AP153">
        <f t="shared" si="11"/>
        <v>-8.7499999999999994E-2</v>
      </c>
      <c r="AQ153">
        <v>4.9341649000000001E-2</v>
      </c>
      <c r="AR153">
        <v>2.5358237509977202</v>
      </c>
      <c r="BO153">
        <v>148</v>
      </c>
      <c r="BP153">
        <v>0.24055767369323966</v>
      </c>
    </row>
    <row r="154" spans="1:68">
      <c r="A154">
        <v>193903</v>
      </c>
      <c r="B154">
        <v>-0.11990000000000001</v>
      </c>
      <c r="C154">
        <v>-1E-4</v>
      </c>
      <c r="D154">
        <f t="shared" si="12"/>
        <v>-0.12000000000000001</v>
      </c>
      <c r="E154" t="s">
        <v>44</v>
      </c>
      <c r="F154">
        <v>0</v>
      </c>
      <c r="O154">
        <v>93436</v>
      </c>
      <c r="P154" s="2">
        <v>44957</v>
      </c>
      <c r="Q154" t="s">
        <v>63</v>
      </c>
      <c r="R154">
        <v>0.40623477101325989</v>
      </c>
      <c r="S154">
        <v>6.1752830000000002E-2</v>
      </c>
      <c r="AM154">
        <v>197409</v>
      </c>
      <c r="AN154">
        <v>-0.1177</v>
      </c>
      <c r="AO154">
        <v>8.0999999999999996E-3</v>
      </c>
      <c r="AP154">
        <f t="shared" si="11"/>
        <v>-0.1096</v>
      </c>
      <c r="AQ154">
        <v>5.6499843000000001E-2</v>
      </c>
      <c r="AR154">
        <v>3.30537399422857</v>
      </c>
      <c r="BO154">
        <v>149</v>
      </c>
      <c r="BP154">
        <v>-6.3973924626564704E-3</v>
      </c>
    </row>
    <row r="155" spans="1:68">
      <c r="A155">
        <v>193904</v>
      </c>
      <c r="B155">
        <v>-1.8E-3</v>
      </c>
      <c r="C155">
        <v>0</v>
      </c>
      <c r="D155">
        <f t="shared" si="12"/>
        <v>-1.8E-3</v>
      </c>
      <c r="E155" t="s">
        <v>44</v>
      </c>
      <c r="F155">
        <v>-7.1939999999999999E-3</v>
      </c>
      <c r="O155">
        <v>93436</v>
      </c>
      <c r="P155" s="2">
        <v>44985</v>
      </c>
      <c r="Q155" t="s">
        <v>63</v>
      </c>
      <c r="R155">
        <v>0.18756498396396637</v>
      </c>
      <c r="S155">
        <v>-2.6112449999999999E-2</v>
      </c>
      <c r="AM155">
        <v>197410</v>
      </c>
      <c r="AN155">
        <v>0.161</v>
      </c>
      <c r="AO155">
        <v>5.1000000000000004E-3</v>
      </c>
      <c r="AP155">
        <f t="shared" si="11"/>
        <v>0.1661</v>
      </c>
      <c r="AQ155">
        <v>4.8624222000000002E-2</v>
      </c>
      <c r="AR155">
        <v>3.8382268852483201</v>
      </c>
      <c r="BO155">
        <v>150</v>
      </c>
      <c r="BP155">
        <v>-3.3640560261070318E-2</v>
      </c>
    </row>
    <row r="156" spans="1:68">
      <c r="A156">
        <v>193905</v>
      </c>
      <c r="B156">
        <v>6.8000000000000005E-2</v>
      </c>
      <c r="C156">
        <v>1E-4</v>
      </c>
      <c r="D156">
        <f t="shared" si="12"/>
        <v>6.8100000000000008E-2</v>
      </c>
      <c r="E156" t="s">
        <v>44</v>
      </c>
      <c r="F156">
        <v>0</v>
      </c>
      <c r="O156">
        <v>93436</v>
      </c>
      <c r="P156" s="2">
        <v>45016</v>
      </c>
      <c r="Q156" t="s">
        <v>63</v>
      </c>
      <c r="R156">
        <v>8.507121354341507E-3</v>
      </c>
      <c r="S156">
        <v>3.5051570000000004E-2</v>
      </c>
      <c r="AM156">
        <v>197411</v>
      </c>
      <c r="AN156">
        <v>-4.5100000000000001E-2</v>
      </c>
      <c r="AO156">
        <v>5.4000000000000003E-3</v>
      </c>
      <c r="AP156">
        <f t="shared" si="11"/>
        <v>-3.9699999999999999E-2</v>
      </c>
      <c r="AQ156">
        <v>5.1403030000000002E-2</v>
      </c>
      <c r="AR156">
        <v>3.1557053839848299</v>
      </c>
      <c r="BO156">
        <v>151</v>
      </c>
      <c r="BP156">
        <v>0.11783361439620132</v>
      </c>
    </row>
    <row r="157" spans="1:68">
      <c r="A157">
        <v>193906</v>
      </c>
      <c r="B157">
        <v>-5.3100000000000001E-2</v>
      </c>
      <c r="C157">
        <v>1E-4</v>
      </c>
      <c r="D157">
        <f t="shared" si="12"/>
        <v>-5.2999999999999999E-2</v>
      </c>
      <c r="E157" t="s">
        <v>44</v>
      </c>
      <c r="F157">
        <v>0</v>
      </c>
      <c r="O157">
        <v>93436</v>
      </c>
      <c r="P157" s="2">
        <v>45044</v>
      </c>
      <c r="Q157" t="s">
        <v>63</v>
      </c>
      <c r="R157">
        <v>-0.20799194276332855</v>
      </c>
      <c r="S157">
        <v>1.464236E-2</v>
      </c>
      <c r="AM157">
        <v>197412</v>
      </c>
      <c r="AN157">
        <v>-3.44E-2</v>
      </c>
      <c r="AO157">
        <v>7.0000000000000001E-3</v>
      </c>
      <c r="AP157">
        <f t="shared" si="11"/>
        <v>-2.7400000000000001E-2</v>
      </c>
      <c r="AQ157">
        <v>5.2508750999999999E-2</v>
      </c>
      <c r="AR157">
        <v>3.2829341023948699</v>
      </c>
      <c r="BO157">
        <v>152</v>
      </c>
      <c r="BP157">
        <v>-0.16989140135505199</v>
      </c>
    </row>
    <row r="158" spans="1:68">
      <c r="A158">
        <v>193907</v>
      </c>
      <c r="B158">
        <v>0.1024</v>
      </c>
      <c r="C158">
        <v>0</v>
      </c>
      <c r="D158">
        <f t="shared" si="12"/>
        <v>0.1024</v>
      </c>
      <c r="E158" t="s">
        <v>44</v>
      </c>
      <c r="F158">
        <v>0</v>
      </c>
      <c r="O158">
        <v>93436</v>
      </c>
      <c r="P158" s="2">
        <v>45077</v>
      </c>
      <c r="Q158" t="s">
        <v>63</v>
      </c>
      <c r="R158">
        <v>0.2411295473575592</v>
      </c>
      <c r="S158">
        <v>2.4823240000000002E-3</v>
      </c>
      <c r="AM158">
        <v>197501</v>
      </c>
      <c r="AN158">
        <v>0.1366</v>
      </c>
      <c r="AO158">
        <v>5.7999999999999996E-3</v>
      </c>
      <c r="AP158">
        <f t="shared" si="11"/>
        <v>0.1424</v>
      </c>
      <c r="AQ158">
        <v>4.7068459E-2</v>
      </c>
      <c r="AR158">
        <v>3.5128016328750298</v>
      </c>
      <c r="BO158">
        <v>153</v>
      </c>
      <c r="BP158">
        <v>0.22036242351897278</v>
      </c>
    </row>
    <row r="159" spans="1:68">
      <c r="A159">
        <v>193908</v>
      </c>
      <c r="B159">
        <v>-6.6799999999999998E-2</v>
      </c>
      <c r="C159">
        <v>-1E-4</v>
      </c>
      <c r="D159">
        <f t="shared" si="12"/>
        <v>-6.6900000000000001E-2</v>
      </c>
      <c r="E159" t="s">
        <v>44</v>
      </c>
      <c r="F159">
        <v>0</v>
      </c>
      <c r="O159">
        <v>93436</v>
      </c>
      <c r="P159" s="2">
        <v>45107</v>
      </c>
      <c r="Q159" t="s">
        <v>63</v>
      </c>
      <c r="R159">
        <v>0.2836267352104187</v>
      </c>
      <c r="S159">
        <v>6.4727510000000002E-2</v>
      </c>
      <c r="AM159">
        <v>197502</v>
      </c>
      <c r="AN159">
        <v>5.5599999999999997E-2</v>
      </c>
      <c r="AO159">
        <v>4.3E-3</v>
      </c>
      <c r="AP159">
        <f t="shared" si="11"/>
        <v>5.9899999999999995E-2</v>
      </c>
      <c r="AQ159">
        <v>4.4695061000000001E-2</v>
      </c>
      <c r="AR159">
        <v>3.2915858665576301</v>
      </c>
      <c r="BO159">
        <v>154</v>
      </c>
      <c r="BP159">
        <v>0.15710342498103119</v>
      </c>
    </row>
    <row r="160" spans="1:68">
      <c r="A160">
        <v>193909</v>
      </c>
      <c r="B160">
        <v>0.16880000000000001</v>
      </c>
      <c r="C160">
        <v>1E-4</v>
      </c>
      <c r="D160">
        <f t="shared" si="12"/>
        <v>0.16889999999999999</v>
      </c>
      <c r="E160" t="s">
        <v>44</v>
      </c>
      <c r="F160">
        <v>2.1739000000000001E-2</v>
      </c>
      <c r="O160">
        <v>93436</v>
      </c>
      <c r="P160" s="2">
        <v>45138</v>
      </c>
      <c r="Q160" t="s">
        <v>63</v>
      </c>
      <c r="R160">
        <v>2.1622048690915108E-2</v>
      </c>
      <c r="S160">
        <v>3.1138910000000002E-2</v>
      </c>
      <c r="AM160">
        <v>197503</v>
      </c>
      <c r="AN160">
        <v>2.6599999999999999E-2</v>
      </c>
      <c r="AO160">
        <v>4.1000000000000003E-3</v>
      </c>
      <c r="AP160">
        <f t="shared" si="11"/>
        <v>3.0699999999999998E-2</v>
      </c>
      <c r="AQ160">
        <v>4.4025912E-2</v>
      </c>
      <c r="AR160">
        <v>3.1219307596524901</v>
      </c>
      <c r="BO160">
        <v>155</v>
      </c>
      <c r="BP160">
        <v>-0.10047868467595417</v>
      </c>
    </row>
    <row r="161" spans="1:68">
      <c r="A161">
        <v>193910</v>
      </c>
      <c r="B161">
        <v>-5.3E-3</v>
      </c>
      <c r="C161">
        <v>0</v>
      </c>
      <c r="D161">
        <f t="shared" si="12"/>
        <v>-5.3E-3</v>
      </c>
      <c r="E161" t="s">
        <v>44</v>
      </c>
      <c r="F161">
        <v>-7.0920000000000002E-3</v>
      </c>
      <c r="O161">
        <v>93436</v>
      </c>
      <c r="P161" s="2">
        <v>45169</v>
      </c>
      <c r="Q161" t="s">
        <v>63</v>
      </c>
      <c r="R161">
        <v>-3.4962445497512817E-2</v>
      </c>
      <c r="S161">
        <v>-1.7716430000000002E-2</v>
      </c>
      <c r="AM161">
        <v>197504</v>
      </c>
      <c r="AN161">
        <v>4.2299999999999997E-2</v>
      </c>
      <c r="AO161">
        <v>4.4000000000000003E-3</v>
      </c>
      <c r="AP161">
        <f t="shared" si="11"/>
        <v>4.6699999999999998E-2</v>
      </c>
      <c r="AQ161">
        <v>4.2191637999999997E-2</v>
      </c>
      <c r="AR161">
        <v>2.9903585058515998</v>
      </c>
      <c r="BO161">
        <v>156</v>
      </c>
      <c r="BP161">
        <v>-2.3776003235710386E-2</v>
      </c>
    </row>
    <row r="162" spans="1:68">
      <c r="A162">
        <v>193911</v>
      </c>
      <c r="B162">
        <v>-3.6200000000000003E-2</v>
      </c>
      <c r="C162">
        <v>0</v>
      </c>
      <c r="D162">
        <f t="shared" si="12"/>
        <v>-3.6200000000000003E-2</v>
      </c>
      <c r="E162" t="s">
        <v>44</v>
      </c>
      <c r="F162">
        <v>0</v>
      </c>
      <c r="O162">
        <v>93436</v>
      </c>
      <c r="P162" s="2">
        <v>45198</v>
      </c>
      <c r="Q162" t="s">
        <v>63</v>
      </c>
      <c r="R162">
        <v>-3.0455617234110832E-2</v>
      </c>
      <c r="S162">
        <v>-4.8719289999999998E-2</v>
      </c>
      <c r="AM162">
        <v>197505</v>
      </c>
      <c r="AN162">
        <v>5.1900000000000002E-2</v>
      </c>
      <c r="AO162">
        <v>4.4000000000000003E-3</v>
      </c>
      <c r="AP162">
        <f t="shared" si="11"/>
        <v>5.6300000000000003E-2</v>
      </c>
      <c r="AQ162">
        <v>4.0555897E-2</v>
      </c>
      <c r="AR162">
        <v>2.8031734455312498</v>
      </c>
      <c r="BO162">
        <v>157</v>
      </c>
      <c r="BP162">
        <v>-9.6521490739337912E-2</v>
      </c>
    </row>
    <row r="163" spans="1:68">
      <c r="A163">
        <v>193912</v>
      </c>
      <c r="B163">
        <v>3.0300000000000001E-2</v>
      </c>
      <c r="C163">
        <v>0</v>
      </c>
      <c r="D163">
        <f t="shared" si="12"/>
        <v>3.0300000000000001E-2</v>
      </c>
      <c r="E163" t="s">
        <v>44</v>
      </c>
      <c r="F163">
        <v>0</v>
      </c>
      <c r="O163">
        <v>93436</v>
      </c>
      <c r="P163" s="2">
        <v>45230</v>
      </c>
      <c r="Q163" t="s">
        <v>63</v>
      </c>
      <c r="R163">
        <v>-0.19734635949134827</v>
      </c>
      <c r="S163">
        <v>-2.197969E-2</v>
      </c>
      <c r="AM163">
        <v>197506</v>
      </c>
      <c r="AN163">
        <v>4.82E-2</v>
      </c>
      <c r="AO163">
        <v>4.1000000000000003E-3</v>
      </c>
      <c r="AP163">
        <f t="shared" si="11"/>
        <v>5.2299999999999999E-2</v>
      </c>
      <c r="AQ163">
        <v>3.8974681999999997E-2</v>
      </c>
      <c r="AR163">
        <v>2.8074940061055602</v>
      </c>
      <c r="BO163">
        <v>158</v>
      </c>
      <c r="BP163">
        <v>0.16209443076335195</v>
      </c>
    </row>
    <row r="164" spans="1:68">
      <c r="A164">
        <v>194001</v>
      </c>
      <c r="B164">
        <v>-2.41E-2</v>
      </c>
      <c r="C164">
        <v>0</v>
      </c>
      <c r="D164">
        <f t="shared" si="12"/>
        <v>-2.41E-2</v>
      </c>
      <c r="E164" t="s">
        <v>44</v>
      </c>
      <c r="F164">
        <v>-7.143E-3</v>
      </c>
      <c r="O164">
        <v>93436</v>
      </c>
      <c r="P164" s="2">
        <v>45260</v>
      </c>
      <c r="Q164" t="s">
        <v>63</v>
      </c>
      <c r="R164">
        <v>0.19537943601608276</v>
      </c>
      <c r="S164">
        <v>8.9179259999999996E-2</v>
      </c>
      <c r="AM164">
        <v>197507</v>
      </c>
      <c r="AN164">
        <v>-6.59E-2</v>
      </c>
      <c r="AO164">
        <v>4.7999999999999996E-3</v>
      </c>
      <c r="AP164">
        <f t="shared" si="11"/>
        <v>-6.1100000000000002E-2</v>
      </c>
      <c r="AQ164">
        <v>4.1802816999999999E-2</v>
      </c>
      <c r="AR164">
        <v>2.6841113722481</v>
      </c>
      <c r="BO164">
        <v>159</v>
      </c>
      <c r="BP164">
        <v>7.3894423882191584E-2</v>
      </c>
    </row>
    <row r="165" spans="1:68">
      <c r="A165">
        <v>194002</v>
      </c>
      <c r="B165">
        <v>1.44E-2</v>
      </c>
      <c r="C165">
        <v>0</v>
      </c>
      <c r="D165">
        <f t="shared" si="12"/>
        <v>1.44E-2</v>
      </c>
      <c r="E165" t="s">
        <v>44</v>
      </c>
      <c r="F165">
        <v>7.1939999999999999E-3</v>
      </c>
      <c r="O165">
        <v>93436</v>
      </c>
      <c r="P165" s="2">
        <v>45289</v>
      </c>
      <c r="Q165" t="s">
        <v>63</v>
      </c>
      <c r="R165">
        <v>3.4988310188055038E-2</v>
      </c>
      <c r="S165">
        <v>4.4229169999999998E-2</v>
      </c>
      <c r="AM165">
        <v>197508</v>
      </c>
      <c r="AN165">
        <v>-2.8500000000000001E-2</v>
      </c>
      <c r="AO165">
        <v>4.7999999999999996E-3</v>
      </c>
      <c r="AP165">
        <f t="shared" si="11"/>
        <v>-2.3700000000000002E-2</v>
      </c>
      <c r="AQ165">
        <v>4.2702577999999998E-2</v>
      </c>
      <c r="AR165">
        <v>2.9191505363738499</v>
      </c>
      <c r="BO165">
        <v>160</v>
      </c>
      <c r="BP165">
        <v>0.18579970491307446</v>
      </c>
    </row>
    <row r="166" spans="1:68">
      <c r="A166">
        <v>194003</v>
      </c>
      <c r="B166">
        <v>2.0500000000000001E-2</v>
      </c>
      <c r="C166">
        <v>0</v>
      </c>
      <c r="D166">
        <f t="shared" si="12"/>
        <v>2.0500000000000001E-2</v>
      </c>
      <c r="E166" t="s">
        <v>44</v>
      </c>
      <c r="F166">
        <v>0</v>
      </c>
      <c r="AM166">
        <v>197509</v>
      </c>
      <c r="AN166">
        <v>-4.2599999999999999E-2</v>
      </c>
      <c r="AO166">
        <v>5.3E-3</v>
      </c>
      <c r="AP166">
        <f t="shared" si="11"/>
        <v>-3.73E-2</v>
      </c>
      <c r="AQ166">
        <v>4.4235126E-2</v>
      </c>
      <c r="AR166">
        <v>2.9954220309872901</v>
      </c>
      <c r="BO166">
        <v>161</v>
      </c>
      <c r="BP166">
        <v>0.24915670810841389</v>
      </c>
    </row>
    <row r="167" spans="1:68">
      <c r="A167">
        <v>194004</v>
      </c>
      <c r="B167">
        <v>2.2000000000000001E-3</v>
      </c>
      <c r="C167">
        <v>0</v>
      </c>
      <c r="D167">
        <f t="shared" si="12"/>
        <v>2.2000000000000001E-3</v>
      </c>
      <c r="E167" t="s">
        <v>44</v>
      </c>
      <c r="F167">
        <v>0</v>
      </c>
      <c r="AM167">
        <v>197510</v>
      </c>
      <c r="AN167">
        <v>5.3100000000000001E-2</v>
      </c>
      <c r="AO167">
        <v>5.5999999999999999E-3</v>
      </c>
      <c r="AP167">
        <f t="shared" si="11"/>
        <v>5.8700000000000002E-2</v>
      </c>
      <c r="AQ167">
        <v>4.1554358E-2</v>
      </c>
      <c r="AR167">
        <v>2.9867065575635099</v>
      </c>
      <c r="BO167">
        <v>162</v>
      </c>
      <c r="BP167">
        <v>0.27129043524887775</v>
      </c>
    </row>
    <row r="168" spans="1:68">
      <c r="A168">
        <v>194005</v>
      </c>
      <c r="B168">
        <v>-0.2195</v>
      </c>
      <c r="C168">
        <v>-2.0000000000000001E-4</v>
      </c>
      <c r="D168">
        <f t="shared" si="12"/>
        <v>-0.21970000000000001</v>
      </c>
      <c r="E168" t="s">
        <v>44</v>
      </c>
      <c r="F168">
        <v>0</v>
      </c>
      <c r="AM168">
        <v>197511</v>
      </c>
      <c r="AN168">
        <v>2.6499999999999999E-2</v>
      </c>
      <c r="AO168">
        <v>4.1000000000000003E-3</v>
      </c>
      <c r="AP168">
        <f t="shared" si="11"/>
        <v>3.0599999999999999E-2</v>
      </c>
      <c r="AQ168">
        <v>4.0442788E-2</v>
      </c>
      <c r="AR168">
        <v>2.9415186113173899</v>
      </c>
      <c r="BO168">
        <v>163</v>
      </c>
      <c r="BP168">
        <v>-5.2622085575354915E-2</v>
      </c>
    </row>
    <row r="169" spans="1:68">
      <c r="A169">
        <v>194006</v>
      </c>
      <c r="B169">
        <v>6.6699999999999995E-2</v>
      </c>
      <c r="C169">
        <v>0</v>
      </c>
      <c r="D169">
        <f t="shared" si="12"/>
        <v>6.6699999999999995E-2</v>
      </c>
      <c r="E169" t="s">
        <v>44</v>
      </c>
      <c r="F169">
        <v>7.143E-3</v>
      </c>
      <c r="AM169">
        <v>197512</v>
      </c>
      <c r="AN169">
        <v>-1.6E-2</v>
      </c>
      <c r="AO169">
        <v>4.7999999999999996E-3</v>
      </c>
      <c r="AP169">
        <f t="shared" si="11"/>
        <v>-1.1200000000000002E-2</v>
      </c>
      <c r="AQ169">
        <v>4.0802749999999999E-2</v>
      </c>
      <c r="AR169">
        <v>3.09564552771181</v>
      </c>
      <c r="BO169">
        <v>164</v>
      </c>
      <c r="BP169">
        <v>-2.2757515948449436E-3</v>
      </c>
    </row>
    <row r="170" spans="1:68">
      <c r="A170">
        <v>194007</v>
      </c>
      <c r="B170">
        <v>3.1600000000000003E-2</v>
      </c>
      <c r="C170">
        <v>1E-4</v>
      </c>
      <c r="D170">
        <f t="shared" si="12"/>
        <v>3.1700000000000006E-2</v>
      </c>
      <c r="E170" t="s">
        <v>44</v>
      </c>
      <c r="F170">
        <v>-7.0920000000000002E-3</v>
      </c>
      <c r="AM170">
        <v>197601</v>
      </c>
      <c r="AN170">
        <v>0.1216</v>
      </c>
      <c r="AO170">
        <v>4.7000000000000002E-3</v>
      </c>
      <c r="AP170">
        <f t="shared" si="11"/>
        <v>0.1263</v>
      </c>
      <c r="AQ170">
        <v>3.6519234999999997E-2</v>
      </c>
      <c r="AR170">
        <v>3.3296705806201001</v>
      </c>
      <c r="BO170">
        <v>165</v>
      </c>
      <c r="BP170">
        <v>0.1349853804719684</v>
      </c>
    </row>
    <row r="171" spans="1:68">
      <c r="A171">
        <v>194008</v>
      </c>
      <c r="B171">
        <v>2.1899999999999999E-2</v>
      </c>
      <c r="C171">
        <v>-1E-4</v>
      </c>
      <c r="D171">
        <f t="shared" si="12"/>
        <v>2.18E-2</v>
      </c>
      <c r="E171" t="s">
        <v>44</v>
      </c>
      <c r="F171">
        <v>0</v>
      </c>
      <c r="AM171">
        <v>197602</v>
      </c>
      <c r="AN171">
        <v>3.2000000000000002E-3</v>
      </c>
      <c r="AO171">
        <v>3.3999999999999998E-3</v>
      </c>
      <c r="AP171">
        <f t="shared" si="11"/>
        <v>6.6E-3</v>
      </c>
      <c r="AQ171">
        <v>3.6973923999999998E-2</v>
      </c>
      <c r="AR171">
        <v>2.8906682008750799</v>
      </c>
      <c r="BO171">
        <v>166</v>
      </c>
      <c r="BP171">
        <v>4.7164797269966641E-2</v>
      </c>
    </row>
    <row r="172" spans="1:68">
      <c r="A172">
        <v>194009</v>
      </c>
      <c r="B172">
        <v>2.3900000000000001E-2</v>
      </c>
      <c r="C172">
        <v>0</v>
      </c>
      <c r="D172">
        <f t="shared" si="12"/>
        <v>2.3900000000000001E-2</v>
      </c>
      <c r="E172" t="s">
        <v>44</v>
      </c>
      <c r="F172">
        <v>0</v>
      </c>
      <c r="AM172">
        <v>197603</v>
      </c>
      <c r="AN172">
        <v>2.3300000000000001E-2</v>
      </c>
      <c r="AO172">
        <v>4.0000000000000001E-3</v>
      </c>
      <c r="AP172">
        <f t="shared" si="11"/>
        <v>2.7300000000000001E-2</v>
      </c>
      <c r="AQ172">
        <v>3.590542E-2</v>
      </c>
      <c r="AR172">
        <v>3.1612292718677901</v>
      </c>
      <c r="BO172">
        <v>167</v>
      </c>
      <c r="BP172">
        <v>-3.0906222198400779E-3</v>
      </c>
    </row>
    <row r="173" spans="1:68">
      <c r="A173">
        <v>194010</v>
      </c>
      <c r="B173">
        <v>3.0200000000000001E-2</v>
      </c>
      <c r="C173">
        <v>0</v>
      </c>
      <c r="D173">
        <f t="shared" si="12"/>
        <v>3.0200000000000001E-2</v>
      </c>
      <c r="E173" t="s">
        <v>44</v>
      </c>
      <c r="F173">
        <v>0</v>
      </c>
      <c r="AM173">
        <v>197604</v>
      </c>
      <c r="AN173">
        <v>-1.49E-2</v>
      </c>
      <c r="AO173">
        <v>4.1999999999999997E-3</v>
      </c>
      <c r="AP173">
        <f t="shared" si="11"/>
        <v>-1.0700000000000001E-2</v>
      </c>
      <c r="AQ173">
        <v>3.653414E-2</v>
      </c>
      <c r="AR173">
        <v>3.2726220538948101</v>
      </c>
      <c r="BO173">
        <v>168</v>
      </c>
      <c r="BP173">
        <v>-8.8215182635118683E-2</v>
      </c>
    </row>
    <row r="174" spans="1:68">
      <c r="A174">
        <v>194011</v>
      </c>
      <c r="B174">
        <v>-1.61E-2</v>
      </c>
      <c r="C174">
        <v>0</v>
      </c>
      <c r="D174">
        <f t="shared" si="12"/>
        <v>-1.61E-2</v>
      </c>
      <c r="E174" t="s">
        <v>44</v>
      </c>
      <c r="F174">
        <v>0</v>
      </c>
      <c r="AM174">
        <v>197605</v>
      </c>
      <c r="AN174">
        <v>-1.35E-2</v>
      </c>
      <c r="AO174">
        <v>3.7000000000000002E-3</v>
      </c>
      <c r="AP174">
        <f t="shared" si="11"/>
        <v>-9.7999999999999997E-3</v>
      </c>
      <c r="AQ174">
        <v>3.7299561000000002E-2</v>
      </c>
      <c r="AR174">
        <v>3.2847147878995702</v>
      </c>
      <c r="BO174">
        <v>169</v>
      </c>
      <c r="BP174">
        <v>-0.15411130357727715</v>
      </c>
    </row>
    <row r="175" spans="1:68">
      <c r="A175">
        <v>194012</v>
      </c>
      <c r="B175">
        <v>6.8999999999999999E-3</v>
      </c>
      <c r="C175">
        <v>0</v>
      </c>
      <c r="D175">
        <f t="shared" si="12"/>
        <v>6.8999999999999999E-3</v>
      </c>
      <c r="E175" t="s">
        <v>44</v>
      </c>
      <c r="F175">
        <v>7.143E-3</v>
      </c>
      <c r="AM175">
        <v>197606</v>
      </c>
      <c r="AN175">
        <v>4.0500000000000001E-2</v>
      </c>
      <c r="AO175">
        <v>4.3E-3</v>
      </c>
      <c r="AP175">
        <f t="shared" si="11"/>
        <v>4.48E-2</v>
      </c>
      <c r="AQ175">
        <v>3.6056770000000002E-2</v>
      </c>
      <c r="AR175">
        <v>3.54823643058094</v>
      </c>
      <c r="BO175">
        <v>170</v>
      </c>
      <c r="BP175">
        <v>0.1260484887748331</v>
      </c>
    </row>
    <row r="176" spans="1:68">
      <c r="A176">
        <v>194101</v>
      </c>
      <c r="B176">
        <v>-4.1700000000000001E-2</v>
      </c>
      <c r="C176">
        <v>-1E-4</v>
      </c>
      <c r="D176">
        <f t="shared" si="12"/>
        <v>-4.1800000000000004E-2</v>
      </c>
      <c r="E176" t="s">
        <v>44</v>
      </c>
      <c r="F176">
        <v>0</v>
      </c>
      <c r="AM176">
        <v>197607</v>
      </c>
      <c r="AN176">
        <v>-1.0699999999999999E-2</v>
      </c>
      <c r="AO176">
        <v>4.7000000000000002E-3</v>
      </c>
      <c r="AP176">
        <f t="shared" si="11"/>
        <v>-5.9999999999999993E-3</v>
      </c>
      <c r="AQ176">
        <v>3.6639598000000002E-2</v>
      </c>
      <c r="AR176">
        <v>3.4206873040342001</v>
      </c>
      <c r="BO176">
        <v>171</v>
      </c>
      <c r="BP176">
        <v>2.0976086836869634E-2</v>
      </c>
    </row>
    <row r="177" spans="1:68">
      <c r="A177">
        <v>194102</v>
      </c>
      <c r="B177">
        <v>-1.43E-2</v>
      </c>
      <c r="C177">
        <v>-1E-4</v>
      </c>
      <c r="D177">
        <f t="shared" si="12"/>
        <v>-1.44E-2</v>
      </c>
      <c r="E177" t="s">
        <v>44</v>
      </c>
      <c r="F177">
        <v>0</v>
      </c>
      <c r="AM177">
        <v>197608</v>
      </c>
      <c r="AN177">
        <v>-5.5999999999999999E-3</v>
      </c>
      <c r="AO177">
        <v>4.1999999999999997E-3</v>
      </c>
      <c r="AP177">
        <f t="shared" si="11"/>
        <v>-1.4000000000000002E-3</v>
      </c>
      <c r="AQ177">
        <v>3.7119813000000002E-2</v>
      </c>
      <c r="AR177">
        <v>3.1836424013128601</v>
      </c>
      <c r="BO177">
        <v>172</v>
      </c>
      <c r="BP177">
        <v>-0.11402575384988123</v>
      </c>
    </row>
    <row r="178" spans="1:68">
      <c r="A178">
        <v>194103</v>
      </c>
      <c r="B178">
        <v>8.3999999999999995E-3</v>
      </c>
      <c r="C178">
        <v>1E-4</v>
      </c>
      <c r="D178">
        <f t="shared" si="12"/>
        <v>8.4999999999999989E-3</v>
      </c>
      <c r="E178" t="s">
        <v>44</v>
      </c>
      <c r="F178">
        <v>7.0920000000000002E-3</v>
      </c>
      <c r="AM178">
        <v>197609</v>
      </c>
      <c r="AN178">
        <v>2.06E-2</v>
      </c>
      <c r="AO178">
        <v>4.4000000000000003E-3</v>
      </c>
      <c r="AP178">
        <f t="shared" si="11"/>
        <v>2.5000000000000001E-2</v>
      </c>
      <c r="AQ178">
        <v>3.6583048E-2</v>
      </c>
      <c r="AR178">
        <v>3.4630825657105699</v>
      </c>
      <c r="BO178">
        <v>173</v>
      </c>
      <c r="BP178">
        <v>5.5596095084582353E-2</v>
      </c>
    </row>
    <row r="179" spans="1:68">
      <c r="A179">
        <v>194104</v>
      </c>
      <c r="B179">
        <v>-5.4600000000000003E-2</v>
      </c>
      <c r="C179">
        <v>-1E-4</v>
      </c>
      <c r="D179">
        <f t="shared" si="12"/>
        <v>-5.4700000000000006E-2</v>
      </c>
      <c r="E179" t="s">
        <v>44</v>
      </c>
      <c r="F179">
        <v>7.0419999999999996E-3</v>
      </c>
      <c r="AM179">
        <v>197610</v>
      </c>
      <c r="AN179">
        <v>-2.4199999999999999E-2</v>
      </c>
      <c r="AO179">
        <v>4.1000000000000003E-3</v>
      </c>
      <c r="AP179">
        <f t="shared" si="11"/>
        <v>-2.01E-2</v>
      </c>
      <c r="AQ179">
        <v>3.8062877000000002E-2</v>
      </c>
      <c r="AR179">
        <v>2.9993574015660198</v>
      </c>
      <c r="BO179">
        <v>174</v>
      </c>
      <c r="BP179">
        <v>-0.17265011971731598</v>
      </c>
    </row>
    <row r="180" spans="1:68">
      <c r="A180">
        <v>194105</v>
      </c>
      <c r="B180">
        <v>1.3899999999999999E-2</v>
      </c>
      <c r="C180">
        <v>0</v>
      </c>
      <c r="D180">
        <f t="shared" si="12"/>
        <v>1.3899999999999999E-2</v>
      </c>
      <c r="E180">
        <v>1.719E-3</v>
      </c>
      <c r="F180">
        <v>6.9930000000000001E-3</v>
      </c>
      <c r="AM180">
        <v>197611</v>
      </c>
      <c r="AN180">
        <v>3.5999999999999999E-3</v>
      </c>
      <c r="AO180">
        <v>4.0000000000000001E-3</v>
      </c>
      <c r="AP180">
        <f t="shared" si="11"/>
        <v>7.6E-3</v>
      </c>
      <c r="AQ180">
        <v>3.9014005999999997E-2</v>
      </c>
      <c r="AR180">
        <v>3.2903607516340401</v>
      </c>
      <c r="BO180">
        <v>175</v>
      </c>
      <c r="BP180">
        <v>0.29579460143191849</v>
      </c>
    </row>
    <row r="181" spans="1:68">
      <c r="A181">
        <v>194106</v>
      </c>
      <c r="B181">
        <v>5.8299999999999998E-2</v>
      </c>
      <c r="C181">
        <v>0</v>
      </c>
      <c r="D181">
        <f t="shared" si="12"/>
        <v>5.8299999999999998E-2</v>
      </c>
      <c r="E181">
        <v>1.2416E-2</v>
      </c>
      <c r="F181">
        <v>2.0833000000000001E-2</v>
      </c>
      <c r="AM181">
        <v>197612</v>
      </c>
      <c r="AN181">
        <v>5.6500000000000002E-2</v>
      </c>
      <c r="AO181">
        <v>4.0000000000000001E-3</v>
      </c>
      <c r="AP181">
        <f t="shared" si="11"/>
        <v>6.0499999999999998E-2</v>
      </c>
      <c r="AQ181">
        <v>3.7688442000000003E-2</v>
      </c>
      <c r="AR181">
        <v>3.3244247512500298</v>
      </c>
      <c r="BO181">
        <v>176</v>
      </c>
      <c r="BP181">
        <v>-7.526945990842715E-2</v>
      </c>
    </row>
    <row r="182" spans="1:68">
      <c r="A182">
        <v>194107</v>
      </c>
      <c r="B182">
        <v>5.8700000000000002E-2</v>
      </c>
      <c r="C182">
        <v>2.9999999999999997E-4</v>
      </c>
      <c r="D182">
        <f t="shared" si="12"/>
        <v>5.9000000000000004E-2</v>
      </c>
      <c r="E182">
        <v>1.2623000000000001E-2</v>
      </c>
      <c r="F182">
        <v>0</v>
      </c>
      <c r="AM182">
        <v>197701</v>
      </c>
      <c r="AN182">
        <v>-4.0500000000000001E-2</v>
      </c>
      <c r="AO182">
        <v>3.5999999999999999E-3</v>
      </c>
      <c r="AP182">
        <f t="shared" si="11"/>
        <v>-3.6900000000000002E-2</v>
      </c>
      <c r="AQ182">
        <v>4.0151621999999998E-2</v>
      </c>
      <c r="AR182">
        <v>2.96436185116952</v>
      </c>
      <c r="BO182">
        <v>177</v>
      </c>
      <c r="BP182">
        <v>-4.6165709660542231E-2</v>
      </c>
    </row>
    <row r="183" spans="1:68">
      <c r="A183">
        <v>194108</v>
      </c>
      <c r="B183">
        <v>-1.6999999999999999E-3</v>
      </c>
      <c r="C183">
        <v>1E-4</v>
      </c>
      <c r="D183">
        <f t="shared" si="12"/>
        <v>-1.5999999999999999E-3</v>
      </c>
      <c r="E183">
        <v>-3.64E-3</v>
      </c>
      <c r="F183">
        <v>1.3605000000000001E-2</v>
      </c>
      <c r="AM183">
        <v>197702</v>
      </c>
      <c r="AN183">
        <v>-1.95E-2</v>
      </c>
      <c r="AO183">
        <v>3.5000000000000001E-3</v>
      </c>
      <c r="AP183">
        <f t="shared" si="11"/>
        <v>-1.6E-2</v>
      </c>
      <c r="AQ183">
        <v>4.1508014000000003E-2</v>
      </c>
      <c r="AR183">
        <v>3.64683635529568</v>
      </c>
      <c r="BO183">
        <v>178</v>
      </c>
      <c r="BP183">
        <v>0.20199323077612941</v>
      </c>
    </row>
    <row r="184" spans="1:68">
      <c r="A184">
        <v>194109</v>
      </c>
      <c r="B184">
        <v>-8.6999999999999994E-3</v>
      </c>
      <c r="C184">
        <v>1E-4</v>
      </c>
      <c r="D184">
        <f t="shared" si="12"/>
        <v>-8.6E-3</v>
      </c>
      <c r="E184">
        <v>2.281E-3</v>
      </c>
      <c r="F184">
        <v>1.3422999999999999E-2</v>
      </c>
      <c r="AM184">
        <v>197703</v>
      </c>
      <c r="AN184">
        <v>-1.37E-2</v>
      </c>
      <c r="AO184">
        <v>3.8E-3</v>
      </c>
      <c r="AP184">
        <f t="shared" si="11"/>
        <v>-9.9000000000000008E-3</v>
      </c>
      <c r="AQ184">
        <v>4.2572647999999998E-2</v>
      </c>
      <c r="AR184">
        <v>3.9500140931107102</v>
      </c>
      <c r="BO184">
        <v>179</v>
      </c>
      <c r="BP184">
        <v>-2.8809014112769815E-2</v>
      </c>
    </row>
    <row r="185" spans="1:68">
      <c r="A185">
        <v>194110</v>
      </c>
      <c r="B185">
        <v>-5.2499999999999998E-2</v>
      </c>
      <c r="C185">
        <v>0</v>
      </c>
      <c r="D185">
        <f t="shared" si="12"/>
        <v>-5.2499999999999998E-2</v>
      </c>
      <c r="E185">
        <v>6.4510000000000001E-3</v>
      </c>
      <c r="F185">
        <v>1.3245E-2</v>
      </c>
      <c r="AM185">
        <v>197704</v>
      </c>
      <c r="AN185">
        <v>1.5E-3</v>
      </c>
      <c r="AO185">
        <v>3.8E-3</v>
      </c>
      <c r="AP185">
        <f t="shared" si="11"/>
        <v>5.3E-3</v>
      </c>
      <c r="AQ185">
        <v>4.3139679E-2</v>
      </c>
      <c r="AR185">
        <v>4.1049988793812204</v>
      </c>
      <c r="BO185">
        <v>180</v>
      </c>
      <c r="BP185">
        <v>-5.9032780204923474E-2</v>
      </c>
    </row>
    <row r="186" spans="1:68">
      <c r="A186">
        <v>194111</v>
      </c>
      <c r="B186">
        <v>-1.9199999999999998E-2</v>
      </c>
      <c r="C186">
        <v>0</v>
      </c>
      <c r="D186">
        <f t="shared" si="12"/>
        <v>-1.9199999999999998E-2</v>
      </c>
      <c r="E186">
        <v>-7.6000000000000004E-4</v>
      </c>
      <c r="F186">
        <v>6.5360000000000001E-3</v>
      </c>
      <c r="AM186">
        <v>197705</v>
      </c>
      <c r="AN186">
        <v>-1.46E-2</v>
      </c>
      <c r="AO186">
        <v>3.7000000000000002E-3</v>
      </c>
      <c r="AP186">
        <f t="shared" si="11"/>
        <v>-1.09E-2</v>
      </c>
      <c r="AQ186">
        <v>4.4770391E-2</v>
      </c>
      <c r="AR186">
        <v>3.9932810087491801</v>
      </c>
      <c r="BO186">
        <v>181</v>
      </c>
      <c r="BP186">
        <v>0.29173252346876821</v>
      </c>
    </row>
    <row r="187" spans="1:68">
      <c r="A187">
        <v>194112</v>
      </c>
      <c r="B187">
        <v>-4.87E-2</v>
      </c>
      <c r="C187">
        <v>1E-4</v>
      </c>
      <c r="D187">
        <f t="shared" si="12"/>
        <v>-4.8599999999999997E-2</v>
      </c>
      <c r="E187">
        <v>-1.7592E-2</v>
      </c>
      <c r="F187">
        <v>6.4939999999999998E-3</v>
      </c>
      <c r="AM187">
        <v>197706</v>
      </c>
      <c r="AN187">
        <v>4.7100000000000003E-2</v>
      </c>
      <c r="AO187">
        <v>4.0000000000000001E-3</v>
      </c>
      <c r="AP187">
        <f t="shared" si="11"/>
        <v>5.1100000000000007E-2</v>
      </c>
      <c r="AQ187">
        <v>4.3391720000000002E-2</v>
      </c>
      <c r="AR187">
        <v>4.0730442682156003</v>
      </c>
      <c r="BO187">
        <v>182</v>
      </c>
      <c r="BP187">
        <v>0.21114332115124851</v>
      </c>
    </row>
    <row r="188" spans="1:68">
      <c r="A188">
        <v>194201</v>
      </c>
      <c r="B188">
        <v>7.9000000000000008E-3</v>
      </c>
      <c r="C188">
        <v>2.0000000000000001E-4</v>
      </c>
      <c r="D188">
        <f t="shared" si="12"/>
        <v>8.1000000000000013E-3</v>
      </c>
      <c r="E188">
        <v>3.392E-3</v>
      </c>
      <c r="F188">
        <v>1.2903E-2</v>
      </c>
      <c r="AM188">
        <v>197707</v>
      </c>
      <c r="AN188">
        <v>-1.6899999999999998E-2</v>
      </c>
      <c r="AO188">
        <v>4.1999999999999997E-3</v>
      </c>
      <c r="AP188">
        <f t="shared" si="11"/>
        <v>-1.2699999999999999E-2</v>
      </c>
      <c r="AQ188">
        <v>4.4579362999999997E-2</v>
      </c>
      <c r="AR188">
        <v>4.0397420082491999</v>
      </c>
      <c r="BO188">
        <v>183</v>
      </c>
      <c r="BP188">
        <v>-0.11187273402186471</v>
      </c>
    </row>
    <row r="189" spans="1:68">
      <c r="A189">
        <v>194202</v>
      </c>
      <c r="B189">
        <v>-2.46E-2</v>
      </c>
      <c r="C189">
        <v>1E-4</v>
      </c>
      <c r="D189">
        <f t="shared" si="12"/>
        <v>-2.4500000000000001E-2</v>
      </c>
      <c r="E189">
        <v>-6.6439999999999997E-3</v>
      </c>
      <c r="F189">
        <v>6.3689999999999997E-3</v>
      </c>
      <c r="AM189">
        <v>197708</v>
      </c>
      <c r="AN189">
        <v>-1.7500000000000002E-2</v>
      </c>
      <c r="AO189">
        <v>4.4000000000000003E-3</v>
      </c>
      <c r="AP189">
        <f t="shared" si="11"/>
        <v>-1.3100000000000001E-2</v>
      </c>
      <c r="AQ189">
        <v>4.6019737999999998E-2</v>
      </c>
      <c r="AR189">
        <v>4.3245770169196103</v>
      </c>
      <c r="BO189">
        <v>184</v>
      </c>
      <c r="BP189">
        <v>-2.5728549670100076E-2</v>
      </c>
    </row>
    <row r="190" spans="1:68">
      <c r="A190">
        <v>194203</v>
      </c>
      <c r="B190">
        <v>-6.5799999999999997E-2</v>
      </c>
      <c r="C190">
        <v>1E-4</v>
      </c>
      <c r="D190">
        <f t="shared" si="12"/>
        <v>-6.5699999999999995E-2</v>
      </c>
      <c r="E190">
        <v>1.2229E-2</v>
      </c>
      <c r="F190">
        <v>1.2658000000000001E-2</v>
      </c>
      <c r="AM190">
        <v>197709</v>
      </c>
      <c r="AN190">
        <v>-2.7000000000000001E-3</v>
      </c>
      <c r="AO190">
        <v>4.3E-3</v>
      </c>
      <c r="AP190">
        <f t="shared" si="11"/>
        <v>1.5999999999999999E-3</v>
      </c>
      <c r="AQ190">
        <v>4.6617631999999999E-2</v>
      </c>
      <c r="AR190">
        <v>4.61052552426254</v>
      </c>
      <c r="BO190">
        <v>185</v>
      </c>
      <c r="BP190">
        <v>-0.10643400639415118</v>
      </c>
    </row>
    <row r="191" spans="1:68">
      <c r="A191">
        <v>194204</v>
      </c>
      <c r="B191">
        <v>-4.3700000000000003E-2</v>
      </c>
      <c r="C191">
        <v>1E-4</v>
      </c>
      <c r="D191">
        <f t="shared" si="12"/>
        <v>-4.36E-2</v>
      </c>
      <c r="E191">
        <v>-4.0400000000000002E-3</v>
      </c>
      <c r="F191">
        <v>6.2500000000000003E-3</v>
      </c>
      <c r="AM191">
        <v>197710</v>
      </c>
      <c r="AN191">
        <v>-4.3799999999999999E-2</v>
      </c>
      <c r="AO191">
        <v>4.8999999999999998E-3</v>
      </c>
      <c r="AP191">
        <f t="shared" si="11"/>
        <v>-3.8899999999999997E-2</v>
      </c>
      <c r="AQ191">
        <v>4.9346653999999997E-2</v>
      </c>
      <c r="AR191">
        <v>4.4816895747237702</v>
      </c>
      <c r="BO191">
        <v>186</v>
      </c>
      <c r="BP191">
        <v>-5.473312557040666E-2</v>
      </c>
    </row>
    <row r="192" spans="1:68">
      <c r="A192">
        <v>194205</v>
      </c>
      <c r="B192">
        <v>5.9400000000000001E-2</v>
      </c>
      <c r="C192">
        <v>2.9999999999999997E-4</v>
      </c>
      <c r="D192">
        <f t="shared" si="12"/>
        <v>5.9700000000000003E-2</v>
      </c>
      <c r="E192">
        <v>7.6150000000000002E-3</v>
      </c>
      <c r="F192">
        <v>1.2422000000000001E-2</v>
      </c>
      <c r="AM192">
        <v>197711</v>
      </c>
      <c r="AN192">
        <v>0.04</v>
      </c>
      <c r="AO192">
        <v>5.0000000000000001E-3</v>
      </c>
      <c r="AP192">
        <f t="shared" si="11"/>
        <v>4.4999999999999998E-2</v>
      </c>
      <c r="AQ192">
        <v>4.8648423000000003E-2</v>
      </c>
      <c r="AR192">
        <v>3.4122724534453299</v>
      </c>
      <c r="BO192">
        <v>187</v>
      </c>
      <c r="BP192">
        <v>-0.10989020659153925</v>
      </c>
    </row>
    <row r="193" spans="1:68">
      <c r="A193">
        <v>194206</v>
      </c>
      <c r="B193">
        <v>2.69E-2</v>
      </c>
      <c r="C193">
        <v>2.0000000000000001E-4</v>
      </c>
      <c r="D193">
        <f t="shared" si="12"/>
        <v>2.7099999999999999E-2</v>
      </c>
      <c r="E193">
        <v>8.83E-4</v>
      </c>
      <c r="F193">
        <v>0</v>
      </c>
      <c r="AM193">
        <v>197712</v>
      </c>
      <c r="AN193">
        <v>2.7000000000000001E-3</v>
      </c>
      <c r="AO193">
        <v>4.8999999999999998E-3</v>
      </c>
      <c r="AP193">
        <f t="shared" si="11"/>
        <v>7.6E-3</v>
      </c>
      <c r="AQ193">
        <v>4.9106204000000001E-2</v>
      </c>
      <c r="AR193">
        <v>2.9089778348322399</v>
      </c>
      <c r="BO193">
        <v>188</v>
      </c>
      <c r="BP193">
        <v>0.22890964912176076</v>
      </c>
    </row>
    <row r="194" spans="1:68">
      <c r="A194">
        <v>194207</v>
      </c>
      <c r="B194">
        <v>3.5099999999999999E-2</v>
      </c>
      <c r="C194">
        <v>2.9999999999999997E-4</v>
      </c>
      <c r="D194">
        <f t="shared" si="12"/>
        <v>3.5400000000000001E-2</v>
      </c>
      <c r="E194" s="6">
        <v>-7.7999999999999999E-5</v>
      </c>
      <c r="F194">
        <v>6.1349999999999998E-3</v>
      </c>
      <c r="AM194">
        <v>197801</v>
      </c>
      <c r="AN194">
        <v>-6.0100000000000001E-2</v>
      </c>
      <c r="AO194">
        <v>4.8999999999999998E-3</v>
      </c>
      <c r="AP194">
        <f t="shared" ref="AP194:AP257" si="13">AN194+AO194</f>
        <v>-5.5199999999999999E-2</v>
      </c>
      <c r="AQ194">
        <v>5.2810419999999997E-2</v>
      </c>
      <c r="AR194">
        <v>3.1588172280073001</v>
      </c>
      <c r="BO194">
        <v>189</v>
      </c>
      <c r="BP194">
        <v>0.23427292446776521</v>
      </c>
    </row>
    <row r="195" spans="1:68">
      <c r="A195">
        <v>194208</v>
      </c>
      <c r="B195">
        <v>1.7999999999999999E-2</v>
      </c>
      <c r="C195">
        <v>2.9999999999999997E-4</v>
      </c>
      <c r="D195">
        <f t="shared" ref="D195:D258" si="14">B195+C195</f>
        <v>1.83E-2</v>
      </c>
      <c r="E195">
        <v>1.116E-3</v>
      </c>
      <c r="F195">
        <v>6.0980000000000001E-3</v>
      </c>
      <c r="AM195">
        <v>197802</v>
      </c>
      <c r="AN195">
        <v>-1.38E-2</v>
      </c>
      <c r="AO195">
        <v>4.5999999999999999E-3</v>
      </c>
      <c r="AP195">
        <f t="shared" si="13"/>
        <v>-9.1999999999999998E-3</v>
      </c>
      <c r="AQ195">
        <v>5.4649242000000001E-2</v>
      </c>
      <c r="AR195">
        <v>3.5998772261511802</v>
      </c>
      <c r="BO195">
        <v>190</v>
      </c>
      <c r="BP195">
        <v>0.19999375630242516</v>
      </c>
    </row>
    <row r="196" spans="1:68">
      <c r="A196">
        <v>194209</v>
      </c>
      <c r="B196">
        <v>2.6100000000000002E-2</v>
      </c>
      <c r="C196">
        <v>2.9999999999999997E-4</v>
      </c>
      <c r="D196">
        <f t="shared" si="14"/>
        <v>2.6400000000000003E-2</v>
      </c>
      <c r="E196">
        <v>-1.021E-3</v>
      </c>
      <c r="F196">
        <v>0</v>
      </c>
      <c r="AM196">
        <v>197803</v>
      </c>
      <c r="AN196">
        <v>2.8500000000000001E-2</v>
      </c>
      <c r="AO196">
        <v>5.3E-3</v>
      </c>
      <c r="AP196">
        <f t="shared" si="13"/>
        <v>3.3800000000000004E-2</v>
      </c>
      <c r="AQ196">
        <v>5.3805627000000002E-2</v>
      </c>
      <c r="AR196">
        <v>3.8844679346322701</v>
      </c>
      <c r="BO196">
        <v>191</v>
      </c>
      <c r="BP196">
        <v>7.7056144272604377E-2</v>
      </c>
    </row>
    <row r="197" spans="1:68">
      <c r="A197">
        <v>194210</v>
      </c>
      <c r="B197">
        <v>6.8199999999999997E-2</v>
      </c>
      <c r="C197">
        <v>2.9999999999999997E-4</v>
      </c>
      <c r="D197">
        <f t="shared" si="14"/>
        <v>6.8499999999999991E-2</v>
      </c>
      <c r="E197">
        <v>5.6930000000000001E-3</v>
      </c>
      <c r="F197">
        <v>1.2121E-2</v>
      </c>
      <c r="AM197">
        <v>197804</v>
      </c>
      <c r="AN197">
        <v>7.8799999999999995E-2</v>
      </c>
      <c r="AO197">
        <v>5.4000000000000003E-3</v>
      </c>
      <c r="AP197">
        <f t="shared" si="13"/>
        <v>8.4199999999999997E-2</v>
      </c>
      <c r="AQ197">
        <v>4.9950119000000001E-2</v>
      </c>
      <c r="AR197">
        <v>3.6383073819196099</v>
      </c>
      <c r="BO197">
        <v>192</v>
      </c>
      <c r="BP197">
        <v>-0.16562624682957655</v>
      </c>
    </row>
    <row r="198" spans="1:68">
      <c r="A198">
        <v>194211</v>
      </c>
      <c r="B198">
        <v>1.5E-3</v>
      </c>
      <c r="C198">
        <v>2.9999999999999997E-4</v>
      </c>
      <c r="D198">
        <f t="shared" si="14"/>
        <v>1.8E-3</v>
      </c>
      <c r="E198">
        <v>-1.312E-3</v>
      </c>
      <c r="F198">
        <v>5.9880000000000003E-3</v>
      </c>
      <c r="AM198">
        <v>197805</v>
      </c>
      <c r="AN198">
        <v>1.7600000000000001E-2</v>
      </c>
      <c r="AO198">
        <v>5.1000000000000004E-3</v>
      </c>
      <c r="AP198">
        <f t="shared" si="13"/>
        <v>2.2700000000000001E-2</v>
      </c>
      <c r="AQ198">
        <v>5.0116516E-2</v>
      </c>
      <c r="AR198">
        <v>3.32172857149529</v>
      </c>
      <c r="BO198">
        <v>193</v>
      </c>
      <c r="BP198">
        <v>0.28022719160896775</v>
      </c>
    </row>
    <row r="199" spans="1:68">
      <c r="A199">
        <v>194212</v>
      </c>
      <c r="B199">
        <v>5.1200000000000002E-2</v>
      </c>
      <c r="C199">
        <v>2.9999999999999997E-4</v>
      </c>
      <c r="D199">
        <f t="shared" si="14"/>
        <v>5.1500000000000004E-2</v>
      </c>
      <c r="E199">
        <v>4.1650000000000003E-3</v>
      </c>
      <c r="F199">
        <v>5.9519999999999998E-3</v>
      </c>
      <c r="AM199">
        <v>197806</v>
      </c>
      <c r="AN199">
        <v>-1.6899999999999998E-2</v>
      </c>
      <c r="AO199">
        <v>5.4000000000000003E-3</v>
      </c>
      <c r="AP199">
        <f t="shared" si="13"/>
        <v>-1.1499999999999998E-2</v>
      </c>
      <c r="AQ199">
        <v>5.1397467000000002E-2</v>
      </c>
      <c r="AR199">
        <v>3.2350996131344298</v>
      </c>
      <c r="BO199">
        <v>194</v>
      </c>
      <c r="BP199">
        <v>0.23217759827589657</v>
      </c>
    </row>
    <row r="200" spans="1:68">
      <c r="A200">
        <v>194301</v>
      </c>
      <c r="B200">
        <v>7.1300000000000002E-2</v>
      </c>
      <c r="C200">
        <v>2.9999999999999997E-4</v>
      </c>
      <c r="D200">
        <f t="shared" si="14"/>
        <v>7.1599999999999997E-2</v>
      </c>
      <c r="E200">
        <v>6.1770000000000002E-3</v>
      </c>
      <c r="F200">
        <v>0</v>
      </c>
      <c r="AM200">
        <v>197807</v>
      </c>
      <c r="AN200">
        <v>5.11E-2</v>
      </c>
      <c r="AO200">
        <v>5.5999999999999999E-3</v>
      </c>
      <c r="AP200">
        <f t="shared" si="13"/>
        <v>5.67E-2</v>
      </c>
      <c r="AQ200">
        <v>4.9132598E-2</v>
      </c>
      <c r="AR200">
        <v>3.5105845955568298</v>
      </c>
      <c r="BO200">
        <v>195</v>
      </c>
      <c r="BP200">
        <v>0.16522238306150999</v>
      </c>
    </row>
    <row r="201" spans="1:68">
      <c r="A201">
        <v>194302</v>
      </c>
      <c r="B201">
        <v>6.1499999999999999E-2</v>
      </c>
      <c r="C201">
        <v>2.9999999999999997E-4</v>
      </c>
      <c r="D201">
        <f t="shared" si="14"/>
        <v>6.1800000000000001E-2</v>
      </c>
      <c r="E201">
        <v>2.1389999999999998E-3</v>
      </c>
      <c r="F201">
        <v>0</v>
      </c>
      <c r="AM201">
        <v>197808</v>
      </c>
      <c r="AN201">
        <v>3.7499999999999999E-2</v>
      </c>
      <c r="AO201">
        <v>5.5999999999999999E-3</v>
      </c>
      <c r="AP201">
        <f t="shared" si="13"/>
        <v>4.3099999999999999E-2</v>
      </c>
      <c r="AQ201">
        <v>4.8246006000000001E-2</v>
      </c>
      <c r="AR201">
        <v>3.2369700667641799</v>
      </c>
      <c r="BO201">
        <v>196</v>
      </c>
      <c r="BP201">
        <v>-0.17820342035331876</v>
      </c>
    </row>
    <row r="202" spans="1:68">
      <c r="A202">
        <v>194303</v>
      </c>
      <c r="B202">
        <v>6.0100000000000001E-2</v>
      </c>
      <c r="C202">
        <v>2.9999999999999997E-4</v>
      </c>
      <c r="D202">
        <f t="shared" si="14"/>
        <v>6.0400000000000002E-2</v>
      </c>
      <c r="E202">
        <v>-1.1839999999999999E-3</v>
      </c>
      <c r="F202">
        <v>1.7750999999999999E-2</v>
      </c>
      <c r="AM202">
        <v>197809</v>
      </c>
      <c r="AN202">
        <v>-1.43E-2</v>
      </c>
      <c r="AO202">
        <v>6.1999999999999998E-3</v>
      </c>
      <c r="AP202">
        <f t="shared" si="13"/>
        <v>-8.0999999999999996E-3</v>
      </c>
      <c r="AQ202">
        <v>4.8956504999999997E-2</v>
      </c>
      <c r="AR202">
        <v>2.95141835006058</v>
      </c>
      <c r="BO202">
        <v>197</v>
      </c>
      <c r="BP202">
        <v>9.9150074747159422E-2</v>
      </c>
    </row>
    <row r="203" spans="1:68">
      <c r="A203">
        <v>194304</v>
      </c>
      <c r="B203">
        <v>8.0999999999999996E-3</v>
      </c>
      <c r="C203">
        <v>2.9999999999999997E-4</v>
      </c>
      <c r="D203">
        <f t="shared" si="14"/>
        <v>8.3999999999999995E-3</v>
      </c>
      <c r="E203">
        <v>4.0689999999999997E-3</v>
      </c>
      <c r="F203">
        <v>1.1627999999999999E-2</v>
      </c>
      <c r="AM203">
        <v>197810</v>
      </c>
      <c r="AN203">
        <v>-0.1191</v>
      </c>
      <c r="AO203">
        <v>6.7999999999999996E-3</v>
      </c>
      <c r="AP203">
        <f t="shared" si="13"/>
        <v>-0.1123</v>
      </c>
      <c r="AQ203">
        <v>5.4070530999999998E-2</v>
      </c>
      <c r="AR203">
        <v>3.1398467077154599</v>
      </c>
      <c r="BO203">
        <v>198</v>
      </c>
      <c r="BP203">
        <v>7.2256214428334686E-2</v>
      </c>
    </row>
    <row r="204" spans="1:68">
      <c r="A204">
        <v>194305</v>
      </c>
      <c r="B204">
        <v>5.74E-2</v>
      </c>
      <c r="C204">
        <v>2.9999999999999997E-4</v>
      </c>
      <c r="D204">
        <f t="shared" si="14"/>
        <v>5.7700000000000001E-2</v>
      </c>
      <c r="E204">
        <v>5.4850000000000003E-3</v>
      </c>
      <c r="F204">
        <v>5.7470000000000004E-3</v>
      </c>
      <c r="AM204">
        <v>197811</v>
      </c>
      <c r="AN204">
        <v>2.7099999999999999E-2</v>
      </c>
      <c r="AO204">
        <v>7.0000000000000001E-3</v>
      </c>
      <c r="AP204">
        <f t="shared" si="13"/>
        <v>3.4099999999999998E-2</v>
      </c>
      <c r="AQ204">
        <v>5.3361457000000001E-2</v>
      </c>
      <c r="AR204">
        <v>3.74564380958798</v>
      </c>
      <c r="BO204">
        <v>199</v>
      </c>
      <c r="BP204">
        <v>6.5433495087251936E-2</v>
      </c>
    </row>
    <row r="205" spans="1:68">
      <c r="A205">
        <v>194306</v>
      </c>
      <c r="B205">
        <v>1.8200000000000001E-2</v>
      </c>
      <c r="C205">
        <v>2.9999999999999997E-4</v>
      </c>
      <c r="D205">
        <f t="shared" si="14"/>
        <v>1.8500000000000003E-2</v>
      </c>
      <c r="E205">
        <v>2.967E-3</v>
      </c>
      <c r="F205">
        <v>0</v>
      </c>
      <c r="AM205">
        <v>197812</v>
      </c>
      <c r="AN205">
        <v>8.8000000000000005E-3</v>
      </c>
      <c r="AO205">
        <v>7.7999999999999996E-3</v>
      </c>
      <c r="AP205">
        <f t="shared" si="13"/>
        <v>1.66E-2</v>
      </c>
      <c r="AQ205">
        <v>5.2752054999999999E-2</v>
      </c>
      <c r="AR205">
        <v>3.51022022634471</v>
      </c>
      <c r="BO205">
        <v>200</v>
      </c>
      <c r="BP205">
        <v>0.22902794279762584</v>
      </c>
    </row>
    <row r="206" spans="1:68">
      <c r="A206">
        <v>194307</v>
      </c>
      <c r="B206">
        <v>-4.7699999999999999E-2</v>
      </c>
      <c r="C206">
        <v>2.9999999999999997E-4</v>
      </c>
      <c r="D206">
        <f t="shared" si="14"/>
        <v>-4.7399999999999998E-2</v>
      </c>
      <c r="E206">
        <v>1.7049999999999999E-3</v>
      </c>
      <c r="F206">
        <v>-5.7140000000000003E-3</v>
      </c>
      <c r="AM206">
        <v>197901</v>
      </c>
      <c r="AN206">
        <v>4.2299999999999997E-2</v>
      </c>
      <c r="AO206">
        <v>7.7000000000000002E-3</v>
      </c>
      <c r="AP206">
        <f t="shared" si="13"/>
        <v>4.9999999999999996E-2</v>
      </c>
      <c r="AQ206">
        <v>5.1169118E-2</v>
      </c>
      <c r="AR206">
        <v>3.5306284626630098</v>
      </c>
      <c r="BO206">
        <v>201</v>
      </c>
      <c r="BP206">
        <v>0.28253183773086754</v>
      </c>
    </row>
    <row r="207" spans="1:68">
      <c r="A207">
        <v>194308</v>
      </c>
      <c r="B207">
        <v>1.2999999999999999E-2</v>
      </c>
      <c r="C207">
        <v>2.9999999999999997E-4</v>
      </c>
      <c r="D207">
        <f t="shared" si="14"/>
        <v>1.3299999999999999E-2</v>
      </c>
      <c r="E207">
        <v>-9.6699999999999998E-4</v>
      </c>
      <c r="F207">
        <v>-5.7470000000000004E-3</v>
      </c>
      <c r="AM207">
        <v>197902</v>
      </c>
      <c r="AN207">
        <v>-3.56E-2</v>
      </c>
      <c r="AO207">
        <v>7.3000000000000001E-3</v>
      </c>
      <c r="AP207">
        <f t="shared" si="13"/>
        <v>-2.8299999999999999E-2</v>
      </c>
      <c r="AQ207">
        <v>5.3559097999999999E-2</v>
      </c>
      <c r="AR207">
        <v>3.6018240527905698</v>
      </c>
      <c r="BO207">
        <v>202</v>
      </c>
      <c r="BP207">
        <v>0.2918620601211358</v>
      </c>
    </row>
    <row r="208" spans="1:68">
      <c r="A208">
        <v>194309</v>
      </c>
      <c r="B208">
        <v>2.4E-2</v>
      </c>
      <c r="C208">
        <v>2.9999999999999997E-4</v>
      </c>
      <c r="D208">
        <f t="shared" si="14"/>
        <v>2.4300000000000002E-2</v>
      </c>
      <c r="E208">
        <v>2.2439999999999999E-3</v>
      </c>
      <c r="F208">
        <v>5.7800000000000004E-3</v>
      </c>
      <c r="AM208">
        <v>197903</v>
      </c>
      <c r="AN208">
        <v>5.6800000000000003E-2</v>
      </c>
      <c r="AO208">
        <v>8.0999999999999996E-3</v>
      </c>
      <c r="AP208">
        <f t="shared" si="13"/>
        <v>6.4899999999999999E-2</v>
      </c>
      <c r="AQ208">
        <v>5.1186139999999998E-2</v>
      </c>
      <c r="AR208">
        <v>3.6581806507407699</v>
      </c>
      <c r="BO208">
        <v>203</v>
      </c>
      <c r="BP208">
        <v>0.11372520605637759</v>
      </c>
    </row>
    <row r="209" spans="1:68">
      <c r="A209">
        <v>194310</v>
      </c>
      <c r="B209">
        <v>-1.15E-2</v>
      </c>
      <c r="C209">
        <v>2.9999999999999997E-4</v>
      </c>
      <c r="D209">
        <f t="shared" si="14"/>
        <v>-1.12E-2</v>
      </c>
      <c r="E209">
        <v>1.7799999999999999E-4</v>
      </c>
      <c r="F209">
        <v>0</v>
      </c>
      <c r="AM209">
        <v>197904</v>
      </c>
      <c r="AN209">
        <v>-5.9999999999999995E-4</v>
      </c>
      <c r="AO209">
        <v>8.0000000000000002E-3</v>
      </c>
      <c r="AP209">
        <f t="shared" si="13"/>
        <v>7.4000000000000003E-3</v>
      </c>
      <c r="AQ209">
        <v>5.1559256999999997E-2</v>
      </c>
      <c r="AR209">
        <v>3.4722733564817001</v>
      </c>
      <c r="BO209">
        <v>204</v>
      </c>
      <c r="BP209">
        <v>0.23821415500458143</v>
      </c>
    </row>
    <row r="210" spans="1:68">
      <c r="A210">
        <v>194311</v>
      </c>
      <c r="B210">
        <v>-5.91E-2</v>
      </c>
      <c r="C210">
        <v>2.9999999999999997E-4</v>
      </c>
      <c r="D210">
        <f t="shared" si="14"/>
        <v>-5.8799999999999998E-2</v>
      </c>
      <c r="E210">
        <v>6.0700000000000001E-4</v>
      </c>
      <c r="F210">
        <v>0</v>
      </c>
      <c r="AM210">
        <v>197905</v>
      </c>
      <c r="AN210">
        <v>-2.2100000000000002E-2</v>
      </c>
      <c r="AO210">
        <v>8.2000000000000007E-3</v>
      </c>
      <c r="AP210">
        <f t="shared" si="13"/>
        <v>-1.3900000000000001E-2</v>
      </c>
      <c r="AQ210">
        <v>5.3424807999999997E-2</v>
      </c>
      <c r="AR210">
        <v>3.6613927181911698</v>
      </c>
      <c r="BO210">
        <v>205</v>
      </c>
      <c r="BP210">
        <v>-1.2780920602428136E-2</v>
      </c>
    </row>
    <row r="211" spans="1:68">
      <c r="A211">
        <v>194312</v>
      </c>
      <c r="B211">
        <v>6.3600000000000004E-2</v>
      </c>
      <c r="C211">
        <v>2.9999999999999997E-4</v>
      </c>
      <c r="D211">
        <f t="shared" si="14"/>
        <v>6.3899999999999998E-2</v>
      </c>
      <c r="E211">
        <v>1.1429999999999999E-3</v>
      </c>
      <c r="F211">
        <v>0</v>
      </c>
      <c r="AM211">
        <v>197906</v>
      </c>
      <c r="AN211">
        <v>3.85E-2</v>
      </c>
      <c r="AO211">
        <v>8.0999999999999996E-3</v>
      </c>
      <c r="AP211">
        <f t="shared" si="13"/>
        <v>4.6600000000000003E-2</v>
      </c>
      <c r="AQ211">
        <v>5.1890000999999998E-2</v>
      </c>
      <c r="AR211">
        <v>3.92280131500282</v>
      </c>
      <c r="BO211">
        <v>206</v>
      </c>
      <c r="BP211">
        <v>0.22626191521441574</v>
      </c>
    </row>
    <row r="212" spans="1:68">
      <c r="A212">
        <v>194401</v>
      </c>
      <c r="B212">
        <v>1.7399999999999999E-2</v>
      </c>
      <c r="C212">
        <v>2.9999999999999997E-4</v>
      </c>
      <c r="D212">
        <f t="shared" si="14"/>
        <v>1.77E-2</v>
      </c>
      <c r="E212">
        <v>3.2390000000000001E-3</v>
      </c>
      <c r="F212">
        <v>0</v>
      </c>
      <c r="AM212">
        <v>197907</v>
      </c>
      <c r="AN212">
        <v>8.2000000000000007E-3</v>
      </c>
      <c r="AO212">
        <v>7.7000000000000002E-3</v>
      </c>
      <c r="AP212">
        <f t="shared" si="13"/>
        <v>1.5900000000000001E-2</v>
      </c>
      <c r="AQ212">
        <v>5.1986032000000001E-2</v>
      </c>
      <c r="AR212">
        <v>3.6735098285752001</v>
      </c>
      <c r="BO212">
        <v>207</v>
      </c>
      <c r="BP212">
        <v>-4.6698718159713659E-2</v>
      </c>
    </row>
    <row r="213" spans="1:68">
      <c r="A213">
        <v>194402</v>
      </c>
      <c r="B213">
        <v>3.7000000000000002E-3</v>
      </c>
      <c r="C213">
        <v>2.9999999999999997E-4</v>
      </c>
      <c r="D213">
        <f t="shared" si="14"/>
        <v>4.0000000000000001E-3</v>
      </c>
      <c r="E213">
        <v>4.8890000000000001E-3</v>
      </c>
      <c r="F213">
        <v>0</v>
      </c>
      <c r="AM213">
        <v>197908</v>
      </c>
      <c r="AN213">
        <v>5.5300000000000002E-2</v>
      </c>
      <c r="AO213">
        <v>7.7000000000000002E-3</v>
      </c>
      <c r="AP213">
        <f t="shared" si="13"/>
        <v>6.3E-2</v>
      </c>
      <c r="AQ213">
        <v>4.9884102E-2</v>
      </c>
      <c r="AR213">
        <v>3.9637927995202702</v>
      </c>
      <c r="BO213">
        <v>208</v>
      </c>
      <c r="BP213">
        <v>-0.16053635692414669</v>
      </c>
    </row>
    <row r="214" spans="1:68">
      <c r="A214">
        <v>194403</v>
      </c>
      <c r="B214">
        <v>2.46E-2</v>
      </c>
      <c r="C214">
        <v>2.0000000000000001E-4</v>
      </c>
      <c r="D214">
        <f t="shared" si="14"/>
        <v>2.4799999999999999E-2</v>
      </c>
      <c r="E214">
        <v>3.2009999999999999E-3</v>
      </c>
      <c r="F214">
        <v>0</v>
      </c>
      <c r="AM214">
        <v>197909</v>
      </c>
      <c r="AN214">
        <v>-8.2000000000000007E-3</v>
      </c>
      <c r="AO214">
        <v>8.3000000000000001E-3</v>
      </c>
      <c r="AP214">
        <f t="shared" si="13"/>
        <v>9.9999999999999395E-5</v>
      </c>
      <c r="AQ214">
        <v>5.0402488000000002E-2</v>
      </c>
      <c r="AR214">
        <v>3.7714049694730201</v>
      </c>
      <c r="BO214">
        <v>209</v>
      </c>
      <c r="BP214">
        <v>0.23599358590402369</v>
      </c>
    </row>
    <row r="215" spans="1:68">
      <c r="A215">
        <v>194404</v>
      </c>
      <c r="B215">
        <v>-1.6899999999999998E-2</v>
      </c>
      <c r="C215">
        <v>2.9999999999999997E-4</v>
      </c>
      <c r="D215">
        <f t="shared" si="14"/>
        <v>-1.6599999999999997E-2</v>
      </c>
      <c r="E215">
        <v>-5.0799999999999999E-4</v>
      </c>
      <c r="F215">
        <v>5.7470000000000004E-3</v>
      </c>
      <c r="AM215">
        <v>197910</v>
      </c>
      <c r="AN215">
        <v>-8.1000000000000003E-2</v>
      </c>
      <c r="AO215">
        <v>8.6999999999999994E-3</v>
      </c>
      <c r="AP215">
        <f t="shared" si="13"/>
        <v>-7.2300000000000003E-2</v>
      </c>
      <c r="AQ215">
        <v>5.4573463000000003E-2</v>
      </c>
      <c r="AR215">
        <v>3.7656798560209999</v>
      </c>
      <c r="BO215">
        <v>210</v>
      </c>
      <c r="BP215">
        <v>7.3849252325443038E-3</v>
      </c>
    </row>
    <row r="216" spans="1:68">
      <c r="A216">
        <v>194405</v>
      </c>
      <c r="B216">
        <v>5.0700000000000002E-2</v>
      </c>
      <c r="C216">
        <v>2.9999999999999997E-4</v>
      </c>
      <c r="D216">
        <f t="shared" si="14"/>
        <v>5.1000000000000004E-2</v>
      </c>
      <c r="E216">
        <v>2.0860000000000002E-3</v>
      </c>
      <c r="F216">
        <v>0</v>
      </c>
      <c r="AM216">
        <v>197911</v>
      </c>
      <c r="AN216">
        <v>5.21E-2</v>
      </c>
      <c r="AO216">
        <v>9.9000000000000008E-3</v>
      </c>
      <c r="AP216">
        <f t="shared" si="13"/>
        <v>6.2E-2</v>
      </c>
      <c r="AQ216">
        <v>5.2781933000000003E-2</v>
      </c>
      <c r="AR216">
        <v>3.98349253888754</v>
      </c>
      <c r="BO216">
        <v>211</v>
      </c>
      <c r="BP216">
        <v>8.7290716385559908E-2</v>
      </c>
    </row>
    <row r="217" spans="1:68">
      <c r="A217">
        <v>194406</v>
      </c>
      <c r="B217">
        <v>5.4899999999999997E-2</v>
      </c>
      <c r="C217">
        <v>2.9999999999999997E-4</v>
      </c>
      <c r="D217">
        <f t="shared" si="14"/>
        <v>5.5199999999999999E-2</v>
      </c>
      <c r="E217">
        <v>7.5500000000000003E-4</v>
      </c>
      <c r="F217">
        <v>5.7140000000000003E-3</v>
      </c>
      <c r="AM217">
        <v>197912</v>
      </c>
      <c r="AN217">
        <v>1.7899999999999999E-2</v>
      </c>
      <c r="AO217">
        <v>9.4999999999999998E-3</v>
      </c>
      <c r="AP217">
        <f t="shared" si="13"/>
        <v>2.7400000000000001E-2</v>
      </c>
      <c r="AQ217">
        <v>5.2343895000000001E-2</v>
      </c>
      <c r="AR217">
        <v>3.7732661116350301</v>
      </c>
      <c r="BO217">
        <v>212</v>
      </c>
      <c r="BP217">
        <v>0.19021895874159728</v>
      </c>
    </row>
    <row r="218" spans="1:68">
      <c r="A218">
        <v>194407</v>
      </c>
      <c r="B218">
        <v>-1.49E-2</v>
      </c>
      <c r="C218">
        <v>2.9999999999999997E-4</v>
      </c>
      <c r="D218">
        <f t="shared" si="14"/>
        <v>-1.46E-2</v>
      </c>
      <c r="E218">
        <v>2.9120000000000001E-3</v>
      </c>
      <c r="F218">
        <v>5.6820000000000004E-3</v>
      </c>
      <c r="AM218">
        <v>198001</v>
      </c>
      <c r="AN218">
        <v>5.5100000000000003E-2</v>
      </c>
      <c r="AO218">
        <v>8.0000000000000002E-3</v>
      </c>
      <c r="AP218">
        <f t="shared" si="13"/>
        <v>6.3100000000000003E-2</v>
      </c>
      <c r="AQ218">
        <v>4.9929923000000001E-2</v>
      </c>
      <c r="AR218">
        <v>3.72820023536205</v>
      </c>
      <c r="BO218">
        <v>213</v>
      </c>
      <c r="BP218">
        <v>-0.18788235447262286</v>
      </c>
    </row>
    <row r="219" spans="1:68">
      <c r="A219">
        <v>194408</v>
      </c>
      <c r="B219">
        <v>1.5699999999999999E-2</v>
      </c>
      <c r="C219">
        <v>2.9999999999999997E-4</v>
      </c>
      <c r="D219">
        <f t="shared" si="14"/>
        <v>1.6E-2</v>
      </c>
      <c r="E219">
        <v>4.0169999999999997E-3</v>
      </c>
      <c r="F219">
        <v>0</v>
      </c>
      <c r="AM219">
        <v>198002</v>
      </c>
      <c r="AN219">
        <v>-1.2200000000000001E-2</v>
      </c>
      <c r="AO219">
        <v>8.8999999999999999E-3</v>
      </c>
      <c r="AP219">
        <f t="shared" si="13"/>
        <v>-3.3000000000000008E-3</v>
      </c>
      <c r="AQ219">
        <v>5.0589477000000001E-2</v>
      </c>
      <c r="AR219">
        <v>3.1237769337105599</v>
      </c>
      <c r="BO219">
        <v>214</v>
      </c>
      <c r="BP219">
        <v>0.19333432225704472</v>
      </c>
    </row>
    <row r="220" spans="1:68">
      <c r="A220">
        <v>194409</v>
      </c>
      <c r="B220">
        <v>1E-4</v>
      </c>
      <c r="C220">
        <v>2.0000000000000001E-4</v>
      </c>
      <c r="D220">
        <f t="shared" si="14"/>
        <v>3.0000000000000003E-4</v>
      </c>
      <c r="E220">
        <v>8.4999999999999995E-4</v>
      </c>
      <c r="F220">
        <v>0</v>
      </c>
      <c r="AM220">
        <v>198003</v>
      </c>
      <c r="AN220">
        <v>-0.129</v>
      </c>
      <c r="AO220">
        <v>1.21E-2</v>
      </c>
      <c r="AP220">
        <f t="shared" si="13"/>
        <v>-0.1169</v>
      </c>
      <c r="AQ220">
        <v>5.6812616000000003E-2</v>
      </c>
      <c r="AR220">
        <v>3.20693928584017</v>
      </c>
      <c r="BO220">
        <v>215</v>
      </c>
      <c r="BP220">
        <v>-0.19859312749623093</v>
      </c>
    </row>
    <row r="221" spans="1:68">
      <c r="A221">
        <v>194410</v>
      </c>
      <c r="B221">
        <v>1.6000000000000001E-3</v>
      </c>
      <c r="C221">
        <v>2.9999999999999997E-4</v>
      </c>
      <c r="D221">
        <f t="shared" si="14"/>
        <v>1.9E-3</v>
      </c>
      <c r="E221">
        <v>9.0399999999999996E-4</v>
      </c>
      <c r="F221">
        <v>0</v>
      </c>
      <c r="AM221">
        <v>198004</v>
      </c>
      <c r="AN221">
        <v>3.9699999999999999E-2</v>
      </c>
      <c r="AO221">
        <v>1.26E-2</v>
      </c>
      <c r="AP221">
        <f t="shared" si="13"/>
        <v>5.2299999999999999E-2</v>
      </c>
      <c r="AQ221">
        <v>5.5006774000000001E-2</v>
      </c>
      <c r="AR221">
        <v>3.8814977762432599</v>
      </c>
      <c r="BO221">
        <v>216</v>
      </c>
      <c r="BP221">
        <v>-1.2748490012764402E-2</v>
      </c>
    </row>
    <row r="222" spans="1:68">
      <c r="A222">
        <v>194411</v>
      </c>
      <c r="B222">
        <v>1.7100000000000001E-2</v>
      </c>
      <c r="C222">
        <v>2.9999999999999997E-4</v>
      </c>
      <c r="D222">
        <f t="shared" si="14"/>
        <v>1.7400000000000002E-2</v>
      </c>
      <c r="E222">
        <v>1.776E-3</v>
      </c>
      <c r="F222">
        <v>0</v>
      </c>
      <c r="AM222">
        <v>198005</v>
      </c>
      <c r="AN222">
        <v>5.2600000000000001E-2</v>
      </c>
      <c r="AO222">
        <v>8.0999999999999996E-3</v>
      </c>
      <c r="AP222">
        <f t="shared" si="13"/>
        <v>6.0700000000000004E-2</v>
      </c>
      <c r="AQ222">
        <v>5.2978514999999997E-2</v>
      </c>
      <c r="AR222">
        <v>3.5150259295044699</v>
      </c>
      <c r="BO222">
        <v>217</v>
      </c>
      <c r="BP222">
        <v>0.1312296883387094</v>
      </c>
    </row>
    <row r="223" spans="1:68">
      <c r="A223">
        <v>194412</v>
      </c>
      <c r="B223">
        <v>4.0300000000000002E-2</v>
      </c>
      <c r="C223">
        <v>2.0000000000000001E-4</v>
      </c>
      <c r="D223">
        <f t="shared" si="14"/>
        <v>4.0500000000000001E-2</v>
      </c>
      <c r="E223">
        <v>2.3999999999999998E-3</v>
      </c>
      <c r="F223">
        <v>5.6499999999999996E-3</v>
      </c>
      <c r="AM223">
        <v>198006</v>
      </c>
      <c r="AN223">
        <v>3.0599999999999999E-2</v>
      </c>
      <c r="AO223">
        <v>6.1000000000000004E-3</v>
      </c>
      <c r="AP223">
        <f t="shared" si="13"/>
        <v>3.6699999999999997E-2</v>
      </c>
      <c r="AQ223">
        <v>5.1995798000000003E-2</v>
      </c>
      <c r="AR223">
        <v>3.6440023466478602</v>
      </c>
      <c r="BO223">
        <v>218</v>
      </c>
      <c r="BP223">
        <v>-6.3959359534775273E-2</v>
      </c>
    </row>
    <row r="224" spans="1:68">
      <c r="A224">
        <v>194501</v>
      </c>
      <c r="B224">
        <v>2.01E-2</v>
      </c>
      <c r="C224">
        <v>2.9999999999999997E-4</v>
      </c>
      <c r="D224">
        <f t="shared" si="14"/>
        <v>2.0400000000000001E-2</v>
      </c>
      <c r="E224">
        <v>1.0495000000000001E-2</v>
      </c>
      <c r="F224">
        <v>0</v>
      </c>
      <c r="AM224">
        <v>198007</v>
      </c>
      <c r="AN224">
        <v>6.4899999999999999E-2</v>
      </c>
      <c r="AO224">
        <v>5.3E-3</v>
      </c>
      <c r="AP224">
        <f t="shared" si="13"/>
        <v>7.0199999999999999E-2</v>
      </c>
      <c r="AQ224">
        <v>4.9176707E-2</v>
      </c>
      <c r="AR224">
        <v>3.4589948257483099</v>
      </c>
      <c r="BO224">
        <v>219</v>
      </c>
      <c r="BP224">
        <v>0.11670782654339057</v>
      </c>
    </row>
    <row r="225" spans="1:68">
      <c r="A225">
        <v>194502</v>
      </c>
      <c r="B225">
        <v>6.2300000000000001E-2</v>
      </c>
      <c r="C225">
        <v>2.0000000000000001E-4</v>
      </c>
      <c r="D225">
        <f t="shared" si="14"/>
        <v>6.25E-2</v>
      </c>
      <c r="E225">
        <v>5.9719999999999999E-3</v>
      </c>
      <c r="F225">
        <v>0</v>
      </c>
      <c r="AM225">
        <v>198008</v>
      </c>
      <c r="AN225">
        <v>1.7999999999999999E-2</v>
      </c>
      <c r="AO225">
        <v>6.4000000000000003E-3</v>
      </c>
      <c r="AP225">
        <f t="shared" si="13"/>
        <v>2.4399999999999998E-2</v>
      </c>
      <c r="AQ225">
        <v>4.9245547000000001E-2</v>
      </c>
      <c r="AR225">
        <v>3.1156747232986302</v>
      </c>
      <c r="BO225">
        <v>220</v>
      </c>
      <c r="BP225">
        <v>-0.1287712741690657</v>
      </c>
    </row>
    <row r="226" spans="1:68">
      <c r="A226">
        <v>194503</v>
      </c>
      <c r="B226">
        <v>-3.8899999999999997E-2</v>
      </c>
      <c r="C226">
        <v>2.0000000000000001E-4</v>
      </c>
      <c r="D226">
        <f t="shared" si="14"/>
        <v>-3.8699999999999998E-2</v>
      </c>
      <c r="E226">
        <v>6.6689999999999996E-3</v>
      </c>
      <c r="F226">
        <v>0</v>
      </c>
      <c r="AM226">
        <v>198009</v>
      </c>
      <c r="AN226">
        <v>2.1899999999999999E-2</v>
      </c>
      <c r="AO226">
        <v>7.4999999999999997E-3</v>
      </c>
      <c r="AP226">
        <f t="shared" si="13"/>
        <v>2.9399999999999999E-2</v>
      </c>
      <c r="AQ226">
        <v>4.8381953999999998E-2</v>
      </c>
      <c r="AR226">
        <v>2.6367715340979201</v>
      </c>
      <c r="BO226">
        <v>221</v>
      </c>
      <c r="BP226">
        <v>-0.19038496550304002</v>
      </c>
    </row>
    <row r="227" spans="1:68">
      <c r="A227">
        <v>194504</v>
      </c>
      <c r="B227">
        <v>7.8E-2</v>
      </c>
      <c r="C227">
        <v>2.9999999999999997E-4</v>
      </c>
      <c r="D227">
        <f t="shared" si="14"/>
        <v>7.8299999999999995E-2</v>
      </c>
      <c r="E227">
        <v>8.0619999999999997E-3</v>
      </c>
      <c r="F227">
        <v>0</v>
      </c>
      <c r="AM227">
        <v>198010</v>
      </c>
      <c r="AN227">
        <v>1.06E-2</v>
      </c>
      <c r="AO227">
        <v>9.4999999999999998E-3</v>
      </c>
      <c r="AP227">
        <f t="shared" si="13"/>
        <v>2.01E-2</v>
      </c>
      <c r="AQ227">
        <v>4.7854397E-2</v>
      </c>
      <c r="AR227">
        <v>2.3378878428363299</v>
      </c>
      <c r="BO227">
        <v>222</v>
      </c>
      <c r="BP227">
        <v>0.292144438493737</v>
      </c>
    </row>
    <row r="228" spans="1:68">
      <c r="A228">
        <v>194505</v>
      </c>
      <c r="B228">
        <v>1.7299999999999999E-2</v>
      </c>
      <c r="C228">
        <v>2.9999999999999997E-4</v>
      </c>
      <c r="D228">
        <f t="shared" si="14"/>
        <v>1.7600000000000001E-2</v>
      </c>
      <c r="E228">
        <v>6.3299999999999999E-4</v>
      </c>
      <c r="F228">
        <v>5.6179999999999997E-3</v>
      </c>
      <c r="AM228">
        <v>198011</v>
      </c>
      <c r="AN228">
        <v>9.5899999999999999E-2</v>
      </c>
      <c r="AO228">
        <v>9.5999999999999992E-3</v>
      </c>
      <c r="AP228">
        <f t="shared" si="13"/>
        <v>0.1055</v>
      </c>
      <c r="AQ228">
        <v>4.3623683000000003E-2</v>
      </c>
      <c r="AR228">
        <v>2.23154399920121</v>
      </c>
      <c r="BO228">
        <v>223</v>
      </c>
      <c r="BP228">
        <v>-0.18286378754591498</v>
      </c>
    </row>
    <row r="229" spans="1:68">
      <c r="A229">
        <v>194506</v>
      </c>
      <c r="B229">
        <v>3.8999999999999998E-3</v>
      </c>
      <c r="C229">
        <v>2.0000000000000001E-4</v>
      </c>
      <c r="D229">
        <f t="shared" si="14"/>
        <v>4.0999999999999995E-3</v>
      </c>
      <c r="E229">
        <v>5.9100000000000003E-3</v>
      </c>
      <c r="F229">
        <v>1.1173000000000001E-2</v>
      </c>
      <c r="AM229">
        <v>198012</v>
      </c>
      <c r="AN229">
        <v>-4.5199999999999997E-2</v>
      </c>
      <c r="AO229">
        <v>1.3100000000000001E-2</v>
      </c>
      <c r="AP229">
        <f t="shared" si="13"/>
        <v>-3.2099999999999997E-2</v>
      </c>
      <c r="AQ229">
        <v>4.5374190000000002E-2</v>
      </c>
      <c r="AR229">
        <v>2.12543359922745</v>
      </c>
      <c r="BO229">
        <v>224</v>
      </c>
      <c r="BP229">
        <v>0.2441664452753225</v>
      </c>
    </row>
    <row r="230" spans="1:68">
      <c r="A230">
        <v>194507</v>
      </c>
      <c r="B230">
        <v>-2.1700000000000001E-2</v>
      </c>
      <c r="C230">
        <v>2.9999999999999997E-4</v>
      </c>
      <c r="D230">
        <f t="shared" si="14"/>
        <v>-2.1399999999999999E-2</v>
      </c>
      <c r="E230">
        <v>-2.0579999999999999E-3</v>
      </c>
      <c r="F230">
        <v>0</v>
      </c>
      <c r="AM230">
        <v>198101</v>
      </c>
      <c r="AN230">
        <v>-5.04E-2</v>
      </c>
      <c r="AO230">
        <v>1.04E-2</v>
      </c>
      <c r="AP230">
        <f t="shared" si="13"/>
        <v>-0.04</v>
      </c>
      <c r="AQ230">
        <v>4.785797E-2</v>
      </c>
      <c r="AR230">
        <v>2.3278973730383301</v>
      </c>
      <c r="BO230">
        <v>225</v>
      </c>
      <c r="BP230">
        <v>-9.5161143381412239E-2</v>
      </c>
    </row>
    <row r="231" spans="1:68">
      <c r="A231">
        <v>194508</v>
      </c>
      <c r="B231">
        <v>6.2E-2</v>
      </c>
      <c r="C231">
        <v>2.9999999999999997E-4</v>
      </c>
      <c r="D231">
        <f t="shared" si="14"/>
        <v>6.2300000000000001E-2</v>
      </c>
      <c r="E231">
        <v>2.1210000000000001E-3</v>
      </c>
      <c r="F231">
        <v>0</v>
      </c>
      <c r="AM231">
        <v>198102</v>
      </c>
      <c r="AN231">
        <v>5.5999999999999999E-3</v>
      </c>
      <c r="AO231">
        <v>1.0699999999999999E-2</v>
      </c>
      <c r="AP231">
        <f t="shared" si="13"/>
        <v>1.6299999999999999E-2</v>
      </c>
      <c r="AQ231">
        <v>4.7535613999999997E-2</v>
      </c>
      <c r="AR231">
        <v>2.6471675272641999</v>
      </c>
      <c r="BO231">
        <v>226</v>
      </c>
      <c r="BP231">
        <v>-6.7073500809421871E-2</v>
      </c>
    </row>
    <row r="232" spans="1:68">
      <c r="A232">
        <v>194509</v>
      </c>
      <c r="B232">
        <v>4.7699999999999999E-2</v>
      </c>
      <c r="C232">
        <v>2.9999999999999997E-4</v>
      </c>
      <c r="D232">
        <f t="shared" si="14"/>
        <v>4.8000000000000001E-2</v>
      </c>
      <c r="E232">
        <v>2.7390000000000001E-3</v>
      </c>
      <c r="F232">
        <v>0</v>
      </c>
      <c r="AM232">
        <v>198103</v>
      </c>
      <c r="AN232">
        <v>3.56E-2</v>
      </c>
      <c r="AO232">
        <v>1.21E-2</v>
      </c>
      <c r="AP232">
        <f t="shared" si="13"/>
        <v>4.7699999999999999E-2</v>
      </c>
      <c r="AQ232">
        <v>4.6176470999999997E-2</v>
      </c>
      <c r="AR232">
        <v>2.8639233263852901</v>
      </c>
      <c r="BO232">
        <v>227</v>
      </c>
      <c r="BP232">
        <v>6.4863245296962913E-2</v>
      </c>
    </row>
    <row r="233" spans="1:68">
      <c r="A233">
        <v>194510</v>
      </c>
      <c r="B233">
        <v>3.8899999999999997E-2</v>
      </c>
      <c r="C233">
        <v>2.9999999999999997E-4</v>
      </c>
      <c r="D233">
        <f t="shared" si="14"/>
        <v>3.9199999999999999E-2</v>
      </c>
      <c r="E233">
        <v>4.3959999999999997E-3</v>
      </c>
      <c r="F233">
        <v>0</v>
      </c>
      <c r="AM233">
        <v>198104</v>
      </c>
      <c r="AN233">
        <v>-2.1000000000000001E-2</v>
      </c>
      <c r="AO233">
        <v>1.0800000000000001E-2</v>
      </c>
      <c r="AP233">
        <f t="shared" si="13"/>
        <v>-1.0200000000000001E-2</v>
      </c>
      <c r="AQ233">
        <v>4.7561705000000003E-2</v>
      </c>
      <c r="AR233">
        <v>2.8019648345619799</v>
      </c>
      <c r="BO233">
        <v>228</v>
      </c>
      <c r="BP233">
        <v>0.14162037315832871</v>
      </c>
    </row>
    <row r="234" spans="1:68">
      <c r="A234">
        <v>194511</v>
      </c>
      <c r="B234">
        <v>5.3900000000000003E-2</v>
      </c>
      <c r="C234">
        <v>2.0000000000000001E-4</v>
      </c>
      <c r="D234">
        <f t="shared" si="14"/>
        <v>5.4100000000000002E-2</v>
      </c>
      <c r="E234">
        <v>5.1710000000000002E-3</v>
      </c>
      <c r="F234">
        <v>0</v>
      </c>
      <c r="AM234">
        <v>198105</v>
      </c>
      <c r="AN234">
        <v>1.1000000000000001E-3</v>
      </c>
      <c r="AO234">
        <v>1.15E-2</v>
      </c>
      <c r="AP234">
        <f t="shared" si="13"/>
        <v>1.26E-2</v>
      </c>
      <c r="AQ234">
        <v>4.7917112999999997E-2</v>
      </c>
      <c r="AR234">
        <v>2.8507473698205601</v>
      </c>
      <c r="BO234">
        <v>229</v>
      </c>
      <c r="BP234">
        <v>0.17991488285741619</v>
      </c>
    </row>
    <row r="235" spans="1:68">
      <c r="A235">
        <v>194512</v>
      </c>
      <c r="B235">
        <v>1.2E-2</v>
      </c>
      <c r="C235">
        <v>2.9999999999999997E-4</v>
      </c>
      <c r="D235">
        <f t="shared" si="14"/>
        <v>1.23E-2</v>
      </c>
      <c r="E235">
        <v>6.3940000000000004E-3</v>
      </c>
      <c r="F235">
        <v>5.5250000000000004E-3</v>
      </c>
      <c r="AM235">
        <v>198106</v>
      </c>
      <c r="AN235">
        <v>-2.3599999999999999E-2</v>
      </c>
      <c r="AO235">
        <v>1.35E-2</v>
      </c>
      <c r="AP235">
        <f t="shared" si="13"/>
        <v>-1.01E-2</v>
      </c>
      <c r="AQ235">
        <v>4.8700555999999999E-2</v>
      </c>
      <c r="AR235">
        <v>2.9591280730003802</v>
      </c>
      <c r="BO235">
        <v>230</v>
      </c>
      <c r="BP235">
        <v>-1.9820468740230301E-2</v>
      </c>
    </row>
    <row r="236" spans="1:68">
      <c r="A236">
        <v>194601</v>
      </c>
      <c r="B236">
        <v>6.2399999999999997E-2</v>
      </c>
      <c r="C236">
        <v>2.9999999999999997E-4</v>
      </c>
      <c r="D236">
        <f t="shared" si="14"/>
        <v>6.2699999999999992E-2</v>
      </c>
      <c r="E236">
        <v>2.529E-3</v>
      </c>
      <c r="F236">
        <v>0</v>
      </c>
      <c r="AM236">
        <v>198107</v>
      </c>
      <c r="AN236">
        <v>-1.54E-2</v>
      </c>
      <c r="AO236">
        <v>1.24E-2</v>
      </c>
      <c r="AP236">
        <f t="shared" si="13"/>
        <v>-3.0000000000000009E-3</v>
      </c>
      <c r="AQ236">
        <v>4.9139398000000001E-2</v>
      </c>
      <c r="AR236">
        <v>2.8187448066479002</v>
      </c>
      <c r="BO236">
        <v>231</v>
      </c>
      <c r="BP236">
        <v>1.7636294479460746E-2</v>
      </c>
    </row>
    <row r="237" spans="1:68">
      <c r="A237">
        <v>194602</v>
      </c>
      <c r="B237">
        <v>-5.8299999999999998E-2</v>
      </c>
      <c r="C237">
        <v>2.9999999999999997E-4</v>
      </c>
      <c r="D237">
        <f t="shared" si="14"/>
        <v>-5.7999999999999996E-2</v>
      </c>
      <c r="E237">
        <v>3.8570000000000002E-3</v>
      </c>
      <c r="F237">
        <v>-5.4949999999999999E-3</v>
      </c>
      <c r="AM237">
        <v>198108</v>
      </c>
      <c r="AN237">
        <v>-7.0300000000000001E-2</v>
      </c>
      <c r="AO237">
        <v>1.2800000000000001E-2</v>
      </c>
      <c r="AP237">
        <f t="shared" si="13"/>
        <v>-5.7500000000000002E-2</v>
      </c>
      <c r="AQ237">
        <v>5.2745908000000001E-2</v>
      </c>
      <c r="AR237">
        <v>3.0114056529612299</v>
      </c>
      <c r="BO237">
        <v>232</v>
      </c>
      <c r="BP237">
        <v>0.14671119880303174</v>
      </c>
    </row>
    <row r="238" spans="1:68">
      <c r="A238">
        <v>194603</v>
      </c>
      <c r="B238">
        <v>5.8700000000000002E-2</v>
      </c>
      <c r="C238">
        <v>2.9999999999999997E-4</v>
      </c>
      <c r="D238">
        <f t="shared" si="14"/>
        <v>5.9000000000000004E-2</v>
      </c>
      <c r="E238" s="6">
        <v>8.2000000000000001E-5</v>
      </c>
      <c r="F238">
        <v>1.1050000000000001E-2</v>
      </c>
      <c r="AM238">
        <v>198109</v>
      </c>
      <c r="AN238">
        <v>-7.17E-2</v>
      </c>
      <c r="AO238">
        <v>1.24E-2</v>
      </c>
      <c r="AP238">
        <f t="shared" si="13"/>
        <v>-5.9299999999999999E-2</v>
      </c>
      <c r="AQ238">
        <v>5.6119813999999997E-2</v>
      </c>
      <c r="AR238">
        <v>3.3744538250541698</v>
      </c>
      <c r="BO238">
        <v>233</v>
      </c>
      <c r="BP238">
        <v>0.10702758264245466</v>
      </c>
    </row>
    <row r="239" spans="1:68">
      <c r="A239">
        <v>194604</v>
      </c>
      <c r="B239">
        <v>4.2299999999999997E-2</v>
      </c>
      <c r="C239">
        <v>2.9999999999999997E-4</v>
      </c>
      <c r="D239">
        <f t="shared" si="14"/>
        <v>4.2599999999999999E-2</v>
      </c>
      <c r="E239">
        <v>-6.7039999999999999E-3</v>
      </c>
      <c r="F239">
        <v>5.4640000000000001E-3</v>
      </c>
      <c r="AM239">
        <v>198110</v>
      </c>
      <c r="AN239">
        <v>4.9200000000000001E-2</v>
      </c>
      <c r="AO239">
        <v>1.21E-2</v>
      </c>
      <c r="AP239">
        <f t="shared" si="13"/>
        <v>6.13E-2</v>
      </c>
      <c r="AQ239">
        <v>5.3791696999999999E-2</v>
      </c>
      <c r="AR239">
        <v>3.59766397026794</v>
      </c>
      <c r="BO239">
        <v>234</v>
      </c>
      <c r="BP239">
        <v>6.5930449816728798E-2</v>
      </c>
    </row>
    <row r="240" spans="1:68">
      <c r="A240">
        <v>194605</v>
      </c>
      <c r="B240">
        <v>3.9300000000000002E-2</v>
      </c>
      <c r="C240">
        <v>2.9999999999999997E-4</v>
      </c>
      <c r="D240">
        <f t="shared" si="14"/>
        <v>3.9600000000000003E-2</v>
      </c>
      <c r="E240">
        <v>4.3399999999999998E-4</v>
      </c>
      <c r="F240">
        <v>5.4349999999999997E-3</v>
      </c>
      <c r="AM240">
        <v>198111</v>
      </c>
      <c r="AN240">
        <v>3.3599999999999998E-2</v>
      </c>
      <c r="AO240">
        <v>1.0699999999999999E-2</v>
      </c>
      <c r="AP240">
        <f t="shared" si="13"/>
        <v>4.4299999999999999E-2</v>
      </c>
      <c r="AQ240">
        <v>5.2183063000000002E-2</v>
      </c>
      <c r="AR240">
        <v>3.4057516797912899</v>
      </c>
      <c r="BO240">
        <v>235</v>
      </c>
      <c r="BP240">
        <v>-0.1481696968770993</v>
      </c>
    </row>
    <row r="241" spans="1:68">
      <c r="A241">
        <v>194606</v>
      </c>
      <c r="B241">
        <v>-3.8899999999999997E-2</v>
      </c>
      <c r="C241">
        <v>2.9999999999999997E-4</v>
      </c>
      <c r="D241">
        <f t="shared" si="14"/>
        <v>-3.8599999999999995E-2</v>
      </c>
      <c r="E241">
        <v>3.8630000000000001E-3</v>
      </c>
      <c r="F241">
        <v>1.0810999999999999E-2</v>
      </c>
      <c r="AM241">
        <v>198112</v>
      </c>
      <c r="AN241">
        <v>-3.6499999999999998E-2</v>
      </c>
      <c r="AO241">
        <v>8.6999999999999994E-3</v>
      </c>
      <c r="AP241">
        <f t="shared" si="13"/>
        <v>-2.7799999999999998E-2</v>
      </c>
      <c r="AQ241">
        <v>5.4100367000000003E-2</v>
      </c>
      <c r="AR241">
        <v>3.05853980269963</v>
      </c>
      <c r="BO241">
        <v>236</v>
      </c>
      <c r="BP241">
        <v>0.15475901541493486</v>
      </c>
    </row>
    <row r="242" spans="1:68">
      <c r="A242">
        <v>194607</v>
      </c>
      <c r="B242">
        <v>-2.69E-2</v>
      </c>
      <c r="C242">
        <v>2.9999999999999997E-4</v>
      </c>
      <c r="D242">
        <f t="shared" si="14"/>
        <v>-2.6599999999999999E-2</v>
      </c>
      <c r="E242" s="6">
        <v>-6.8999999999999997E-5</v>
      </c>
      <c r="F242">
        <v>5.8824000000000001E-2</v>
      </c>
      <c r="AM242">
        <v>198201</v>
      </c>
      <c r="AN242">
        <v>-3.2399999999999998E-2</v>
      </c>
      <c r="AO242">
        <v>8.0000000000000002E-3</v>
      </c>
      <c r="AP242">
        <f t="shared" si="13"/>
        <v>-2.4399999999999998E-2</v>
      </c>
      <c r="AQ242">
        <v>5.5315614999999999E-2</v>
      </c>
      <c r="AR242">
        <v>3.6425654336373801</v>
      </c>
      <c r="BO242">
        <v>237</v>
      </c>
      <c r="BP242">
        <v>0.18397808219506423</v>
      </c>
    </row>
    <row r="243" spans="1:68">
      <c r="A243">
        <v>194608</v>
      </c>
      <c r="B243">
        <v>-6.4399999999999999E-2</v>
      </c>
      <c r="C243">
        <v>2.9999999999999997E-4</v>
      </c>
      <c r="D243">
        <f t="shared" si="14"/>
        <v>-6.4100000000000004E-2</v>
      </c>
      <c r="E243">
        <v>-4.4479999999999997E-3</v>
      </c>
      <c r="F243">
        <v>2.0202000000000001E-2</v>
      </c>
      <c r="AM243">
        <v>198202</v>
      </c>
      <c r="AN243">
        <v>-5.8599999999999999E-2</v>
      </c>
      <c r="AO243">
        <v>9.1999999999999998E-3</v>
      </c>
      <c r="AP243">
        <f t="shared" si="13"/>
        <v>-4.9399999999999999E-2</v>
      </c>
      <c r="AQ243">
        <v>5.9145964000000002E-2</v>
      </c>
      <c r="AR243">
        <v>3.7467804633592499</v>
      </c>
      <c r="BO243">
        <v>238</v>
      </c>
      <c r="BP243">
        <v>7.3300125885546019E-2</v>
      </c>
    </row>
    <row r="244" spans="1:68">
      <c r="A244">
        <v>194609</v>
      </c>
      <c r="B244">
        <v>-0.1017</v>
      </c>
      <c r="C244">
        <v>2.9999999999999997E-4</v>
      </c>
      <c r="D244">
        <f t="shared" si="14"/>
        <v>-0.1014</v>
      </c>
      <c r="E244">
        <v>-3.48E-4</v>
      </c>
      <c r="F244">
        <v>9.9010000000000001E-3</v>
      </c>
      <c r="AM244">
        <v>198203</v>
      </c>
      <c r="AN244">
        <v>-1.8700000000000001E-2</v>
      </c>
      <c r="AO244">
        <v>9.7999999999999997E-3</v>
      </c>
      <c r="AP244">
        <f t="shared" si="13"/>
        <v>-8.9000000000000017E-3</v>
      </c>
      <c r="AQ244">
        <v>6.0021435999999997E-2</v>
      </c>
      <c r="AR244">
        <v>4.0618676159344398</v>
      </c>
      <c r="BO244">
        <v>239</v>
      </c>
      <c r="BP244">
        <v>0.29900229141401269</v>
      </c>
    </row>
    <row r="245" spans="1:68">
      <c r="A245">
        <v>194610</v>
      </c>
      <c r="B245">
        <v>-1.44E-2</v>
      </c>
      <c r="C245">
        <v>2.9999999999999997E-4</v>
      </c>
      <c r="D245">
        <f t="shared" si="14"/>
        <v>-1.41E-2</v>
      </c>
      <c r="E245">
        <v>3.1700000000000001E-3</v>
      </c>
      <c r="F245">
        <v>1.9608E-2</v>
      </c>
      <c r="AM245">
        <v>198204</v>
      </c>
      <c r="AN245">
        <v>3.27E-2</v>
      </c>
      <c r="AO245">
        <v>1.1299999999999999E-2</v>
      </c>
      <c r="AP245">
        <f t="shared" si="13"/>
        <v>4.3999999999999997E-2</v>
      </c>
      <c r="AQ245">
        <v>5.7969769999999997E-2</v>
      </c>
      <c r="AR245">
        <v>3.98934363233412</v>
      </c>
      <c r="BO245">
        <v>240</v>
      </c>
      <c r="BP245">
        <v>1.0440429430598308E-2</v>
      </c>
    </row>
    <row r="246" spans="1:68">
      <c r="A246">
        <v>194611</v>
      </c>
      <c r="B246">
        <v>-1E-4</v>
      </c>
      <c r="C246">
        <v>2.9999999999999997E-4</v>
      </c>
      <c r="D246">
        <f t="shared" si="14"/>
        <v>1.9999999999999998E-4</v>
      </c>
      <c r="E246">
        <v>-5.058E-3</v>
      </c>
      <c r="F246">
        <v>2.4038E-2</v>
      </c>
      <c r="AM246">
        <v>198205</v>
      </c>
      <c r="AN246">
        <v>-3.9899999999999998E-2</v>
      </c>
      <c r="AO246">
        <v>1.06E-2</v>
      </c>
      <c r="AP246">
        <f t="shared" si="13"/>
        <v>-2.93E-2</v>
      </c>
      <c r="AQ246">
        <v>6.0600644000000002E-2</v>
      </c>
      <c r="AR246">
        <v>3.8459716888762401</v>
      </c>
      <c r="BO246">
        <v>241</v>
      </c>
      <c r="BP246">
        <v>0.10559558580851458</v>
      </c>
    </row>
    <row r="247" spans="1:68">
      <c r="A247">
        <v>194612</v>
      </c>
      <c r="B247">
        <v>4.9599999999999998E-2</v>
      </c>
      <c r="C247">
        <v>2.9999999999999997E-4</v>
      </c>
      <c r="D247">
        <f t="shared" si="14"/>
        <v>4.99E-2</v>
      </c>
      <c r="E247">
        <v>1.0200000000000001E-2</v>
      </c>
      <c r="F247">
        <v>9.3900000000000008E-3</v>
      </c>
      <c r="AM247">
        <v>198206</v>
      </c>
      <c r="AN247">
        <v>-3.09E-2</v>
      </c>
      <c r="AO247">
        <v>9.5999999999999992E-3</v>
      </c>
      <c r="AP247">
        <f t="shared" si="13"/>
        <v>-2.1299999999999999E-2</v>
      </c>
      <c r="AQ247">
        <v>6.2129367999999997E-2</v>
      </c>
      <c r="AR247">
        <v>4.0211994691168496</v>
      </c>
      <c r="BO247">
        <v>242</v>
      </c>
      <c r="BP247">
        <v>0.14035489555316</v>
      </c>
    </row>
    <row r="248" spans="1:68">
      <c r="A248">
        <v>194701</v>
      </c>
      <c r="B248">
        <v>1.2500000000000001E-2</v>
      </c>
      <c r="C248">
        <v>2.9999999999999997E-4</v>
      </c>
      <c r="D248">
        <f t="shared" si="14"/>
        <v>1.2800000000000001E-2</v>
      </c>
      <c r="E248">
        <v>2.2750000000000001E-3</v>
      </c>
      <c r="F248">
        <v>0</v>
      </c>
      <c r="AM248">
        <v>198207</v>
      </c>
      <c r="AN248">
        <v>-3.1899999999999998E-2</v>
      </c>
      <c r="AO248">
        <v>1.0500000000000001E-2</v>
      </c>
      <c r="AP248">
        <f t="shared" si="13"/>
        <v>-2.1399999999999995E-2</v>
      </c>
      <c r="AQ248">
        <v>6.3715846000000007E-2</v>
      </c>
      <c r="AR248">
        <v>4.0268429956479999</v>
      </c>
      <c r="BO248">
        <v>243</v>
      </c>
      <c r="BP248">
        <v>0.2195791162069835</v>
      </c>
    </row>
    <row r="249" spans="1:68">
      <c r="A249">
        <v>194702</v>
      </c>
      <c r="B249">
        <v>-1.0800000000000001E-2</v>
      </c>
      <c r="C249">
        <v>2.9999999999999997E-4</v>
      </c>
      <c r="D249">
        <f t="shared" si="14"/>
        <v>-1.0500000000000001E-2</v>
      </c>
      <c r="E249">
        <v>3.2339999999999999E-3</v>
      </c>
      <c r="F249">
        <v>0</v>
      </c>
      <c r="AM249">
        <v>198208</v>
      </c>
      <c r="AN249">
        <v>0.1114</v>
      </c>
      <c r="AO249">
        <v>7.6E-3</v>
      </c>
      <c r="AP249">
        <f t="shared" si="13"/>
        <v>0.11899999999999999</v>
      </c>
      <c r="AQ249">
        <v>5.7205841E-2</v>
      </c>
      <c r="AR249">
        <v>4.3463500816170404</v>
      </c>
      <c r="BO249">
        <v>244</v>
      </c>
      <c r="BP249">
        <v>-0.18094005179064093</v>
      </c>
    </row>
    <row r="250" spans="1:68">
      <c r="A250">
        <v>194703</v>
      </c>
      <c r="B250">
        <v>-1.67E-2</v>
      </c>
      <c r="C250">
        <v>2.9999999999999997E-4</v>
      </c>
      <c r="D250">
        <f t="shared" si="14"/>
        <v>-1.6399999999999998E-2</v>
      </c>
      <c r="E250">
        <v>1.3810000000000001E-3</v>
      </c>
      <c r="F250">
        <v>1.8605E-2</v>
      </c>
      <c r="AM250">
        <v>198209</v>
      </c>
      <c r="AN250">
        <v>1.29E-2</v>
      </c>
      <c r="AO250">
        <v>5.1000000000000004E-3</v>
      </c>
      <c r="AP250">
        <f t="shared" si="13"/>
        <v>1.8000000000000002E-2</v>
      </c>
      <c r="AQ250">
        <v>5.6884237999999997E-2</v>
      </c>
      <c r="AR250">
        <v>3.6765035387727898</v>
      </c>
      <c r="BO250">
        <v>245</v>
      </c>
      <c r="BP250">
        <v>0.24805345613706903</v>
      </c>
    </row>
    <row r="251" spans="1:68">
      <c r="A251">
        <v>194704</v>
      </c>
      <c r="B251">
        <v>-4.8000000000000001E-2</v>
      </c>
      <c r="C251">
        <v>2.9999999999999997E-4</v>
      </c>
      <c r="D251">
        <f t="shared" si="14"/>
        <v>-4.7699999999999999E-2</v>
      </c>
      <c r="E251">
        <v>-4.2999999999999999E-4</v>
      </c>
      <c r="F251">
        <v>0</v>
      </c>
      <c r="AM251">
        <v>198210</v>
      </c>
      <c r="AN251">
        <v>0.113</v>
      </c>
      <c r="AO251">
        <v>5.8999999999999999E-3</v>
      </c>
      <c r="AP251">
        <f t="shared" si="13"/>
        <v>0.11890000000000001</v>
      </c>
      <c r="AQ251">
        <v>5.1280158999999999E-2</v>
      </c>
      <c r="AR251">
        <v>3.6604251867239701</v>
      </c>
      <c r="BO251">
        <v>246</v>
      </c>
      <c r="BP251">
        <v>0.26497326160618917</v>
      </c>
    </row>
    <row r="252" spans="1:68">
      <c r="A252">
        <v>194705</v>
      </c>
      <c r="B252">
        <v>-9.7000000000000003E-3</v>
      </c>
      <c r="C252">
        <v>2.9999999999999997E-4</v>
      </c>
      <c r="D252">
        <f t="shared" si="14"/>
        <v>-9.4000000000000004E-3</v>
      </c>
      <c r="E252">
        <v>2.127E-3</v>
      </c>
      <c r="F252">
        <v>0</v>
      </c>
      <c r="AM252">
        <v>198211</v>
      </c>
      <c r="AN252">
        <v>4.6699999999999998E-2</v>
      </c>
      <c r="AO252">
        <v>6.3E-3</v>
      </c>
      <c r="AP252">
        <f t="shared" si="13"/>
        <v>5.2999999999999999E-2</v>
      </c>
      <c r="AQ252">
        <v>4.9540422000000001E-2</v>
      </c>
      <c r="AR252">
        <v>3.2172495321816301</v>
      </c>
      <c r="BO252">
        <v>247</v>
      </c>
      <c r="BP252">
        <v>-1.8888572984827046E-3</v>
      </c>
    </row>
    <row r="253" spans="1:68">
      <c r="A253">
        <v>194706</v>
      </c>
      <c r="B253">
        <v>5.2900000000000003E-2</v>
      </c>
      <c r="C253">
        <v>2.9999999999999997E-4</v>
      </c>
      <c r="D253">
        <f t="shared" si="14"/>
        <v>5.3200000000000004E-2</v>
      </c>
      <c r="E253">
        <v>-4.4900000000000002E-4</v>
      </c>
      <c r="F253">
        <v>4.5659999999999997E-3</v>
      </c>
      <c r="AM253">
        <v>198212</v>
      </c>
      <c r="AN253">
        <v>5.4999999999999997E-3</v>
      </c>
      <c r="AO253">
        <v>6.7000000000000002E-3</v>
      </c>
      <c r="AP253">
        <f t="shared" si="13"/>
        <v>1.2199999999999999E-2</v>
      </c>
      <c r="AQ253">
        <v>4.8848123E-2</v>
      </c>
      <c r="AR253">
        <v>3.1796026702609099</v>
      </c>
      <c r="BO253">
        <v>248</v>
      </c>
      <c r="BP253">
        <v>0.11670983878750679</v>
      </c>
    </row>
    <row r="254" spans="1:68">
      <c r="A254">
        <v>194707</v>
      </c>
      <c r="B254">
        <v>4.1399999999999999E-2</v>
      </c>
      <c r="C254">
        <v>2.9999999999999997E-4</v>
      </c>
      <c r="D254">
        <f t="shared" si="14"/>
        <v>4.1700000000000001E-2</v>
      </c>
      <c r="E254">
        <v>4.4299999999999999E-3</v>
      </c>
      <c r="F254">
        <v>9.0910000000000001E-3</v>
      </c>
      <c r="AM254">
        <v>198301</v>
      </c>
      <c r="AN254">
        <v>3.5999999999999997E-2</v>
      </c>
      <c r="AO254">
        <v>6.8999999999999999E-3</v>
      </c>
      <c r="AP254">
        <f t="shared" si="13"/>
        <v>4.2899999999999994E-2</v>
      </c>
      <c r="AQ254">
        <v>4.7373228000000003E-2</v>
      </c>
      <c r="AR254">
        <v>3.2039651043199302</v>
      </c>
      <c r="BO254">
        <v>249</v>
      </c>
      <c r="BP254">
        <v>0.17732314094517942</v>
      </c>
    </row>
    <row r="255" spans="1:68">
      <c r="A255">
        <v>194708</v>
      </c>
      <c r="B255">
        <v>-1.7399999999999999E-2</v>
      </c>
      <c r="C255">
        <v>2.9999999999999997E-4</v>
      </c>
      <c r="D255">
        <f t="shared" si="14"/>
        <v>-1.7099999999999997E-2</v>
      </c>
      <c r="E255">
        <v>4.4299999999999999E-3</v>
      </c>
      <c r="F255">
        <v>1.3514E-2</v>
      </c>
      <c r="AM255">
        <v>198302</v>
      </c>
      <c r="AN255">
        <v>2.5899999999999999E-2</v>
      </c>
      <c r="AO255">
        <v>6.1999999999999998E-3</v>
      </c>
      <c r="AP255">
        <f t="shared" si="13"/>
        <v>3.2099999999999997E-2</v>
      </c>
      <c r="AQ255">
        <v>4.6580238000000003E-2</v>
      </c>
      <c r="AR255">
        <v>3.0777937477515001</v>
      </c>
      <c r="BO255">
        <v>250</v>
      </c>
      <c r="BP255">
        <v>-0.16885687660689291</v>
      </c>
    </row>
    <row r="256" spans="1:68">
      <c r="A256">
        <v>194709</v>
      </c>
      <c r="B256">
        <v>-5.4000000000000003E-3</v>
      </c>
      <c r="C256">
        <v>5.9999999999999995E-4</v>
      </c>
      <c r="D256">
        <f t="shared" si="14"/>
        <v>-4.8000000000000004E-3</v>
      </c>
      <c r="E256">
        <v>-1.299E-3</v>
      </c>
      <c r="F256">
        <v>2.2221999999999999E-2</v>
      </c>
      <c r="AM256">
        <v>198303</v>
      </c>
      <c r="AN256">
        <v>2.8199999999999999E-2</v>
      </c>
      <c r="AO256">
        <v>6.3E-3</v>
      </c>
      <c r="AP256">
        <f t="shared" si="13"/>
        <v>3.4500000000000003E-2</v>
      </c>
      <c r="AQ256">
        <v>4.5175209000000001E-2</v>
      </c>
      <c r="AR256">
        <v>2.96479607195876</v>
      </c>
      <c r="BO256">
        <v>251</v>
      </c>
      <c r="BP256">
        <v>7.7330072427705121E-2</v>
      </c>
    </row>
    <row r="257" spans="1:68">
      <c r="A257">
        <v>194710</v>
      </c>
      <c r="B257">
        <v>2.47E-2</v>
      </c>
      <c r="C257">
        <v>5.9999999999999995E-4</v>
      </c>
      <c r="D257">
        <f t="shared" si="14"/>
        <v>2.53E-2</v>
      </c>
      <c r="E257">
        <v>-5.4549999999999998E-3</v>
      </c>
      <c r="F257">
        <v>0</v>
      </c>
      <c r="AM257">
        <v>198304</v>
      </c>
      <c r="AN257">
        <v>6.6699999999999995E-2</v>
      </c>
      <c r="AO257">
        <v>7.1000000000000004E-3</v>
      </c>
      <c r="AP257">
        <f t="shared" si="13"/>
        <v>7.3799999999999991E-2</v>
      </c>
      <c r="AQ257">
        <v>4.2087337000000002E-2</v>
      </c>
      <c r="AR257">
        <v>2.93030292101857</v>
      </c>
      <c r="BO257">
        <v>252</v>
      </c>
      <c r="BP257">
        <v>-0.16958845624547225</v>
      </c>
    </row>
    <row r="258" spans="1:68">
      <c r="A258">
        <v>194711</v>
      </c>
      <c r="B258">
        <v>-1.9699999999999999E-2</v>
      </c>
      <c r="C258">
        <v>5.9999999999999995E-4</v>
      </c>
      <c r="D258">
        <f t="shared" si="14"/>
        <v>-1.9099999999999999E-2</v>
      </c>
      <c r="E258">
        <v>-8.4659999999999996E-3</v>
      </c>
      <c r="F258">
        <v>4.3480000000000003E-3</v>
      </c>
      <c r="AM258">
        <v>198305</v>
      </c>
      <c r="AN258">
        <v>5.1999999999999998E-3</v>
      </c>
      <c r="AO258">
        <v>6.8999999999999999E-3</v>
      </c>
      <c r="AP258">
        <f t="shared" ref="AP258:AP321" si="15">AN258+AO258</f>
        <v>1.21E-2</v>
      </c>
      <c r="AQ258">
        <v>4.2675042000000003E-2</v>
      </c>
      <c r="AR258">
        <v>2.5573304236710199</v>
      </c>
      <c r="BO258">
        <v>253</v>
      </c>
      <c r="BP258">
        <v>-9.747091206447217E-2</v>
      </c>
    </row>
    <row r="259" spans="1:68">
      <c r="A259">
        <v>194712</v>
      </c>
      <c r="B259">
        <v>0.03</v>
      </c>
      <c r="C259">
        <v>8.0000000000000004E-4</v>
      </c>
      <c r="D259">
        <f t="shared" ref="D259:D322" si="16">B259+C259</f>
        <v>3.0799999999999998E-2</v>
      </c>
      <c r="E259">
        <v>-1.9462E-2</v>
      </c>
      <c r="F259">
        <v>1.2987E-2</v>
      </c>
      <c r="AM259">
        <v>198306</v>
      </c>
      <c r="AN259">
        <v>3.0700000000000002E-2</v>
      </c>
      <c r="AO259">
        <v>6.7000000000000002E-3</v>
      </c>
      <c r="AP259">
        <f t="shared" si="15"/>
        <v>3.7400000000000003E-2</v>
      </c>
      <c r="AQ259">
        <v>4.1282494000000003E-2</v>
      </c>
      <c r="AR259">
        <v>2.6237601687628</v>
      </c>
      <c r="BO259">
        <v>254</v>
      </c>
      <c r="BP259">
        <v>5.7352113427128038E-2</v>
      </c>
    </row>
    <row r="260" spans="1:68">
      <c r="A260">
        <v>194801</v>
      </c>
      <c r="B260">
        <v>-3.9300000000000002E-2</v>
      </c>
      <c r="C260">
        <v>6.9999999999999999E-4</v>
      </c>
      <c r="D260">
        <f t="shared" si="16"/>
        <v>-3.8600000000000002E-2</v>
      </c>
      <c r="E260">
        <v>2.4429999999999999E-3</v>
      </c>
      <c r="F260">
        <v>1.2821000000000001E-2</v>
      </c>
      <c r="AM260">
        <v>198307</v>
      </c>
      <c r="AN260">
        <v>-4.07E-2</v>
      </c>
      <c r="AO260">
        <v>7.4000000000000003E-3</v>
      </c>
      <c r="AP260">
        <f t="shared" si="15"/>
        <v>-3.3299999999999996E-2</v>
      </c>
      <c r="AQ260">
        <v>4.2814960999999999E-2</v>
      </c>
      <c r="AR260">
        <v>2.5126790299863702</v>
      </c>
      <c r="BO260">
        <v>255</v>
      </c>
      <c r="BP260">
        <v>9.2885177665440966E-2</v>
      </c>
    </row>
    <row r="261" spans="1:68">
      <c r="A261">
        <v>194802</v>
      </c>
      <c r="B261">
        <v>-4.3799999999999999E-2</v>
      </c>
      <c r="C261">
        <v>6.9999999999999999E-4</v>
      </c>
      <c r="D261">
        <f t="shared" si="16"/>
        <v>-4.3099999999999999E-2</v>
      </c>
      <c r="E261">
        <v>5.9189999999999998E-3</v>
      </c>
      <c r="F261">
        <v>-8.4390000000000003E-3</v>
      </c>
      <c r="AM261">
        <v>198308</v>
      </c>
      <c r="AN261">
        <v>-5.0000000000000001E-3</v>
      </c>
      <c r="AO261">
        <v>7.6E-3</v>
      </c>
      <c r="AP261">
        <f t="shared" si="15"/>
        <v>2.5999999999999999E-3</v>
      </c>
      <c r="AQ261">
        <v>4.2457421000000002E-2</v>
      </c>
      <c r="AR261">
        <v>2.6300469131647799</v>
      </c>
      <c r="BO261">
        <v>256</v>
      </c>
      <c r="BP261">
        <v>-7.7334898135818619E-2</v>
      </c>
    </row>
    <row r="262" spans="1:68">
      <c r="A262">
        <v>194803</v>
      </c>
      <c r="B262">
        <v>8.0699999999999994E-2</v>
      </c>
      <c r="C262">
        <v>8.9999999999999998E-4</v>
      </c>
      <c r="D262">
        <f t="shared" si="16"/>
        <v>8.1599999999999992E-2</v>
      </c>
      <c r="E262">
        <v>5.0039999999999998E-3</v>
      </c>
      <c r="F262">
        <v>-4.2550000000000001E-3</v>
      </c>
      <c r="AM262">
        <v>198309</v>
      </c>
      <c r="AN262">
        <v>9.1999999999999998E-3</v>
      </c>
      <c r="AO262">
        <v>7.6E-3</v>
      </c>
      <c r="AP262">
        <f t="shared" si="15"/>
        <v>1.6799999999999999E-2</v>
      </c>
      <c r="AQ262">
        <v>4.2150899999999998E-2</v>
      </c>
      <c r="AR262">
        <v>2.76437240735829</v>
      </c>
      <c r="BO262">
        <v>257</v>
      </c>
      <c r="BP262">
        <v>0.19486024780573452</v>
      </c>
    </row>
    <row r="263" spans="1:68">
      <c r="A263">
        <v>194804</v>
      </c>
      <c r="B263">
        <v>3.6499999999999998E-2</v>
      </c>
      <c r="C263">
        <v>8.0000000000000004E-4</v>
      </c>
      <c r="D263">
        <f t="shared" si="16"/>
        <v>3.73E-2</v>
      </c>
      <c r="E263">
        <v>4.529E-3</v>
      </c>
      <c r="F263">
        <v>1.7094000000000002E-2</v>
      </c>
      <c r="AM263">
        <v>198310</v>
      </c>
      <c r="AN263">
        <v>-3.44E-2</v>
      </c>
      <c r="AO263">
        <v>7.6E-3</v>
      </c>
      <c r="AP263">
        <f t="shared" si="15"/>
        <v>-2.6800000000000001E-2</v>
      </c>
      <c r="AQ263">
        <v>4.2983796999999997E-2</v>
      </c>
      <c r="AR263">
        <v>2.7073588992216702</v>
      </c>
      <c r="BO263">
        <v>258</v>
      </c>
      <c r="BP263">
        <v>-2.635447789565426E-3</v>
      </c>
    </row>
    <row r="264" spans="1:68">
      <c r="A264">
        <v>194805</v>
      </c>
      <c r="B264">
        <v>7.2999999999999995E-2</v>
      </c>
      <c r="C264">
        <v>8.0000000000000004E-4</v>
      </c>
      <c r="D264">
        <f t="shared" si="16"/>
        <v>7.3799999999999991E-2</v>
      </c>
      <c r="E264">
        <v>1.1580999999999999E-2</v>
      </c>
      <c r="F264">
        <v>4.202E-3</v>
      </c>
      <c r="AM264">
        <v>198311</v>
      </c>
      <c r="AN264">
        <v>2.1600000000000001E-2</v>
      </c>
      <c r="AO264">
        <v>7.0000000000000001E-3</v>
      </c>
      <c r="AP264">
        <f t="shared" si="15"/>
        <v>2.86E-2</v>
      </c>
      <c r="AQ264">
        <v>4.2427884999999999E-2</v>
      </c>
      <c r="AR264">
        <v>2.87154628984687</v>
      </c>
      <c r="BO264">
        <v>259</v>
      </c>
      <c r="BP264">
        <v>0.2573450076999112</v>
      </c>
    </row>
    <row r="265" spans="1:68">
      <c r="A265">
        <v>194806</v>
      </c>
      <c r="B265">
        <v>-1E-3</v>
      </c>
      <c r="C265">
        <v>8.9999999999999998E-4</v>
      </c>
      <c r="D265">
        <f t="shared" si="16"/>
        <v>-1.0000000000000005E-4</v>
      </c>
      <c r="E265">
        <v>-7.9590000000000008E-3</v>
      </c>
      <c r="F265">
        <v>8.3680000000000004E-3</v>
      </c>
      <c r="AM265">
        <v>198312</v>
      </c>
      <c r="AN265">
        <v>-1.78E-2</v>
      </c>
      <c r="AO265">
        <v>7.3000000000000001E-3</v>
      </c>
      <c r="AP265">
        <f t="shared" si="15"/>
        <v>-1.0499999999999999E-2</v>
      </c>
      <c r="AQ265">
        <v>4.2987933999999998E-2</v>
      </c>
      <c r="AR265">
        <v>2.7021708445395598</v>
      </c>
      <c r="BO265">
        <v>260</v>
      </c>
      <c r="BP265">
        <v>0.1372313682117316</v>
      </c>
    </row>
    <row r="266" spans="1:68">
      <c r="A266">
        <v>194807</v>
      </c>
      <c r="B266">
        <v>-5.0900000000000001E-2</v>
      </c>
      <c r="C266">
        <v>8.0000000000000004E-4</v>
      </c>
      <c r="D266">
        <f t="shared" si="16"/>
        <v>-5.0099999999999999E-2</v>
      </c>
      <c r="E266">
        <v>-2.2360000000000001E-3</v>
      </c>
      <c r="F266">
        <v>1.2448000000000001E-2</v>
      </c>
      <c r="AM266">
        <v>198401</v>
      </c>
      <c r="AN266">
        <v>-1.9199999999999998E-2</v>
      </c>
      <c r="AO266">
        <v>7.6E-3</v>
      </c>
      <c r="AP266">
        <f t="shared" si="15"/>
        <v>-1.1599999999999999E-2</v>
      </c>
      <c r="AQ266">
        <v>4.3571384999999997E-2</v>
      </c>
      <c r="AR266">
        <v>2.81179550926417</v>
      </c>
      <c r="BO266">
        <v>261</v>
      </c>
      <c r="BP266">
        <v>0.23254657050583438</v>
      </c>
    </row>
    <row r="267" spans="1:68">
      <c r="A267">
        <v>194808</v>
      </c>
      <c r="B267">
        <v>2.5000000000000001E-3</v>
      </c>
      <c r="C267">
        <v>8.9999999999999998E-4</v>
      </c>
      <c r="D267">
        <f t="shared" si="16"/>
        <v>3.4000000000000002E-3</v>
      </c>
      <c r="E267">
        <v>-4.6299999999999998E-4</v>
      </c>
      <c r="F267">
        <v>4.0980000000000001E-3</v>
      </c>
      <c r="AM267">
        <v>198402</v>
      </c>
      <c r="AN267">
        <v>-4.82E-2</v>
      </c>
      <c r="AO267">
        <v>7.1000000000000004E-3</v>
      </c>
      <c r="AP267">
        <f t="shared" si="15"/>
        <v>-4.1099999999999998E-2</v>
      </c>
      <c r="AQ267">
        <v>4.5524004E-2</v>
      </c>
      <c r="AR267">
        <v>2.9768550477066098</v>
      </c>
      <c r="BO267">
        <v>262</v>
      </c>
      <c r="BP267">
        <v>2.7362453565592637E-2</v>
      </c>
    </row>
    <row r="268" spans="1:68">
      <c r="A268">
        <v>194809</v>
      </c>
      <c r="B268">
        <v>-2.9700000000000001E-2</v>
      </c>
      <c r="C268">
        <v>4.0000000000000002E-4</v>
      </c>
      <c r="D268">
        <f t="shared" si="16"/>
        <v>-2.93E-2</v>
      </c>
      <c r="E268">
        <v>3.4710000000000001E-3</v>
      </c>
      <c r="F268">
        <v>0</v>
      </c>
      <c r="AM268">
        <v>198403</v>
      </c>
      <c r="AN268">
        <v>6.3E-3</v>
      </c>
      <c r="AO268">
        <v>7.3000000000000001E-3</v>
      </c>
      <c r="AP268">
        <f t="shared" si="15"/>
        <v>1.3600000000000001E-2</v>
      </c>
      <c r="AQ268">
        <v>4.5106169000000002E-2</v>
      </c>
      <c r="AR268">
        <v>3.0498476943221502</v>
      </c>
      <c r="BO268">
        <v>263</v>
      </c>
      <c r="BP268">
        <v>-0.19366413992787734</v>
      </c>
    </row>
    <row r="269" spans="1:68">
      <c r="A269">
        <v>194810</v>
      </c>
      <c r="B269">
        <v>5.96E-2</v>
      </c>
      <c r="C269">
        <v>4.0000000000000002E-4</v>
      </c>
      <c r="D269">
        <f t="shared" si="16"/>
        <v>0.06</v>
      </c>
      <c r="E269">
        <v>-2.598E-3</v>
      </c>
      <c r="F269">
        <v>-4.0819999999999997E-3</v>
      </c>
      <c r="AM269">
        <v>198404</v>
      </c>
      <c r="AN269">
        <v>-5.1999999999999998E-3</v>
      </c>
      <c r="AO269">
        <v>8.0999999999999996E-3</v>
      </c>
      <c r="AP269">
        <f t="shared" si="15"/>
        <v>2.8999999999999998E-3</v>
      </c>
      <c r="AQ269">
        <v>4.5131708999999999E-2</v>
      </c>
      <c r="AR269">
        <v>2.8153113292306799</v>
      </c>
      <c r="BO269">
        <v>264</v>
      </c>
      <c r="BP269">
        <v>0.18917637229271467</v>
      </c>
    </row>
    <row r="270" spans="1:68">
      <c r="A270">
        <v>194811</v>
      </c>
      <c r="B270">
        <v>-9.2999999999999999E-2</v>
      </c>
      <c r="C270">
        <v>4.0000000000000002E-4</v>
      </c>
      <c r="D270">
        <f t="shared" si="16"/>
        <v>-9.2600000000000002E-2</v>
      </c>
      <c r="E270">
        <v>7.5779999999999997E-3</v>
      </c>
      <c r="F270">
        <v>-8.1969999999999994E-3</v>
      </c>
      <c r="AM270">
        <v>198405</v>
      </c>
      <c r="AN270">
        <v>-5.9700000000000003E-2</v>
      </c>
      <c r="AO270">
        <v>7.7999999999999996E-3</v>
      </c>
      <c r="AP270">
        <f t="shared" si="15"/>
        <v>-5.1900000000000002E-2</v>
      </c>
      <c r="AQ270">
        <v>4.8267485999999998E-2</v>
      </c>
      <c r="AR270">
        <v>2.8404195701050701</v>
      </c>
      <c r="BO270">
        <v>265</v>
      </c>
      <c r="BP270">
        <v>0.29622594158861676</v>
      </c>
    </row>
    <row r="271" spans="1:68">
      <c r="A271">
        <v>194812</v>
      </c>
      <c r="B271">
        <v>3.2599999999999997E-2</v>
      </c>
      <c r="C271">
        <v>4.0000000000000002E-4</v>
      </c>
      <c r="D271">
        <f t="shared" si="16"/>
        <v>3.2999999999999995E-2</v>
      </c>
      <c r="E271">
        <v>5.6169999999999996E-3</v>
      </c>
      <c r="F271">
        <v>-4.1320000000000003E-3</v>
      </c>
      <c r="AM271">
        <v>198406</v>
      </c>
      <c r="AN271">
        <v>1.8200000000000001E-2</v>
      </c>
      <c r="AO271">
        <v>7.4999999999999997E-3</v>
      </c>
      <c r="AP271">
        <f t="shared" si="15"/>
        <v>2.5700000000000001E-2</v>
      </c>
      <c r="AQ271">
        <v>4.7721634999999998E-2</v>
      </c>
      <c r="AR271">
        <v>3.0866989814144099</v>
      </c>
      <c r="BO271">
        <v>266</v>
      </c>
      <c r="BP271">
        <v>-0.10488560204695785</v>
      </c>
    </row>
    <row r="272" spans="1:68">
      <c r="A272">
        <v>194901</v>
      </c>
      <c r="B272">
        <v>2.3E-3</v>
      </c>
      <c r="C272">
        <v>1E-3</v>
      </c>
      <c r="D272">
        <f t="shared" si="16"/>
        <v>3.3E-3</v>
      </c>
      <c r="E272">
        <v>8.1720000000000004E-3</v>
      </c>
      <c r="F272">
        <v>-4.1489999999999999E-3</v>
      </c>
      <c r="AM272">
        <v>198407</v>
      </c>
      <c r="AN272">
        <v>-2.7400000000000001E-2</v>
      </c>
      <c r="AO272">
        <v>8.2000000000000007E-3</v>
      </c>
      <c r="AP272">
        <f t="shared" si="15"/>
        <v>-1.9200000000000002E-2</v>
      </c>
      <c r="AQ272">
        <v>4.8674698000000002E-2</v>
      </c>
      <c r="AR272">
        <v>2.8759293839523599</v>
      </c>
      <c r="BO272">
        <v>267</v>
      </c>
      <c r="BP272">
        <v>5.4138812035708306E-2</v>
      </c>
    </row>
    <row r="273" spans="1:68">
      <c r="A273">
        <v>194902</v>
      </c>
      <c r="B273">
        <v>-2.93E-2</v>
      </c>
      <c r="C273">
        <v>8.9999999999999998E-4</v>
      </c>
      <c r="D273">
        <f t="shared" si="16"/>
        <v>-2.8399999999999998E-2</v>
      </c>
      <c r="E273">
        <v>4.8869999999999999E-3</v>
      </c>
      <c r="F273">
        <v>-8.3330000000000001E-3</v>
      </c>
      <c r="AM273">
        <v>198408</v>
      </c>
      <c r="AN273">
        <v>0.1028</v>
      </c>
      <c r="AO273">
        <v>8.3000000000000001E-3</v>
      </c>
      <c r="AP273">
        <f t="shared" si="15"/>
        <v>0.1111</v>
      </c>
      <c r="AQ273">
        <v>4.4136489000000001E-2</v>
      </c>
      <c r="AR273">
        <v>3.07430994581452</v>
      </c>
      <c r="BO273">
        <v>268</v>
      </c>
      <c r="BP273">
        <v>-5.6814946245750952E-2</v>
      </c>
    </row>
    <row r="274" spans="1:68">
      <c r="A274">
        <v>194903</v>
      </c>
      <c r="B274">
        <v>4.0399999999999998E-2</v>
      </c>
      <c r="C274">
        <v>1E-3</v>
      </c>
      <c r="D274">
        <f t="shared" si="16"/>
        <v>4.1399999999999999E-2</v>
      </c>
      <c r="E274">
        <v>7.4479999999999998E-3</v>
      </c>
      <c r="F274">
        <v>0</v>
      </c>
      <c r="AM274">
        <v>198409</v>
      </c>
      <c r="AN274">
        <v>-8.0000000000000002E-3</v>
      </c>
      <c r="AO274">
        <v>8.6E-3</v>
      </c>
      <c r="AP274">
        <f t="shared" si="15"/>
        <v>5.9999999999999984E-4</v>
      </c>
      <c r="AQ274">
        <v>4.4431065999999998E-2</v>
      </c>
      <c r="AR274">
        <v>2.8275265245623298</v>
      </c>
      <c r="BO274">
        <v>269</v>
      </c>
      <c r="BP274">
        <v>6.3686365557266256E-2</v>
      </c>
    </row>
    <row r="275" spans="1:68">
      <c r="A275">
        <v>194904</v>
      </c>
      <c r="B275">
        <v>-1.8700000000000001E-2</v>
      </c>
      <c r="C275">
        <v>8.9999999999999998E-4</v>
      </c>
      <c r="D275">
        <f t="shared" si="16"/>
        <v>-1.78E-2</v>
      </c>
      <c r="E275">
        <v>1.1479999999999999E-3</v>
      </c>
      <c r="F275">
        <v>4.202E-3</v>
      </c>
      <c r="AM275">
        <v>198410</v>
      </c>
      <c r="AN275">
        <v>-8.3999999999999995E-3</v>
      </c>
      <c r="AO275">
        <v>0.01</v>
      </c>
      <c r="AP275">
        <f t="shared" si="15"/>
        <v>1.6000000000000007E-3</v>
      </c>
      <c r="AQ275">
        <v>4.4734782000000001E-2</v>
      </c>
      <c r="AR275">
        <v>2.75102189684771</v>
      </c>
      <c r="BO275">
        <v>270</v>
      </c>
      <c r="BP275">
        <v>0.2363106042428475</v>
      </c>
    </row>
    <row r="276" spans="1:68">
      <c r="A276">
        <v>194905</v>
      </c>
      <c r="B276">
        <v>-2.9399999999999999E-2</v>
      </c>
      <c r="C276">
        <v>1E-3</v>
      </c>
      <c r="D276">
        <f t="shared" si="16"/>
        <v>-2.8399999999999998E-2</v>
      </c>
      <c r="E276">
        <v>1.946E-3</v>
      </c>
      <c r="F276">
        <v>-4.1840000000000002E-3</v>
      </c>
      <c r="AM276">
        <v>198411</v>
      </c>
      <c r="AN276">
        <v>-1.7600000000000001E-2</v>
      </c>
      <c r="AO276">
        <v>7.3000000000000001E-3</v>
      </c>
      <c r="AP276">
        <f t="shared" si="15"/>
        <v>-1.03E-2</v>
      </c>
      <c r="AQ276">
        <v>4.5726861000000001E-2</v>
      </c>
      <c r="AR276">
        <v>2.8094443624935002</v>
      </c>
      <c r="BO276">
        <v>271</v>
      </c>
      <c r="BP276">
        <v>8.2319628802623002E-2</v>
      </c>
    </row>
    <row r="277" spans="1:68">
      <c r="A277">
        <v>194906</v>
      </c>
      <c r="B277">
        <v>1E-3</v>
      </c>
      <c r="C277">
        <v>1E-3</v>
      </c>
      <c r="D277">
        <f t="shared" si="16"/>
        <v>2E-3</v>
      </c>
      <c r="E277">
        <v>1.6705000000000001E-2</v>
      </c>
      <c r="F277">
        <v>4.202E-3</v>
      </c>
      <c r="AM277">
        <v>198412</v>
      </c>
      <c r="AN277">
        <v>1.84E-2</v>
      </c>
      <c r="AO277">
        <v>6.4000000000000003E-3</v>
      </c>
      <c r="AP277">
        <f t="shared" si="15"/>
        <v>2.4799999999999999E-2</v>
      </c>
      <c r="AQ277">
        <v>4.5025113999999998E-2</v>
      </c>
      <c r="AR277">
        <v>2.7078283867737598</v>
      </c>
      <c r="BO277">
        <v>272</v>
      </c>
      <c r="BP277">
        <v>-1.423653905637795E-2</v>
      </c>
    </row>
    <row r="278" spans="1:68">
      <c r="A278">
        <v>194907</v>
      </c>
      <c r="B278">
        <v>5.5399999999999998E-2</v>
      </c>
      <c r="C278">
        <v>8.9999999999999998E-4</v>
      </c>
      <c r="D278">
        <f t="shared" si="16"/>
        <v>5.6299999999999996E-2</v>
      </c>
      <c r="E278">
        <v>3.3449999999999999E-3</v>
      </c>
      <c r="F278">
        <v>-8.3680000000000004E-3</v>
      </c>
      <c r="AM278">
        <v>198501</v>
      </c>
      <c r="AN278">
        <v>7.9899999999999999E-2</v>
      </c>
      <c r="AO278">
        <v>6.4999999999999997E-3</v>
      </c>
      <c r="AP278">
        <f t="shared" si="15"/>
        <v>8.6400000000000005E-2</v>
      </c>
      <c r="AQ278">
        <v>4.2160718999999999E-2</v>
      </c>
      <c r="AR278">
        <v>2.6651348124529801</v>
      </c>
      <c r="BO278">
        <v>273</v>
      </c>
      <c r="BP278">
        <v>-9.6013354502944959E-2</v>
      </c>
    </row>
    <row r="279" spans="1:68">
      <c r="A279">
        <v>194908</v>
      </c>
      <c r="B279">
        <v>2.5999999999999999E-2</v>
      </c>
      <c r="C279">
        <v>8.9999999999999998E-4</v>
      </c>
      <c r="D279">
        <f t="shared" si="16"/>
        <v>2.69E-2</v>
      </c>
      <c r="E279">
        <v>1.1110999999999999E-2</v>
      </c>
      <c r="F279">
        <v>4.2189999999999997E-3</v>
      </c>
      <c r="AM279">
        <v>198502</v>
      </c>
      <c r="AN279">
        <v>1.2200000000000001E-2</v>
      </c>
      <c r="AO279">
        <v>5.7999999999999996E-3</v>
      </c>
      <c r="AP279">
        <f t="shared" si="15"/>
        <v>1.8000000000000002E-2</v>
      </c>
      <c r="AQ279">
        <v>4.2036922999999997E-2</v>
      </c>
      <c r="AR279">
        <v>2.4485463966213499</v>
      </c>
      <c r="BO279">
        <v>274</v>
      </c>
      <c r="BP279">
        <v>-0.16076443813026237</v>
      </c>
    </row>
    <row r="280" spans="1:68">
      <c r="A280">
        <v>194909</v>
      </c>
      <c r="B280">
        <v>3.09E-2</v>
      </c>
      <c r="C280">
        <v>8.9999999999999998E-4</v>
      </c>
      <c r="D280">
        <f t="shared" si="16"/>
        <v>3.1800000000000002E-2</v>
      </c>
      <c r="E280">
        <v>-1.145E-3</v>
      </c>
      <c r="F280">
        <v>4.202E-3</v>
      </c>
      <c r="AM280">
        <v>198503</v>
      </c>
      <c r="AN280">
        <v>-8.3999999999999995E-3</v>
      </c>
      <c r="AO280">
        <v>6.1999999999999998E-3</v>
      </c>
      <c r="AP280">
        <f t="shared" si="15"/>
        <v>-2.1999999999999997E-3</v>
      </c>
      <c r="AQ280">
        <v>4.2400089000000002E-2</v>
      </c>
      <c r="AR280">
        <v>2.5240892106141399</v>
      </c>
      <c r="BO280">
        <v>275</v>
      </c>
      <c r="BP280">
        <v>-0.19604657227857125</v>
      </c>
    </row>
    <row r="281" spans="1:68">
      <c r="A281">
        <v>194910</v>
      </c>
      <c r="B281">
        <v>3.1399999999999997E-2</v>
      </c>
      <c r="C281">
        <v>8.9999999999999998E-4</v>
      </c>
      <c r="D281">
        <f t="shared" si="16"/>
        <v>3.2299999999999995E-2</v>
      </c>
      <c r="E281">
        <v>1.877E-3</v>
      </c>
      <c r="F281">
        <v>-8.3680000000000004E-3</v>
      </c>
      <c r="AM281">
        <v>198504</v>
      </c>
      <c r="AN281">
        <v>-9.5999999999999992E-3</v>
      </c>
      <c r="AO281">
        <v>7.1999999999999998E-3</v>
      </c>
      <c r="AP281">
        <f t="shared" si="15"/>
        <v>-2.3999999999999994E-3</v>
      </c>
      <c r="AQ281">
        <v>4.2744091999999997E-2</v>
      </c>
      <c r="AR281">
        <v>2.6251003866249301</v>
      </c>
      <c r="BO281">
        <v>276</v>
      </c>
      <c r="BP281">
        <v>-1.239993994660199E-2</v>
      </c>
    </row>
    <row r="282" spans="1:68">
      <c r="A282">
        <v>194911</v>
      </c>
      <c r="B282">
        <v>1.8200000000000001E-2</v>
      </c>
      <c r="C282">
        <v>8.0000000000000004E-4</v>
      </c>
      <c r="D282">
        <f t="shared" si="16"/>
        <v>1.9E-2</v>
      </c>
      <c r="E282">
        <v>2.1029999999999998E-3</v>
      </c>
      <c r="F282">
        <v>4.2189999999999997E-3</v>
      </c>
      <c r="AM282">
        <v>198505</v>
      </c>
      <c r="AN282">
        <v>5.0900000000000001E-2</v>
      </c>
      <c r="AO282">
        <v>6.6E-3</v>
      </c>
      <c r="AP282">
        <f t="shared" si="15"/>
        <v>5.7500000000000002E-2</v>
      </c>
      <c r="AQ282">
        <v>4.0692851000000002E-2</v>
      </c>
      <c r="AR282">
        <v>2.7264840081033102</v>
      </c>
      <c r="BO282">
        <v>277</v>
      </c>
      <c r="BP282">
        <v>2.3610987410399298E-2</v>
      </c>
    </row>
    <row r="283" spans="1:68">
      <c r="A283">
        <v>194912</v>
      </c>
      <c r="B283">
        <v>5.1299999999999998E-2</v>
      </c>
      <c r="C283">
        <v>8.9999999999999998E-4</v>
      </c>
      <c r="D283">
        <f t="shared" si="16"/>
        <v>5.2199999999999996E-2</v>
      </c>
      <c r="E283">
        <v>5.189E-3</v>
      </c>
      <c r="F283">
        <v>-8.4030000000000007E-3</v>
      </c>
      <c r="AM283">
        <v>198506</v>
      </c>
      <c r="AN283">
        <v>1.2699999999999999E-2</v>
      </c>
      <c r="AO283">
        <v>5.4999999999999997E-3</v>
      </c>
      <c r="AP283">
        <f t="shared" si="15"/>
        <v>1.8200000000000001E-2</v>
      </c>
      <c r="AQ283">
        <v>4.0344019000000002E-2</v>
      </c>
      <c r="AR283">
        <v>2.6450827971461601</v>
      </c>
      <c r="BO283">
        <v>278</v>
      </c>
      <c r="BP283">
        <v>0.18458434374658139</v>
      </c>
    </row>
    <row r="284" spans="1:68">
      <c r="A284">
        <v>195001</v>
      </c>
      <c r="B284">
        <v>1.7000000000000001E-2</v>
      </c>
      <c r="C284">
        <v>8.9999999999999998E-4</v>
      </c>
      <c r="D284">
        <f t="shared" si="16"/>
        <v>1.7900000000000003E-2</v>
      </c>
      <c r="E284">
        <v>-6.1279999999999998E-3</v>
      </c>
      <c r="F284">
        <v>-4.2370000000000003E-3</v>
      </c>
      <c r="AM284">
        <v>198507</v>
      </c>
      <c r="AN284">
        <v>-7.4000000000000003E-3</v>
      </c>
      <c r="AO284">
        <v>6.1999999999999998E-3</v>
      </c>
      <c r="AP284">
        <f t="shared" si="15"/>
        <v>-1.2000000000000005E-3</v>
      </c>
      <c r="AQ284">
        <v>4.0715116000000003E-2</v>
      </c>
      <c r="AR284">
        <v>2.69412781219321</v>
      </c>
      <c r="BO284">
        <v>279</v>
      </c>
      <c r="BP284">
        <v>4.0366513135257409E-2</v>
      </c>
    </row>
    <row r="285" spans="1:68">
      <c r="A285">
        <v>195002</v>
      </c>
      <c r="B285">
        <v>1.4800000000000001E-2</v>
      </c>
      <c r="C285">
        <v>8.9999999999999998E-4</v>
      </c>
      <c r="D285">
        <f t="shared" si="16"/>
        <v>1.5700000000000002E-2</v>
      </c>
      <c r="E285">
        <v>2.117E-3</v>
      </c>
      <c r="F285">
        <v>0</v>
      </c>
      <c r="AM285">
        <v>198508</v>
      </c>
      <c r="AN285">
        <v>-1.0200000000000001E-2</v>
      </c>
      <c r="AO285">
        <v>5.4999999999999997E-3</v>
      </c>
      <c r="AP285">
        <f t="shared" si="15"/>
        <v>-4.7000000000000011E-3</v>
      </c>
      <c r="AQ285">
        <v>4.1386153000000002E-2</v>
      </c>
      <c r="AR285">
        <v>2.85279629751868</v>
      </c>
      <c r="BO285">
        <v>280</v>
      </c>
      <c r="BP285">
        <v>0.26145185570075957</v>
      </c>
    </row>
    <row r="286" spans="1:68">
      <c r="A286">
        <v>195003</v>
      </c>
      <c r="B286">
        <v>1.26E-2</v>
      </c>
      <c r="C286">
        <v>1E-3</v>
      </c>
      <c r="D286">
        <f t="shared" si="16"/>
        <v>1.3600000000000001E-2</v>
      </c>
      <c r="E286">
        <v>8.2100000000000001E-4</v>
      </c>
      <c r="F286">
        <v>4.2550000000000001E-3</v>
      </c>
      <c r="AM286">
        <v>198509</v>
      </c>
      <c r="AN286">
        <v>-4.5400000000000003E-2</v>
      </c>
      <c r="AO286">
        <v>6.0000000000000001E-3</v>
      </c>
      <c r="AP286">
        <f t="shared" si="15"/>
        <v>-3.9400000000000004E-2</v>
      </c>
      <c r="AQ286">
        <v>4.3057996000000001E-2</v>
      </c>
      <c r="AR286">
        <v>2.9104740477779298</v>
      </c>
      <c r="BO286">
        <v>281</v>
      </c>
      <c r="BP286">
        <v>0.12669101254739273</v>
      </c>
    </row>
    <row r="287" spans="1:68">
      <c r="A287">
        <v>195004</v>
      </c>
      <c r="B287">
        <v>3.9399999999999998E-2</v>
      </c>
      <c r="C287">
        <v>8.9999999999999998E-4</v>
      </c>
      <c r="D287">
        <f t="shared" si="16"/>
        <v>4.0299999999999996E-2</v>
      </c>
      <c r="E287">
        <v>2.9979999999999998E-3</v>
      </c>
      <c r="F287">
        <v>0</v>
      </c>
      <c r="AM287">
        <v>198510</v>
      </c>
      <c r="AN287">
        <v>4.02E-2</v>
      </c>
      <c r="AO287">
        <v>6.4999999999999997E-3</v>
      </c>
      <c r="AP287">
        <f t="shared" si="15"/>
        <v>4.6699999999999998E-2</v>
      </c>
      <c r="AQ287">
        <v>4.1407648999999998E-2</v>
      </c>
      <c r="AR287">
        <v>3.2247449164937998</v>
      </c>
      <c r="BO287">
        <v>282</v>
      </c>
      <c r="BP287">
        <v>7.2944038711955428E-2</v>
      </c>
    </row>
    <row r="288" spans="1:68">
      <c r="A288">
        <v>195005</v>
      </c>
      <c r="B288">
        <v>4.3099999999999999E-2</v>
      </c>
      <c r="C288">
        <v>1E-3</v>
      </c>
      <c r="D288">
        <f t="shared" si="16"/>
        <v>4.41E-2</v>
      </c>
      <c r="E288">
        <v>3.3110000000000001E-3</v>
      </c>
      <c r="F288">
        <v>4.2370000000000003E-3</v>
      </c>
      <c r="AM288">
        <v>198511</v>
      </c>
      <c r="AN288">
        <v>6.4799999999999996E-2</v>
      </c>
      <c r="AO288">
        <v>6.1000000000000004E-3</v>
      </c>
      <c r="AP288">
        <f t="shared" si="15"/>
        <v>7.0899999999999991E-2</v>
      </c>
      <c r="AQ288">
        <v>3.8977098000000002E-2</v>
      </c>
      <c r="AR288">
        <v>2.99387130493036</v>
      </c>
      <c r="BO288">
        <v>283</v>
      </c>
      <c r="BP288">
        <v>4.3771276731398412E-2</v>
      </c>
    </row>
    <row r="289" spans="1:68">
      <c r="A289">
        <v>195006</v>
      </c>
      <c r="B289">
        <v>-5.9400000000000001E-2</v>
      </c>
      <c r="C289">
        <v>1E-3</v>
      </c>
      <c r="D289">
        <f t="shared" si="16"/>
        <v>-5.8400000000000001E-2</v>
      </c>
      <c r="E289">
        <v>-2.5040000000000001E-3</v>
      </c>
      <c r="F289">
        <v>4.2189999999999997E-3</v>
      </c>
      <c r="AM289">
        <v>198512</v>
      </c>
      <c r="AN289">
        <v>3.8800000000000001E-2</v>
      </c>
      <c r="AO289">
        <v>6.4999999999999997E-3</v>
      </c>
      <c r="AP289">
        <f t="shared" si="15"/>
        <v>4.53E-2</v>
      </c>
      <c r="AQ289">
        <v>3.7391140000000003E-2</v>
      </c>
      <c r="AR289">
        <v>2.8924301811147801</v>
      </c>
      <c r="BO289">
        <v>284</v>
      </c>
      <c r="BP289">
        <v>0.26508204009736641</v>
      </c>
    </row>
    <row r="290" spans="1:68">
      <c r="A290">
        <v>195007</v>
      </c>
      <c r="B290">
        <v>1.3599999999999999E-2</v>
      </c>
      <c r="C290">
        <v>1E-3</v>
      </c>
      <c r="D290">
        <f t="shared" si="16"/>
        <v>1.4599999999999998E-2</v>
      </c>
      <c r="E290">
        <v>5.5490000000000001E-3</v>
      </c>
      <c r="F290">
        <v>1.2605E-2</v>
      </c>
      <c r="AM290">
        <v>198601</v>
      </c>
      <c r="AN290">
        <v>6.4999999999999997E-3</v>
      </c>
      <c r="AO290">
        <v>5.5999999999999999E-3</v>
      </c>
      <c r="AP290">
        <f t="shared" si="15"/>
        <v>1.21E-2</v>
      </c>
      <c r="AQ290">
        <v>3.7491736999999997E-2</v>
      </c>
      <c r="AR290">
        <v>2.7803454700733998</v>
      </c>
      <c r="BO290">
        <v>285</v>
      </c>
      <c r="BP290">
        <v>-9.9978939675702205E-2</v>
      </c>
    </row>
    <row r="291" spans="1:68">
      <c r="A291">
        <v>195008</v>
      </c>
      <c r="B291">
        <v>4.8500000000000001E-2</v>
      </c>
      <c r="C291">
        <v>1E-3</v>
      </c>
      <c r="D291">
        <f t="shared" si="16"/>
        <v>4.9500000000000002E-2</v>
      </c>
      <c r="E291">
        <v>1.3960000000000001E-3</v>
      </c>
      <c r="F291">
        <v>8.2990000000000008E-3</v>
      </c>
      <c r="AM291">
        <v>198602</v>
      </c>
      <c r="AN291">
        <v>7.1300000000000002E-2</v>
      </c>
      <c r="AO291">
        <v>5.3E-3</v>
      </c>
      <c r="AP291">
        <f t="shared" si="15"/>
        <v>7.6600000000000001E-2</v>
      </c>
      <c r="AQ291">
        <v>3.5166579000000003E-2</v>
      </c>
      <c r="AR291">
        <v>2.8356256923410501</v>
      </c>
      <c r="BO291">
        <v>286</v>
      </c>
      <c r="BP291">
        <v>0.26808626559839954</v>
      </c>
    </row>
    <row r="292" spans="1:68">
      <c r="A292">
        <v>195009</v>
      </c>
      <c r="B292">
        <v>4.8099999999999997E-2</v>
      </c>
      <c r="C292">
        <v>1E-3</v>
      </c>
      <c r="D292">
        <f t="shared" si="16"/>
        <v>4.9099999999999998E-2</v>
      </c>
      <c r="E292">
        <v>-7.247E-3</v>
      </c>
      <c r="F292">
        <v>4.1149999999999997E-3</v>
      </c>
      <c r="AM292">
        <v>198603</v>
      </c>
      <c r="AN292">
        <v>4.8800000000000003E-2</v>
      </c>
      <c r="AO292">
        <v>6.0000000000000001E-3</v>
      </c>
      <c r="AP292">
        <f t="shared" si="15"/>
        <v>5.4800000000000001E-2</v>
      </c>
      <c r="AQ292">
        <v>3.3570532E-2</v>
      </c>
      <c r="AR292">
        <v>2.6240000503894798</v>
      </c>
      <c r="BO292">
        <v>287</v>
      </c>
      <c r="BP292">
        <v>0.29081907547806868</v>
      </c>
    </row>
    <row r="293" spans="1:68">
      <c r="A293">
        <v>195010</v>
      </c>
      <c r="B293">
        <v>-1.8E-3</v>
      </c>
      <c r="C293">
        <v>1.1999999999999999E-3</v>
      </c>
      <c r="D293">
        <f t="shared" si="16"/>
        <v>-6.0000000000000006E-4</v>
      </c>
      <c r="E293">
        <v>-4.7739999999999996E-3</v>
      </c>
      <c r="F293">
        <v>8.1969999999999994E-3</v>
      </c>
      <c r="AM293">
        <v>198604</v>
      </c>
      <c r="AN293">
        <v>-1.3100000000000001E-2</v>
      </c>
      <c r="AO293">
        <v>5.1999999999999998E-3</v>
      </c>
      <c r="AP293">
        <f t="shared" si="15"/>
        <v>-7.9000000000000008E-3</v>
      </c>
      <c r="AQ293">
        <v>3.4165549000000003E-2</v>
      </c>
      <c r="AR293">
        <v>2.4742025511507801</v>
      </c>
      <c r="BO293">
        <v>288</v>
      </c>
      <c r="BP293">
        <v>0.10849744469338146</v>
      </c>
    </row>
    <row r="294" spans="1:68">
      <c r="A294">
        <v>195011</v>
      </c>
      <c r="B294">
        <v>2.76E-2</v>
      </c>
      <c r="C294">
        <v>1.1000000000000001E-3</v>
      </c>
      <c r="D294">
        <f t="shared" si="16"/>
        <v>2.87E-2</v>
      </c>
      <c r="E294">
        <v>3.503E-3</v>
      </c>
      <c r="F294">
        <v>4.065E-3</v>
      </c>
      <c r="AM294">
        <v>198605</v>
      </c>
      <c r="AN294">
        <v>4.6199999999999998E-2</v>
      </c>
      <c r="AO294">
        <v>4.8999999999999998E-3</v>
      </c>
      <c r="AP294">
        <f t="shared" si="15"/>
        <v>5.11E-2</v>
      </c>
      <c r="AQ294">
        <v>3.2639296999999998E-2</v>
      </c>
      <c r="AR294">
        <v>2.5901143588748901</v>
      </c>
      <c r="BO294">
        <v>289</v>
      </c>
      <c r="BP294">
        <v>-0.18958448815683382</v>
      </c>
    </row>
    <row r="295" spans="1:68">
      <c r="A295">
        <v>195012</v>
      </c>
      <c r="B295">
        <v>5.5399999999999998E-2</v>
      </c>
      <c r="C295">
        <v>1.1000000000000001E-3</v>
      </c>
      <c r="D295">
        <f t="shared" si="16"/>
        <v>5.6499999999999995E-2</v>
      </c>
      <c r="E295">
        <v>1.6230000000000001E-3</v>
      </c>
      <c r="F295">
        <v>1.2146000000000001E-2</v>
      </c>
      <c r="AM295">
        <v>198606</v>
      </c>
      <c r="AN295">
        <v>1.03E-2</v>
      </c>
      <c r="AO295">
        <v>5.1999999999999998E-3</v>
      </c>
      <c r="AP295">
        <f t="shared" si="15"/>
        <v>1.55E-2</v>
      </c>
      <c r="AQ295">
        <v>3.2291501E-2</v>
      </c>
      <c r="AR295">
        <v>2.51053138431321</v>
      </c>
      <c r="BO295">
        <v>290</v>
      </c>
      <c r="BP295">
        <v>0.19705027574160749</v>
      </c>
    </row>
    <row r="296" spans="1:68">
      <c r="A296">
        <v>195101</v>
      </c>
      <c r="B296">
        <v>5.7000000000000002E-2</v>
      </c>
      <c r="C296">
        <v>1.2999999999999999E-3</v>
      </c>
      <c r="D296">
        <f t="shared" si="16"/>
        <v>5.8300000000000005E-2</v>
      </c>
      <c r="E296">
        <v>5.7809999999999997E-3</v>
      </c>
      <c r="F296">
        <v>1.6E-2</v>
      </c>
      <c r="AM296">
        <v>198607</v>
      </c>
      <c r="AN296">
        <v>-6.4500000000000002E-2</v>
      </c>
      <c r="AO296">
        <v>5.1999999999999998E-3</v>
      </c>
      <c r="AP296">
        <f t="shared" si="15"/>
        <v>-5.9300000000000005E-2</v>
      </c>
      <c r="AQ296">
        <v>3.4488099000000001E-2</v>
      </c>
      <c r="AR296">
        <v>2.4313672595463198</v>
      </c>
      <c r="BO296">
        <v>291</v>
      </c>
      <c r="BP296">
        <v>0.25555572902962947</v>
      </c>
    </row>
    <row r="297" spans="1:68">
      <c r="A297">
        <v>195102</v>
      </c>
      <c r="B297">
        <v>1.41E-2</v>
      </c>
      <c r="C297">
        <v>1E-3</v>
      </c>
      <c r="D297">
        <f t="shared" si="16"/>
        <v>1.5099999999999999E-2</v>
      </c>
      <c r="E297">
        <v>-7.3920000000000001E-3</v>
      </c>
      <c r="F297">
        <v>1.1811E-2</v>
      </c>
      <c r="AM297">
        <v>198608</v>
      </c>
      <c r="AN297">
        <v>6.0699999999999997E-2</v>
      </c>
      <c r="AO297">
        <v>4.5999999999999999E-3</v>
      </c>
      <c r="AP297">
        <f t="shared" si="15"/>
        <v>6.5299999999999997E-2</v>
      </c>
      <c r="AQ297">
        <v>3.2367334999999997E-2</v>
      </c>
      <c r="AR297">
        <v>2.4463227243747898</v>
      </c>
      <c r="BO297">
        <v>292</v>
      </c>
      <c r="BP297">
        <v>-0.18749558305633529</v>
      </c>
    </row>
    <row r="298" spans="1:68">
      <c r="A298">
        <v>195103</v>
      </c>
      <c r="B298">
        <v>-2.1499999999999998E-2</v>
      </c>
      <c r="C298">
        <v>1.1000000000000001E-3</v>
      </c>
      <c r="D298">
        <f t="shared" si="16"/>
        <v>-2.0399999999999998E-2</v>
      </c>
      <c r="E298">
        <v>-1.5734999999999999E-2</v>
      </c>
      <c r="F298">
        <v>3.8909999999999999E-3</v>
      </c>
      <c r="AM298">
        <v>198609</v>
      </c>
      <c r="AN298">
        <v>-8.5999999999999993E-2</v>
      </c>
      <c r="AO298">
        <v>4.4999999999999997E-3</v>
      </c>
      <c r="AP298">
        <f t="shared" si="15"/>
        <v>-8.1499999999999989E-2</v>
      </c>
      <c r="AQ298">
        <v>3.5578419999999999E-2</v>
      </c>
      <c r="AR298">
        <v>2.3376242886862602</v>
      </c>
      <c r="BO298">
        <v>293</v>
      </c>
      <c r="BP298">
        <v>6.2977858247042329E-2</v>
      </c>
    </row>
    <row r="299" spans="1:68">
      <c r="A299">
        <v>195104</v>
      </c>
      <c r="B299">
        <v>4.8599999999999997E-2</v>
      </c>
      <c r="C299">
        <v>1.2999999999999999E-3</v>
      </c>
      <c r="D299">
        <f t="shared" si="16"/>
        <v>4.99E-2</v>
      </c>
      <c r="E299">
        <v>-6.2550000000000001E-3</v>
      </c>
      <c r="F299">
        <v>0</v>
      </c>
      <c r="AM299">
        <v>198610</v>
      </c>
      <c r="AN299">
        <v>4.6600000000000003E-2</v>
      </c>
      <c r="AO299">
        <v>4.5999999999999999E-3</v>
      </c>
      <c r="AP299">
        <f t="shared" si="15"/>
        <v>5.1200000000000002E-2</v>
      </c>
      <c r="AQ299">
        <v>3.3800598000000001E-2</v>
      </c>
      <c r="AR299">
        <v>2.83218135530596</v>
      </c>
      <c r="BO299">
        <v>294</v>
      </c>
      <c r="BP299">
        <v>0.22506053143343963</v>
      </c>
    </row>
    <row r="300" spans="1:68">
      <c r="A300">
        <v>195105</v>
      </c>
      <c r="B300">
        <v>-2.3400000000000001E-2</v>
      </c>
      <c r="C300">
        <v>1.1999999999999999E-3</v>
      </c>
      <c r="D300">
        <f t="shared" si="16"/>
        <v>-2.2200000000000001E-2</v>
      </c>
      <c r="E300">
        <v>-6.9150000000000001E-3</v>
      </c>
      <c r="F300">
        <v>3.8760000000000001E-3</v>
      </c>
      <c r="AM300">
        <v>198611</v>
      </c>
      <c r="AN300">
        <v>1.17E-2</v>
      </c>
      <c r="AO300">
        <v>3.8999999999999998E-3</v>
      </c>
      <c r="AP300">
        <f t="shared" si="15"/>
        <v>1.5599999999999999E-2</v>
      </c>
      <c r="AQ300">
        <v>3.3156769000000003E-2</v>
      </c>
      <c r="AR300">
        <v>2.6921929952947901</v>
      </c>
      <c r="BO300">
        <v>295</v>
      </c>
      <c r="BP300">
        <v>3.9910333933978859E-2</v>
      </c>
    </row>
    <row r="301" spans="1:68">
      <c r="A301">
        <v>195106</v>
      </c>
      <c r="B301">
        <v>-2.6200000000000001E-2</v>
      </c>
      <c r="C301">
        <v>1.1999999999999999E-3</v>
      </c>
      <c r="D301">
        <f t="shared" si="16"/>
        <v>-2.5000000000000001E-2</v>
      </c>
      <c r="E301">
        <v>-6.1609999999999998E-3</v>
      </c>
      <c r="F301">
        <v>0</v>
      </c>
      <c r="AM301">
        <v>198612</v>
      </c>
      <c r="AN301">
        <v>-3.27E-2</v>
      </c>
      <c r="AO301">
        <v>4.8999999999999998E-3</v>
      </c>
      <c r="AP301">
        <f t="shared" si="15"/>
        <v>-2.7799999999999998E-2</v>
      </c>
      <c r="AQ301">
        <v>3.4190857999999998E-2</v>
      </c>
      <c r="AR301">
        <v>2.8776024505528</v>
      </c>
      <c r="BO301">
        <v>296</v>
      </c>
      <c r="BP301">
        <v>4.1274989978200893E-2</v>
      </c>
    </row>
    <row r="302" spans="1:68">
      <c r="A302">
        <v>195107</v>
      </c>
      <c r="B302">
        <v>6.9400000000000003E-2</v>
      </c>
      <c r="C302">
        <v>1.2999999999999999E-3</v>
      </c>
      <c r="D302">
        <f t="shared" si="16"/>
        <v>7.0699999999999999E-2</v>
      </c>
      <c r="E302">
        <v>1.3835999999999999E-2</v>
      </c>
      <c r="F302">
        <v>0</v>
      </c>
      <c r="AM302">
        <v>198701</v>
      </c>
      <c r="AN302">
        <v>0.12470000000000001</v>
      </c>
      <c r="AO302">
        <v>4.1999999999999997E-3</v>
      </c>
      <c r="AP302">
        <f t="shared" si="15"/>
        <v>0.12890000000000001</v>
      </c>
      <c r="AQ302">
        <v>3.0283128999999999E-2</v>
      </c>
      <c r="AR302">
        <v>2.9390250773153102</v>
      </c>
      <c r="BO302">
        <v>297</v>
      </c>
      <c r="BP302">
        <v>-0.16827381624145982</v>
      </c>
    </row>
    <row r="303" spans="1:68">
      <c r="A303">
        <v>195108</v>
      </c>
      <c r="B303">
        <v>4.2700000000000002E-2</v>
      </c>
      <c r="C303">
        <v>1.2999999999999999E-3</v>
      </c>
      <c r="D303">
        <f t="shared" si="16"/>
        <v>4.4000000000000004E-2</v>
      </c>
      <c r="E303">
        <v>9.8539999999999999E-3</v>
      </c>
      <c r="F303">
        <v>0</v>
      </c>
      <c r="AM303">
        <v>198702</v>
      </c>
      <c r="AN303">
        <v>4.3900000000000002E-2</v>
      </c>
      <c r="AO303">
        <v>4.3E-3</v>
      </c>
      <c r="AP303">
        <f t="shared" si="15"/>
        <v>4.82E-2</v>
      </c>
      <c r="AQ303">
        <v>2.9275157999999999E-2</v>
      </c>
      <c r="AR303">
        <v>2.67907524273298</v>
      </c>
      <c r="BO303">
        <v>298</v>
      </c>
      <c r="BP303">
        <v>-5.4514036356925533E-2</v>
      </c>
    </row>
    <row r="304" spans="1:68">
      <c r="A304">
        <v>195109</v>
      </c>
      <c r="B304">
        <v>7.0000000000000001E-3</v>
      </c>
      <c r="C304">
        <v>1.1999999999999999E-3</v>
      </c>
      <c r="D304">
        <f t="shared" si="16"/>
        <v>8.2000000000000007E-3</v>
      </c>
      <c r="E304">
        <v>-7.9570000000000005E-3</v>
      </c>
      <c r="F304">
        <v>7.7219999999999997E-3</v>
      </c>
      <c r="AM304">
        <v>198703</v>
      </c>
      <c r="AN304">
        <v>1.6400000000000001E-2</v>
      </c>
      <c r="AO304">
        <v>4.7000000000000002E-3</v>
      </c>
      <c r="AP304">
        <f t="shared" si="15"/>
        <v>2.1100000000000001E-2</v>
      </c>
      <c r="AQ304">
        <v>2.8591017999999999E-2</v>
      </c>
      <c r="AR304">
        <v>2.5063882536636601</v>
      </c>
      <c r="BO304">
        <v>299</v>
      </c>
      <c r="BP304">
        <v>0.18605419725988398</v>
      </c>
    </row>
    <row r="305" spans="1:68">
      <c r="A305">
        <v>195110</v>
      </c>
      <c r="B305">
        <v>-2.53E-2</v>
      </c>
      <c r="C305">
        <v>1.6000000000000001E-3</v>
      </c>
      <c r="D305">
        <f t="shared" si="16"/>
        <v>-2.3699999999999999E-2</v>
      </c>
      <c r="E305">
        <v>1.021E-3</v>
      </c>
      <c r="F305">
        <v>3.8310000000000002E-3</v>
      </c>
      <c r="AM305">
        <v>198704</v>
      </c>
      <c r="AN305">
        <v>-2.1100000000000001E-2</v>
      </c>
      <c r="AO305">
        <v>4.4000000000000003E-3</v>
      </c>
      <c r="AP305">
        <f t="shared" si="15"/>
        <v>-1.67E-2</v>
      </c>
      <c r="AQ305">
        <v>2.9130254000000001E-2</v>
      </c>
      <c r="AR305">
        <v>2.2759713975077198</v>
      </c>
      <c r="BO305">
        <v>300</v>
      </c>
      <c r="BP305">
        <v>-8.2740142726673904E-2</v>
      </c>
    </row>
    <row r="306" spans="1:68">
      <c r="A306">
        <v>195111</v>
      </c>
      <c r="B306">
        <v>5.7000000000000002E-3</v>
      </c>
      <c r="C306">
        <v>1.1000000000000001E-3</v>
      </c>
      <c r="D306">
        <f t="shared" si="16"/>
        <v>6.8000000000000005E-3</v>
      </c>
      <c r="E306">
        <v>-1.3606999999999999E-2</v>
      </c>
      <c r="F306">
        <v>7.6340000000000002E-3</v>
      </c>
      <c r="AM306">
        <v>198705</v>
      </c>
      <c r="AN306">
        <v>1.1000000000000001E-3</v>
      </c>
      <c r="AO306">
        <v>3.8E-3</v>
      </c>
      <c r="AP306">
        <f t="shared" si="15"/>
        <v>4.8999999999999998E-3</v>
      </c>
      <c r="AQ306">
        <v>2.9162357999999999E-2</v>
      </c>
      <c r="AR306">
        <v>2.4805322068303801</v>
      </c>
      <c r="BO306">
        <v>301</v>
      </c>
      <c r="BP306">
        <v>-2.263433092940037E-2</v>
      </c>
    </row>
    <row r="307" spans="1:68">
      <c r="A307">
        <v>195112</v>
      </c>
      <c r="B307">
        <v>3.3300000000000003E-2</v>
      </c>
      <c r="C307">
        <v>1.1999999999999999E-3</v>
      </c>
      <c r="D307">
        <f t="shared" si="16"/>
        <v>3.4500000000000003E-2</v>
      </c>
      <c r="E307">
        <v>-6.097E-3</v>
      </c>
      <c r="F307">
        <v>3.7880000000000001E-3</v>
      </c>
      <c r="AM307">
        <v>198706</v>
      </c>
      <c r="AN307">
        <v>3.9399999999999998E-2</v>
      </c>
      <c r="AO307">
        <v>4.7999999999999996E-3</v>
      </c>
      <c r="AP307">
        <f t="shared" si="15"/>
        <v>4.4199999999999996E-2</v>
      </c>
      <c r="AQ307">
        <v>2.8026315999999999E-2</v>
      </c>
      <c r="AR307">
        <v>2.7139762019944502</v>
      </c>
      <c r="BO307">
        <v>302</v>
      </c>
      <c r="BP307">
        <v>0.24365775103656473</v>
      </c>
    </row>
    <row r="308" spans="1:68">
      <c r="A308">
        <v>195201</v>
      </c>
      <c r="B308">
        <v>1.4500000000000001E-2</v>
      </c>
      <c r="C308">
        <v>1.5E-3</v>
      </c>
      <c r="D308">
        <f t="shared" si="16"/>
        <v>1.6E-2</v>
      </c>
      <c r="E308">
        <v>2.8180000000000002E-3</v>
      </c>
      <c r="F308">
        <v>0</v>
      </c>
      <c r="AM308">
        <v>198707</v>
      </c>
      <c r="AN308">
        <v>3.85E-2</v>
      </c>
      <c r="AO308">
        <v>4.5999999999999999E-3</v>
      </c>
      <c r="AP308">
        <f t="shared" si="15"/>
        <v>4.3099999999999999E-2</v>
      </c>
      <c r="AQ308">
        <v>2.6883417999999999E-2</v>
      </c>
      <c r="AR308">
        <v>2.7157545855426202</v>
      </c>
      <c r="BO308">
        <v>303</v>
      </c>
      <c r="BP308">
        <v>-0.16036528294572661</v>
      </c>
    </row>
    <row r="309" spans="1:68">
      <c r="A309">
        <v>195202</v>
      </c>
      <c r="B309">
        <v>-2.6200000000000001E-2</v>
      </c>
      <c r="C309">
        <v>1.1999999999999999E-3</v>
      </c>
      <c r="D309">
        <f t="shared" si="16"/>
        <v>-2.5000000000000001E-2</v>
      </c>
      <c r="E309">
        <v>1.395E-3</v>
      </c>
      <c r="F309">
        <v>-7.5469999999999999E-3</v>
      </c>
      <c r="AM309">
        <v>198708</v>
      </c>
      <c r="AN309">
        <v>3.5200000000000002E-2</v>
      </c>
      <c r="AO309">
        <v>4.7000000000000002E-3</v>
      </c>
      <c r="AP309">
        <f t="shared" si="15"/>
        <v>3.9900000000000005E-2</v>
      </c>
      <c r="AQ309">
        <v>2.6116828000000002E-2</v>
      </c>
      <c r="AR309">
        <v>2.8386512715758001</v>
      </c>
      <c r="BO309">
        <v>304</v>
      </c>
      <c r="BP309">
        <v>-6.89559101741134E-2</v>
      </c>
    </row>
    <row r="310" spans="1:68">
      <c r="A310">
        <v>195203</v>
      </c>
      <c r="B310">
        <v>4.4400000000000002E-2</v>
      </c>
      <c r="C310">
        <v>1.1000000000000001E-3</v>
      </c>
      <c r="D310">
        <f t="shared" si="16"/>
        <v>4.5499999999999999E-2</v>
      </c>
      <c r="E310">
        <v>1.1072E-2</v>
      </c>
      <c r="F310">
        <v>0</v>
      </c>
      <c r="AM310">
        <v>198709</v>
      </c>
      <c r="AN310">
        <v>-2.5899999999999999E-2</v>
      </c>
      <c r="AO310">
        <v>4.4999999999999997E-3</v>
      </c>
      <c r="AP310">
        <f t="shared" si="15"/>
        <v>-2.1399999999999999E-2</v>
      </c>
      <c r="AQ310">
        <v>2.6908616E-2</v>
      </c>
      <c r="AR310">
        <v>2.5533086970082399</v>
      </c>
      <c r="BO310">
        <v>305</v>
      </c>
      <c r="BP310">
        <v>-4.3975267421915376E-2</v>
      </c>
    </row>
    <row r="311" spans="1:68">
      <c r="A311">
        <v>195204</v>
      </c>
      <c r="B311">
        <v>-4.9700000000000001E-2</v>
      </c>
      <c r="C311">
        <v>1.1999999999999999E-3</v>
      </c>
      <c r="D311">
        <f t="shared" si="16"/>
        <v>-4.8500000000000001E-2</v>
      </c>
      <c r="E311">
        <v>1.7069999999999998E-2</v>
      </c>
      <c r="F311">
        <v>3.8019999999999998E-3</v>
      </c>
      <c r="AM311">
        <v>198710</v>
      </c>
      <c r="AN311">
        <v>-0.2324</v>
      </c>
      <c r="AO311">
        <v>6.0000000000000001E-3</v>
      </c>
      <c r="AP311">
        <f t="shared" si="15"/>
        <v>-0.22639999999999999</v>
      </c>
      <c r="AQ311">
        <v>3.4592319000000003E-2</v>
      </c>
      <c r="AR311">
        <v>2.8412479772787802</v>
      </c>
      <c r="BO311">
        <v>306</v>
      </c>
      <c r="BP311">
        <v>0.23973396497931826</v>
      </c>
    </row>
    <row r="312" spans="1:68">
      <c r="A312">
        <v>195205</v>
      </c>
      <c r="B312">
        <v>3.2000000000000001E-2</v>
      </c>
      <c r="C312">
        <v>1.2999999999999999E-3</v>
      </c>
      <c r="D312">
        <f t="shared" si="16"/>
        <v>3.3300000000000003E-2</v>
      </c>
      <c r="E312">
        <v>-3.3540000000000002E-3</v>
      </c>
      <c r="F312">
        <v>0</v>
      </c>
      <c r="AM312">
        <v>198711</v>
      </c>
      <c r="AN312">
        <v>-7.7700000000000005E-2</v>
      </c>
      <c r="AO312">
        <v>3.5000000000000001E-3</v>
      </c>
      <c r="AP312">
        <f t="shared" si="15"/>
        <v>-7.4200000000000002E-2</v>
      </c>
      <c r="AQ312">
        <v>3.8037343000000001E-2</v>
      </c>
      <c r="AR312">
        <v>3.7975876365650998</v>
      </c>
      <c r="BO312">
        <v>307</v>
      </c>
      <c r="BP312">
        <v>-8.5235875824090424E-2</v>
      </c>
    </row>
    <row r="313" spans="1:68">
      <c r="A313">
        <v>195206</v>
      </c>
      <c r="B313">
        <v>3.8300000000000001E-2</v>
      </c>
      <c r="C313">
        <v>1.5E-3</v>
      </c>
      <c r="D313">
        <f t="shared" si="16"/>
        <v>3.9800000000000002E-2</v>
      </c>
      <c r="E313">
        <v>3.01E-4</v>
      </c>
      <c r="F313">
        <v>3.7880000000000001E-3</v>
      </c>
      <c r="AM313">
        <v>198712</v>
      </c>
      <c r="AN313">
        <v>6.8099999999999994E-2</v>
      </c>
      <c r="AO313">
        <v>3.8999999999999998E-3</v>
      </c>
      <c r="AP313">
        <f t="shared" si="15"/>
        <v>7.1999999999999995E-2</v>
      </c>
      <c r="AQ313">
        <v>3.5656467999999997E-2</v>
      </c>
      <c r="AR313">
        <v>4.3567361632289296</v>
      </c>
      <c r="BO313">
        <v>308</v>
      </c>
      <c r="BP313">
        <v>0.27592247373222056</v>
      </c>
    </row>
    <row r="314" spans="1:68">
      <c r="A314">
        <v>195207</v>
      </c>
      <c r="B314">
        <v>9.1000000000000004E-3</v>
      </c>
      <c r="C314">
        <v>1.5E-3</v>
      </c>
      <c r="D314">
        <f t="shared" si="16"/>
        <v>1.06E-2</v>
      </c>
      <c r="E314">
        <v>-1.9689999999999998E-3</v>
      </c>
      <c r="F314">
        <v>7.5469999999999999E-3</v>
      </c>
      <c r="AM314">
        <v>198801</v>
      </c>
      <c r="AN314">
        <v>4.2099999999999999E-2</v>
      </c>
      <c r="AO314">
        <v>2.8999999999999998E-3</v>
      </c>
      <c r="AP314">
        <f t="shared" si="15"/>
        <v>4.4999999999999998E-2</v>
      </c>
      <c r="AQ314">
        <v>3.4452366999999998E-2</v>
      </c>
      <c r="AR314">
        <v>4.0869005729170196</v>
      </c>
      <c r="BO314">
        <v>309</v>
      </c>
      <c r="BP314">
        <v>-1.5742965714282964E-2</v>
      </c>
    </row>
    <row r="315" spans="1:68">
      <c r="A315">
        <v>195208</v>
      </c>
      <c r="B315">
        <v>-7.6E-3</v>
      </c>
      <c r="C315">
        <v>1.5E-3</v>
      </c>
      <c r="D315">
        <f t="shared" si="16"/>
        <v>-6.0999999999999995E-3</v>
      </c>
      <c r="E315">
        <v>-6.9950000000000003E-3</v>
      </c>
      <c r="F315">
        <v>0</v>
      </c>
      <c r="AM315">
        <v>198802</v>
      </c>
      <c r="AN315">
        <v>4.7500000000000001E-2</v>
      </c>
      <c r="AO315">
        <v>4.5999999999999999E-3</v>
      </c>
      <c r="AP315">
        <f t="shared" si="15"/>
        <v>5.21E-2</v>
      </c>
      <c r="AQ315">
        <v>3.3243707999999997E-2</v>
      </c>
      <c r="AR315">
        <v>3.8960809533396601</v>
      </c>
      <c r="BO315">
        <v>310</v>
      </c>
      <c r="BP315">
        <v>6.9515136233447405E-2</v>
      </c>
    </row>
    <row r="316" spans="1:68">
      <c r="A316">
        <v>195209</v>
      </c>
      <c r="B316">
        <v>-2.0299999999999999E-2</v>
      </c>
      <c r="C316">
        <v>1.6000000000000001E-3</v>
      </c>
      <c r="D316">
        <f t="shared" si="16"/>
        <v>-1.8699999999999998E-2</v>
      </c>
      <c r="E316">
        <v>-1.3009E-2</v>
      </c>
      <c r="F316">
        <v>0</v>
      </c>
      <c r="AM316">
        <v>198803</v>
      </c>
      <c r="AN316">
        <v>-2.2700000000000001E-2</v>
      </c>
      <c r="AO316">
        <v>4.4000000000000003E-3</v>
      </c>
      <c r="AP316">
        <f t="shared" si="15"/>
        <v>-1.83E-2</v>
      </c>
      <c r="AQ316">
        <v>3.4570666999999999E-2</v>
      </c>
      <c r="AR316">
        <v>3.9989261097590201</v>
      </c>
      <c r="BO316">
        <v>311</v>
      </c>
      <c r="BP316">
        <v>0.16208915647608241</v>
      </c>
    </row>
    <row r="317" spans="1:68">
      <c r="A317">
        <v>195210</v>
      </c>
      <c r="B317">
        <v>-6.6E-3</v>
      </c>
      <c r="C317">
        <v>1.4E-3</v>
      </c>
      <c r="D317">
        <f t="shared" si="16"/>
        <v>-5.1999999999999998E-3</v>
      </c>
      <c r="E317">
        <v>1.4773E-2</v>
      </c>
      <c r="F317">
        <v>0</v>
      </c>
      <c r="AM317">
        <v>198804</v>
      </c>
      <c r="AN317">
        <v>5.5999999999999999E-3</v>
      </c>
      <c r="AO317">
        <v>4.5999999999999999E-3</v>
      </c>
      <c r="AP317">
        <f t="shared" si="15"/>
        <v>1.0200000000000001E-2</v>
      </c>
      <c r="AQ317">
        <v>3.4605033E-2</v>
      </c>
      <c r="AR317">
        <v>4.35435551024917</v>
      </c>
      <c r="BO317">
        <v>312</v>
      </c>
      <c r="BP317">
        <v>-6.6555914927001192E-3</v>
      </c>
    </row>
    <row r="318" spans="1:68">
      <c r="A318">
        <v>195211</v>
      </c>
      <c r="B318">
        <v>5.9400000000000001E-2</v>
      </c>
      <c r="C318">
        <v>1E-3</v>
      </c>
      <c r="D318">
        <f t="shared" si="16"/>
        <v>6.0400000000000002E-2</v>
      </c>
      <c r="E318">
        <v>-1.5449999999999999E-3</v>
      </c>
      <c r="F318">
        <v>0</v>
      </c>
      <c r="AM318">
        <v>198805</v>
      </c>
      <c r="AN318">
        <v>-2.8999999999999998E-3</v>
      </c>
      <c r="AO318">
        <v>5.1000000000000004E-3</v>
      </c>
      <c r="AP318">
        <f t="shared" si="15"/>
        <v>2.2000000000000006E-3</v>
      </c>
      <c r="AQ318">
        <v>3.4851489999999999E-2</v>
      </c>
      <c r="AR318">
        <v>4.36177591978623</v>
      </c>
      <c r="BO318">
        <v>313</v>
      </c>
      <c r="BP318">
        <v>6.253823972325534E-2</v>
      </c>
    </row>
    <row r="319" spans="1:68">
      <c r="A319">
        <v>195212</v>
      </c>
      <c r="B319">
        <v>2.93E-2</v>
      </c>
      <c r="C319">
        <v>1.6000000000000001E-3</v>
      </c>
      <c r="D319">
        <f t="shared" si="16"/>
        <v>3.09E-2</v>
      </c>
      <c r="E319">
        <v>-8.5869999999999991E-3</v>
      </c>
      <c r="F319">
        <v>0</v>
      </c>
      <c r="AM319">
        <v>198806</v>
      </c>
      <c r="AN319">
        <v>4.7899999999999998E-2</v>
      </c>
      <c r="AO319">
        <v>4.8999999999999998E-3</v>
      </c>
      <c r="AP319">
        <f t="shared" si="15"/>
        <v>5.28E-2</v>
      </c>
      <c r="AQ319">
        <v>3.3747714999999998E-2</v>
      </c>
      <c r="AR319">
        <v>4.2071607490799696</v>
      </c>
      <c r="BO319">
        <v>314</v>
      </c>
      <c r="BP319">
        <v>2.9463470845891904E-2</v>
      </c>
    </row>
    <row r="320" spans="1:68">
      <c r="A320">
        <v>195301</v>
      </c>
      <c r="B320">
        <v>-3.3999999999999998E-3</v>
      </c>
      <c r="C320">
        <v>1.6000000000000001E-3</v>
      </c>
      <c r="D320">
        <f t="shared" si="16"/>
        <v>-1.7999999999999997E-3</v>
      </c>
      <c r="E320">
        <v>1.1770000000000001E-3</v>
      </c>
      <c r="F320">
        <v>-3.7450000000000001E-3</v>
      </c>
      <c r="AM320">
        <v>198807</v>
      </c>
      <c r="AN320">
        <v>-1.2500000000000001E-2</v>
      </c>
      <c r="AO320">
        <v>5.1000000000000004E-3</v>
      </c>
      <c r="AP320">
        <f t="shared" si="15"/>
        <v>-7.4000000000000003E-3</v>
      </c>
      <c r="AQ320">
        <v>3.4213171000000001E-2</v>
      </c>
      <c r="AR320">
        <v>4.1235731572681802</v>
      </c>
      <c r="BO320">
        <v>315</v>
      </c>
      <c r="BP320">
        <v>-8.3022305160699306E-3</v>
      </c>
    </row>
    <row r="321" spans="1:68">
      <c r="A321">
        <v>195302</v>
      </c>
      <c r="B321">
        <v>-2.7000000000000001E-3</v>
      </c>
      <c r="C321">
        <v>1.4E-3</v>
      </c>
      <c r="D321">
        <f t="shared" si="16"/>
        <v>-1.3000000000000002E-3</v>
      </c>
      <c r="E321">
        <v>-8.685E-3</v>
      </c>
      <c r="F321">
        <v>-3.7590000000000002E-3</v>
      </c>
      <c r="AM321">
        <v>198808</v>
      </c>
      <c r="AN321">
        <v>-3.3099999999999997E-2</v>
      </c>
      <c r="AO321">
        <v>5.8999999999999999E-3</v>
      </c>
      <c r="AP321">
        <f t="shared" si="15"/>
        <v>-2.7199999999999998E-2</v>
      </c>
      <c r="AQ321">
        <v>3.5879983999999997E-2</v>
      </c>
      <c r="AR321">
        <v>4.0554377898735199</v>
      </c>
      <c r="BO321">
        <v>316</v>
      </c>
      <c r="BP321">
        <v>0.27143565898306604</v>
      </c>
    </row>
    <row r="322" spans="1:68">
      <c r="A322">
        <v>195303</v>
      </c>
      <c r="B322">
        <v>-1.43E-2</v>
      </c>
      <c r="C322">
        <v>1.8E-3</v>
      </c>
      <c r="D322">
        <f t="shared" si="16"/>
        <v>-1.2500000000000001E-2</v>
      </c>
      <c r="E322">
        <v>-8.8179999999999994E-3</v>
      </c>
      <c r="F322">
        <v>3.774E-3</v>
      </c>
      <c r="AM322">
        <v>198809</v>
      </c>
      <c r="AN322">
        <v>3.3000000000000002E-2</v>
      </c>
      <c r="AO322">
        <v>6.1999999999999998E-3</v>
      </c>
      <c r="AP322">
        <f t="shared" ref="AP322:AP385" si="17">AN322+AO322</f>
        <v>3.9199999999999999E-2</v>
      </c>
      <c r="AQ322">
        <v>3.4790923000000001E-2</v>
      </c>
      <c r="AR322">
        <v>3.3834927793568199</v>
      </c>
      <c r="BO322">
        <v>317</v>
      </c>
      <c r="BP322">
        <v>0.28901197774809045</v>
      </c>
    </row>
    <row r="323" spans="1:68">
      <c r="A323">
        <v>195304</v>
      </c>
      <c r="B323">
        <v>-2.8299999999999999E-2</v>
      </c>
      <c r="C323">
        <v>1.6000000000000001E-3</v>
      </c>
      <c r="D323">
        <f t="shared" ref="D323:D386" si="18">B323+C323</f>
        <v>-2.6699999999999998E-2</v>
      </c>
      <c r="E323">
        <v>-1.0515999999999999E-2</v>
      </c>
      <c r="F323">
        <v>0</v>
      </c>
      <c r="AM323">
        <v>198810</v>
      </c>
      <c r="AN323">
        <v>1.15E-2</v>
      </c>
      <c r="AO323">
        <v>6.1000000000000004E-3</v>
      </c>
      <c r="AP323">
        <f t="shared" si="17"/>
        <v>1.7600000000000001E-2</v>
      </c>
      <c r="AQ323">
        <v>3.4233072000000003E-2</v>
      </c>
      <c r="AR323">
        <v>3.4969607891380901</v>
      </c>
      <c r="BO323">
        <v>318</v>
      </c>
      <c r="BP323">
        <v>0.23484325114665955</v>
      </c>
    </row>
    <row r="324" spans="1:68">
      <c r="A324">
        <v>195305</v>
      </c>
      <c r="B324">
        <v>5.1999999999999998E-3</v>
      </c>
      <c r="C324">
        <v>1.6999999999999999E-3</v>
      </c>
      <c r="D324">
        <f t="shared" si="18"/>
        <v>6.8999999999999999E-3</v>
      </c>
      <c r="E324">
        <v>-1.4751999999999999E-2</v>
      </c>
      <c r="F324">
        <v>3.7590000000000002E-3</v>
      </c>
      <c r="AM324">
        <v>198811</v>
      </c>
      <c r="AN324">
        <v>-2.29E-2</v>
      </c>
      <c r="AO324">
        <v>5.7000000000000002E-3</v>
      </c>
      <c r="AP324">
        <f t="shared" si="17"/>
        <v>-1.72E-2</v>
      </c>
      <c r="AQ324">
        <v>3.5221044999999999E-2</v>
      </c>
      <c r="AR324">
        <v>3.74841231125087</v>
      </c>
      <c r="BO324">
        <v>319</v>
      </c>
      <c r="BP324">
        <v>0.26938004268185611</v>
      </c>
    </row>
    <row r="325" spans="1:68">
      <c r="A325">
        <v>195306</v>
      </c>
      <c r="B325">
        <v>-1.89E-2</v>
      </c>
      <c r="C325">
        <v>1.8E-3</v>
      </c>
      <c r="D325">
        <f t="shared" si="18"/>
        <v>-1.7100000000000001E-2</v>
      </c>
      <c r="E325">
        <v>2.2258E-2</v>
      </c>
      <c r="F325">
        <v>3.7450000000000001E-3</v>
      </c>
      <c r="AM325">
        <v>198812</v>
      </c>
      <c r="AN325">
        <v>1.49E-2</v>
      </c>
      <c r="AO325">
        <v>6.3E-3</v>
      </c>
      <c r="AP325">
        <f t="shared" si="17"/>
        <v>2.12E-2</v>
      </c>
      <c r="AQ325">
        <v>3.5035286999999998E-2</v>
      </c>
      <c r="AR325">
        <v>4.1412144285735097</v>
      </c>
      <c r="BO325">
        <v>320</v>
      </c>
      <c r="BP325">
        <v>0.28371068552317191</v>
      </c>
    </row>
    <row r="326" spans="1:68">
      <c r="A326">
        <v>195307</v>
      </c>
      <c r="B326">
        <v>2.4E-2</v>
      </c>
      <c r="C326">
        <v>1.5E-3</v>
      </c>
      <c r="D326">
        <f t="shared" si="18"/>
        <v>2.5500000000000002E-2</v>
      </c>
      <c r="E326">
        <v>3.9350000000000001E-3</v>
      </c>
      <c r="F326">
        <v>0</v>
      </c>
      <c r="AM326">
        <v>198901</v>
      </c>
      <c r="AN326">
        <v>6.0999999999999999E-2</v>
      </c>
      <c r="AO326">
        <v>5.4999999999999997E-3</v>
      </c>
      <c r="AP326">
        <f t="shared" si="17"/>
        <v>6.6500000000000004E-2</v>
      </c>
      <c r="AQ326">
        <v>3.2989321000000002E-2</v>
      </c>
      <c r="AR326">
        <v>4.3637385940092202</v>
      </c>
      <c r="BO326">
        <v>321</v>
      </c>
      <c r="BP326">
        <v>2.6964420298804637E-2</v>
      </c>
    </row>
    <row r="327" spans="1:68">
      <c r="A327">
        <v>195308</v>
      </c>
      <c r="B327">
        <v>-4.5199999999999997E-2</v>
      </c>
      <c r="C327">
        <v>1.6999999999999999E-3</v>
      </c>
      <c r="D327">
        <f t="shared" si="18"/>
        <v>-4.3499999999999997E-2</v>
      </c>
      <c r="E327">
        <v>-7.5500000000000003E-4</v>
      </c>
      <c r="F327">
        <v>3.7309999999999999E-3</v>
      </c>
      <c r="AM327">
        <v>198902</v>
      </c>
      <c r="AN327">
        <v>-2.2499999999999999E-2</v>
      </c>
      <c r="AO327">
        <v>6.1000000000000004E-3</v>
      </c>
      <c r="AP327">
        <f t="shared" si="17"/>
        <v>-1.6399999999999998E-2</v>
      </c>
      <c r="AQ327">
        <v>3.4261118E-2</v>
      </c>
      <c r="AR327">
        <v>4.2229184527694104</v>
      </c>
      <c r="BO327">
        <v>322</v>
      </c>
      <c r="BP327">
        <v>7.8329749177415864E-2</v>
      </c>
    </row>
    <row r="328" spans="1:68">
      <c r="A328">
        <v>195309</v>
      </c>
      <c r="B328">
        <v>2E-3</v>
      </c>
      <c r="C328">
        <v>1.6000000000000001E-3</v>
      </c>
      <c r="D328">
        <f t="shared" si="18"/>
        <v>3.5999999999999999E-3</v>
      </c>
      <c r="E328">
        <v>2.9930999999999999E-2</v>
      </c>
      <c r="F328">
        <v>0</v>
      </c>
      <c r="AM328">
        <v>198903</v>
      </c>
      <c r="AN328">
        <v>1.5699999999999999E-2</v>
      </c>
      <c r="AO328">
        <v>6.7000000000000002E-3</v>
      </c>
      <c r="AP328">
        <f t="shared" si="17"/>
        <v>2.24E-2</v>
      </c>
      <c r="AQ328">
        <v>3.3845422999999999E-2</v>
      </c>
      <c r="AR328">
        <v>4.1119394006518002</v>
      </c>
      <c r="BO328">
        <v>323</v>
      </c>
      <c r="BP328">
        <v>0.24103952580699545</v>
      </c>
    </row>
    <row r="329" spans="1:68">
      <c r="A329">
        <v>195310</v>
      </c>
      <c r="B329">
        <v>4.5999999999999999E-2</v>
      </c>
      <c r="C329">
        <v>1.2999999999999999E-3</v>
      </c>
      <c r="D329">
        <f t="shared" si="18"/>
        <v>4.7300000000000002E-2</v>
      </c>
      <c r="E329">
        <v>7.4380000000000002E-3</v>
      </c>
      <c r="F329">
        <v>3.7169999999999998E-3</v>
      </c>
      <c r="AM329">
        <v>198904</v>
      </c>
      <c r="AN329">
        <v>4.3299999999999998E-2</v>
      </c>
      <c r="AO329">
        <v>6.7000000000000002E-3</v>
      </c>
      <c r="AP329">
        <f t="shared" si="17"/>
        <v>4.9999999999999996E-2</v>
      </c>
      <c r="AQ329">
        <v>3.2575463999999998E-2</v>
      </c>
      <c r="AR329">
        <v>4.19393842859653</v>
      </c>
      <c r="BO329">
        <v>324</v>
      </c>
      <c r="BP329">
        <v>-0.10262465606098825</v>
      </c>
    </row>
    <row r="330" spans="1:68">
      <c r="A330">
        <v>195311</v>
      </c>
      <c r="B330">
        <v>2.8299999999999999E-2</v>
      </c>
      <c r="C330">
        <v>8.0000000000000004E-4</v>
      </c>
      <c r="D330">
        <f t="shared" si="18"/>
        <v>2.9099999999999997E-2</v>
      </c>
      <c r="E330">
        <v>-4.9430000000000003E-3</v>
      </c>
      <c r="F330">
        <v>-3.7039999999999998E-3</v>
      </c>
      <c r="AM330">
        <v>198905</v>
      </c>
      <c r="AN330">
        <v>3.3500000000000002E-2</v>
      </c>
      <c r="AO330">
        <v>7.9000000000000008E-3</v>
      </c>
      <c r="AP330">
        <f t="shared" si="17"/>
        <v>4.1400000000000006E-2</v>
      </c>
      <c r="AQ330">
        <v>3.1802487999999997E-2</v>
      </c>
      <c r="AR330">
        <v>4.1790986045148202</v>
      </c>
      <c r="BO330">
        <v>325</v>
      </c>
      <c r="BP330">
        <v>8.4303589927002598E-2</v>
      </c>
    </row>
    <row r="331" spans="1:68">
      <c r="A331">
        <v>195312</v>
      </c>
      <c r="B331">
        <v>2.9999999999999997E-4</v>
      </c>
      <c r="C331">
        <v>1.2999999999999999E-3</v>
      </c>
      <c r="D331">
        <f t="shared" si="18"/>
        <v>1.5999999999999999E-3</v>
      </c>
      <c r="E331">
        <v>2.0608000000000001E-2</v>
      </c>
      <c r="F331">
        <v>0</v>
      </c>
      <c r="AM331">
        <v>198906</v>
      </c>
      <c r="AN331">
        <v>-1.35E-2</v>
      </c>
      <c r="AO331">
        <v>7.1000000000000004E-3</v>
      </c>
      <c r="AP331">
        <f t="shared" si="17"/>
        <v>-6.3999999999999994E-3</v>
      </c>
      <c r="AQ331">
        <v>3.2391973999999997E-2</v>
      </c>
      <c r="AR331">
        <v>3.8677757961389498</v>
      </c>
      <c r="BO331">
        <v>326</v>
      </c>
      <c r="BP331">
        <v>0.16002146313212234</v>
      </c>
    </row>
    <row r="332" spans="1:68">
      <c r="A332">
        <v>195401</v>
      </c>
      <c r="B332">
        <v>5.1299999999999998E-2</v>
      </c>
      <c r="C332">
        <v>1.1000000000000001E-3</v>
      </c>
      <c r="D332">
        <f t="shared" si="18"/>
        <v>5.2399999999999995E-2</v>
      </c>
      <c r="E332">
        <v>1.8765E-2</v>
      </c>
      <c r="F332">
        <v>0</v>
      </c>
      <c r="AM332">
        <v>198907</v>
      </c>
      <c r="AN332">
        <v>7.1999999999999995E-2</v>
      </c>
      <c r="AO332">
        <v>7.0000000000000001E-3</v>
      </c>
      <c r="AP332">
        <f t="shared" si="17"/>
        <v>7.9000000000000001E-2</v>
      </c>
      <c r="AQ332">
        <v>3.0118276999999999E-2</v>
      </c>
      <c r="AR332">
        <v>4.1524152624791997</v>
      </c>
      <c r="BO332">
        <v>327</v>
      </c>
      <c r="BP332">
        <v>2.0148460611855101E-2</v>
      </c>
    </row>
    <row r="333" spans="1:68">
      <c r="A333">
        <v>195402</v>
      </c>
      <c r="B333">
        <v>1.67E-2</v>
      </c>
      <c r="C333">
        <v>6.9999999999999999E-4</v>
      </c>
      <c r="D333">
        <f t="shared" si="18"/>
        <v>1.7399999999999999E-2</v>
      </c>
      <c r="E333">
        <v>1.5827000000000001E-2</v>
      </c>
      <c r="F333">
        <v>0</v>
      </c>
      <c r="AM333">
        <v>198908</v>
      </c>
      <c r="AN333">
        <v>1.44E-2</v>
      </c>
      <c r="AO333">
        <v>7.4000000000000003E-3</v>
      </c>
      <c r="AP333">
        <f t="shared" si="17"/>
        <v>2.18E-2</v>
      </c>
      <c r="AQ333">
        <v>3.0009009999999999E-2</v>
      </c>
      <c r="AR333">
        <v>3.6276233835668199</v>
      </c>
      <c r="BO333">
        <v>328</v>
      </c>
      <c r="BP333">
        <v>0.20400968026196681</v>
      </c>
    </row>
    <row r="334" spans="1:68">
      <c r="A334">
        <v>195403</v>
      </c>
      <c r="B334">
        <v>3.6499999999999998E-2</v>
      </c>
      <c r="C334">
        <v>8.0000000000000004E-4</v>
      </c>
      <c r="D334">
        <f t="shared" si="18"/>
        <v>3.73E-2</v>
      </c>
      <c r="E334">
        <v>7.5240000000000003E-3</v>
      </c>
      <c r="F334">
        <v>0</v>
      </c>
      <c r="AM334">
        <v>198909</v>
      </c>
      <c r="AN334">
        <v>-7.6E-3</v>
      </c>
      <c r="AO334">
        <v>6.4999999999999997E-3</v>
      </c>
      <c r="AP334">
        <f t="shared" si="17"/>
        <v>-1.1000000000000003E-3</v>
      </c>
      <c r="AQ334">
        <v>3.0559930999999999E-2</v>
      </c>
      <c r="AR334">
        <v>3.4840574594534202</v>
      </c>
      <c r="BO334">
        <v>329</v>
      </c>
      <c r="BP334">
        <v>8.4950720181493355E-2</v>
      </c>
    </row>
    <row r="335" spans="1:68">
      <c r="A335">
        <v>195404</v>
      </c>
      <c r="B335">
        <v>4.2700000000000002E-2</v>
      </c>
      <c r="C335">
        <v>8.9999999999999998E-4</v>
      </c>
      <c r="D335">
        <f t="shared" si="18"/>
        <v>4.36E-2</v>
      </c>
      <c r="E335">
        <v>7.6499999999999997E-3</v>
      </c>
      <c r="F335">
        <v>-3.7169999999999998E-3</v>
      </c>
      <c r="AM335">
        <v>198910</v>
      </c>
      <c r="AN335">
        <v>-3.6700000000000003E-2</v>
      </c>
      <c r="AO335">
        <v>6.7999999999999996E-3</v>
      </c>
      <c r="AP335">
        <f t="shared" si="17"/>
        <v>-2.9900000000000003E-2</v>
      </c>
      <c r="AQ335">
        <v>3.1721315E-2</v>
      </c>
      <c r="AR335">
        <v>3.3803616667681</v>
      </c>
      <c r="BO335">
        <v>330</v>
      </c>
      <c r="BP335">
        <v>0.19382315340326817</v>
      </c>
    </row>
    <row r="336" spans="1:68">
      <c r="A336">
        <v>195405</v>
      </c>
      <c r="B336">
        <v>3.09E-2</v>
      </c>
      <c r="C336">
        <v>5.0000000000000001E-4</v>
      </c>
      <c r="D336">
        <f t="shared" si="18"/>
        <v>3.1399999999999997E-2</v>
      </c>
      <c r="E336">
        <v>-1.3285999999999999E-2</v>
      </c>
      <c r="F336">
        <v>3.7309999999999999E-3</v>
      </c>
      <c r="AM336">
        <v>198911</v>
      </c>
      <c r="AN336">
        <v>1.03E-2</v>
      </c>
      <c r="AO336">
        <v>6.8999999999999999E-3</v>
      </c>
      <c r="AP336">
        <f t="shared" si="17"/>
        <v>1.72E-2</v>
      </c>
      <c r="AQ336">
        <v>3.157124E-2</v>
      </c>
      <c r="AR336">
        <v>3.80977347432365</v>
      </c>
      <c r="BO336">
        <v>331</v>
      </c>
      <c r="BP336">
        <v>-0.12607368801502822</v>
      </c>
    </row>
    <row r="337" spans="1:68">
      <c r="A337">
        <v>195406</v>
      </c>
      <c r="B337">
        <v>1.0699999999999999E-2</v>
      </c>
      <c r="C337">
        <v>5.9999999999999995E-4</v>
      </c>
      <c r="D337">
        <f t="shared" si="18"/>
        <v>1.1299999999999999E-2</v>
      </c>
      <c r="E337">
        <v>1.1664000000000001E-2</v>
      </c>
      <c r="F337">
        <v>0</v>
      </c>
      <c r="AM337">
        <v>198912</v>
      </c>
      <c r="AN337">
        <v>1.1599999999999999E-2</v>
      </c>
      <c r="AO337">
        <v>6.1000000000000004E-3</v>
      </c>
      <c r="AP337">
        <f t="shared" si="17"/>
        <v>1.77E-2</v>
      </c>
      <c r="AQ337">
        <v>3.1267685000000003E-2</v>
      </c>
      <c r="AR337">
        <v>3.9048152034171499</v>
      </c>
      <c r="BO337">
        <v>332</v>
      </c>
      <c r="BP337">
        <v>7.8881618221396554E-2</v>
      </c>
    </row>
    <row r="338" spans="1:68">
      <c r="A338">
        <v>195407</v>
      </c>
      <c r="B338">
        <v>4.99E-2</v>
      </c>
      <c r="C338">
        <v>5.0000000000000001E-4</v>
      </c>
      <c r="D338">
        <f t="shared" si="18"/>
        <v>5.04E-2</v>
      </c>
      <c r="E338">
        <v>7.2950000000000003E-3</v>
      </c>
      <c r="F338">
        <v>0</v>
      </c>
      <c r="AM338">
        <v>199001</v>
      </c>
      <c r="AN338">
        <v>-7.85E-2</v>
      </c>
      <c r="AO338">
        <v>5.7000000000000002E-3</v>
      </c>
      <c r="AP338">
        <f t="shared" si="17"/>
        <v>-7.2800000000000004E-2</v>
      </c>
      <c r="AQ338">
        <v>3.3851950999999998E-2</v>
      </c>
      <c r="AR338">
        <v>4.2127818846575504</v>
      </c>
      <c r="BO338">
        <v>333</v>
      </c>
      <c r="BP338">
        <v>0.29807091276676745</v>
      </c>
    </row>
    <row r="339" spans="1:68">
      <c r="A339">
        <v>195408</v>
      </c>
      <c r="B339">
        <v>-2.3400000000000001E-2</v>
      </c>
      <c r="C339">
        <v>5.0000000000000001E-4</v>
      </c>
      <c r="D339">
        <f t="shared" si="18"/>
        <v>-2.29E-2</v>
      </c>
      <c r="E339">
        <v>-4.0159999999999996E-3</v>
      </c>
      <c r="F339">
        <v>0</v>
      </c>
      <c r="AM339">
        <v>199002</v>
      </c>
      <c r="AN339">
        <v>1.11E-2</v>
      </c>
      <c r="AO339">
        <v>5.7000000000000002E-3</v>
      </c>
      <c r="AP339">
        <f t="shared" si="17"/>
        <v>1.6800000000000002E-2</v>
      </c>
      <c r="AQ339">
        <v>3.3836511999999999E-2</v>
      </c>
      <c r="AR339">
        <v>4.3786329044994297</v>
      </c>
      <c r="BO339">
        <v>334</v>
      </c>
      <c r="BP339">
        <v>-1.5854643489126574E-3</v>
      </c>
    </row>
    <row r="340" spans="1:68">
      <c r="A340">
        <v>195409</v>
      </c>
      <c r="B340">
        <v>6.3899999999999998E-2</v>
      </c>
      <c r="C340">
        <v>8.9999999999999998E-4</v>
      </c>
      <c r="D340">
        <f t="shared" si="18"/>
        <v>6.4799999999999996E-2</v>
      </c>
      <c r="E340">
        <v>2.0330000000000001E-3</v>
      </c>
      <c r="F340">
        <v>-3.7169999999999998E-3</v>
      </c>
      <c r="AM340">
        <v>199003</v>
      </c>
      <c r="AN340">
        <v>1.83E-2</v>
      </c>
      <c r="AO340">
        <v>6.4000000000000003E-3</v>
      </c>
      <c r="AP340">
        <f t="shared" si="17"/>
        <v>2.47E-2</v>
      </c>
      <c r="AQ340">
        <v>3.3299993999999999E-2</v>
      </c>
      <c r="AR340">
        <v>4.4421100827586697</v>
      </c>
      <c r="BO340">
        <v>335</v>
      </c>
      <c r="BP340">
        <v>0.28395936342149108</v>
      </c>
    </row>
    <row r="341" spans="1:68">
      <c r="A341">
        <v>195410</v>
      </c>
      <c r="B341">
        <v>-1.67E-2</v>
      </c>
      <c r="C341">
        <v>6.9999999999999999E-4</v>
      </c>
      <c r="D341">
        <f t="shared" si="18"/>
        <v>-1.6E-2</v>
      </c>
      <c r="E341">
        <v>1.2799999999999999E-4</v>
      </c>
      <c r="F341">
        <v>0</v>
      </c>
      <c r="AM341">
        <v>199004</v>
      </c>
      <c r="AN341">
        <v>-3.3599999999999998E-2</v>
      </c>
      <c r="AO341">
        <v>6.8999999999999999E-3</v>
      </c>
      <c r="AP341">
        <f t="shared" si="17"/>
        <v>-2.6699999999999998E-2</v>
      </c>
      <c r="AQ341">
        <v>3.4562676000000001E-2</v>
      </c>
      <c r="AR341">
        <v>4.6120598462487497</v>
      </c>
      <c r="BO341">
        <v>336</v>
      </c>
      <c r="BP341">
        <v>2.9307325259664563E-2</v>
      </c>
    </row>
    <row r="342" spans="1:68">
      <c r="A342">
        <v>195411</v>
      </c>
      <c r="B342">
        <v>9.3799999999999994E-2</v>
      </c>
      <c r="C342">
        <v>5.9999999999999995E-4</v>
      </c>
      <c r="D342">
        <f t="shared" si="18"/>
        <v>9.4399999999999998E-2</v>
      </c>
      <c r="E342">
        <v>-4.6629999999999996E-3</v>
      </c>
      <c r="F342">
        <v>0</v>
      </c>
      <c r="AM342">
        <v>199005</v>
      </c>
      <c r="AN342">
        <v>8.4199999999999997E-2</v>
      </c>
      <c r="AO342">
        <v>6.7999999999999996E-3</v>
      </c>
      <c r="AP342">
        <f t="shared" si="17"/>
        <v>9.0999999999999998E-2</v>
      </c>
      <c r="AQ342">
        <v>3.1964860999999997E-2</v>
      </c>
      <c r="AR342">
        <v>4.4235112415304298</v>
      </c>
      <c r="BO342">
        <v>337</v>
      </c>
      <c r="BP342">
        <v>-1.4555325774691596E-2</v>
      </c>
    </row>
    <row r="343" spans="1:68">
      <c r="A343">
        <v>195412</v>
      </c>
      <c r="B343">
        <v>5.4800000000000001E-2</v>
      </c>
      <c r="C343">
        <v>8.0000000000000004E-4</v>
      </c>
      <c r="D343">
        <f t="shared" si="18"/>
        <v>5.5600000000000004E-2</v>
      </c>
      <c r="E343">
        <v>-9.8799999999999995E-4</v>
      </c>
      <c r="F343">
        <v>-3.7309999999999999E-3</v>
      </c>
      <c r="AM343">
        <v>199006</v>
      </c>
      <c r="AN343">
        <v>-1.09E-2</v>
      </c>
      <c r="AO343">
        <v>6.3E-3</v>
      </c>
      <c r="AP343">
        <f t="shared" si="17"/>
        <v>-4.5999999999999999E-3</v>
      </c>
      <c r="AQ343">
        <v>3.2568013E-2</v>
      </c>
      <c r="AR343">
        <v>3.7762691116979301</v>
      </c>
      <c r="BO343">
        <v>338</v>
      </c>
      <c r="BP343">
        <v>-0.14621134057920726</v>
      </c>
    </row>
    <row r="344" spans="1:68">
      <c r="A344">
        <v>195501</v>
      </c>
      <c r="B344">
        <v>6.0000000000000001E-3</v>
      </c>
      <c r="C344">
        <v>8.0000000000000004E-4</v>
      </c>
      <c r="D344">
        <f t="shared" si="18"/>
        <v>6.8000000000000005E-3</v>
      </c>
      <c r="E344">
        <v>-1.3553000000000001E-2</v>
      </c>
      <c r="F344">
        <v>0</v>
      </c>
      <c r="AM344">
        <v>199007</v>
      </c>
      <c r="AN344">
        <v>-1.9E-2</v>
      </c>
      <c r="AO344">
        <v>6.7999999999999996E-3</v>
      </c>
      <c r="AP344">
        <f t="shared" si="17"/>
        <v>-1.2199999999999999E-2</v>
      </c>
      <c r="AQ344">
        <v>3.2898123000000001E-2</v>
      </c>
      <c r="AR344">
        <v>4.0401778932363897</v>
      </c>
      <c r="BO344">
        <v>339</v>
      </c>
      <c r="BP344">
        <v>-0.12769859056704397</v>
      </c>
    </row>
    <row r="345" spans="1:68">
      <c r="A345">
        <v>195502</v>
      </c>
      <c r="B345">
        <v>3.0200000000000001E-2</v>
      </c>
      <c r="C345">
        <v>8.9999999999999998E-4</v>
      </c>
      <c r="D345">
        <f t="shared" si="18"/>
        <v>3.1100000000000003E-2</v>
      </c>
      <c r="E345">
        <v>-6.3090000000000004E-3</v>
      </c>
      <c r="F345">
        <v>0</v>
      </c>
      <c r="AM345">
        <v>199008</v>
      </c>
      <c r="AN345">
        <v>-0.1014</v>
      </c>
      <c r="AO345">
        <v>6.6E-3</v>
      </c>
      <c r="AP345">
        <f t="shared" si="17"/>
        <v>-9.4800000000000009E-2</v>
      </c>
      <c r="AQ345">
        <v>3.6499668999999998E-2</v>
      </c>
      <c r="AR345">
        <v>3.9988482304147501</v>
      </c>
      <c r="BO345">
        <v>340</v>
      </c>
      <c r="BP345">
        <v>-5.8164201743857669E-2</v>
      </c>
    </row>
    <row r="346" spans="1:68">
      <c r="A346">
        <v>195503</v>
      </c>
      <c r="B346">
        <v>-1.6000000000000001E-3</v>
      </c>
      <c r="C346">
        <v>1E-3</v>
      </c>
      <c r="D346">
        <f t="shared" si="18"/>
        <v>-6.0000000000000006E-4</v>
      </c>
      <c r="E346">
        <v>6.0219999999999996E-3</v>
      </c>
      <c r="F346">
        <v>0</v>
      </c>
      <c r="AM346">
        <v>199009</v>
      </c>
      <c r="AN346">
        <v>-6.1199999999999997E-2</v>
      </c>
      <c r="AO346">
        <v>6.0000000000000001E-3</v>
      </c>
      <c r="AP346">
        <f t="shared" si="17"/>
        <v>-5.5199999999999999E-2</v>
      </c>
      <c r="AQ346">
        <v>3.8653815000000001E-2</v>
      </c>
      <c r="AR346">
        <v>4.9382031619144797</v>
      </c>
      <c r="BO346">
        <v>341</v>
      </c>
      <c r="BP346">
        <v>0.13472590016340186</v>
      </c>
    </row>
    <row r="347" spans="1:68">
      <c r="A347">
        <v>195504</v>
      </c>
      <c r="B347">
        <v>3.1099999999999999E-2</v>
      </c>
      <c r="C347">
        <v>1E-3</v>
      </c>
      <c r="D347">
        <f t="shared" si="18"/>
        <v>3.2099999999999997E-2</v>
      </c>
      <c r="E347">
        <v>-3.1280000000000001E-3</v>
      </c>
      <c r="F347">
        <v>0</v>
      </c>
      <c r="AM347">
        <v>199010</v>
      </c>
      <c r="AN347">
        <v>-1.9199999999999998E-2</v>
      </c>
      <c r="AO347">
        <v>6.7999999999999996E-3</v>
      </c>
      <c r="AP347">
        <f t="shared" si="17"/>
        <v>-1.2399999999999998E-2</v>
      </c>
      <c r="AQ347">
        <v>3.9199561000000001E-2</v>
      </c>
      <c r="AR347">
        <v>4.9746569916552703</v>
      </c>
      <c r="BO347">
        <v>342</v>
      </c>
      <c r="BP347">
        <v>0.25911773980058783</v>
      </c>
    </row>
    <row r="348" spans="1:68">
      <c r="A348">
        <v>195505</v>
      </c>
      <c r="B348">
        <v>9.2999999999999992E-3</v>
      </c>
      <c r="C348">
        <v>1.4E-3</v>
      </c>
      <c r="D348">
        <f t="shared" si="18"/>
        <v>1.0699999999999999E-2</v>
      </c>
      <c r="E348">
        <v>7.43E-3</v>
      </c>
      <c r="F348">
        <v>0</v>
      </c>
      <c r="AM348">
        <v>199011</v>
      </c>
      <c r="AN348">
        <v>6.3500000000000001E-2</v>
      </c>
      <c r="AO348">
        <v>5.7000000000000002E-3</v>
      </c>
      <c r="AP348">
        <f t="shared" si="17"/>
        <v>6.9199999999999998E-2</v>
      </c>
      <c r="AQ348">
        <v>3.7251981000000003E-2</v>
      </c>
      <c r="AR348">
        <v>4.91658013146907</v>
      </c>
      <c r="BO348">
        <v>343</v>
      </c>
      <c r="BP348">
        <v>0.20140702893046331</v>
      </c>
    </row>
    <row r="349" spans="1:68">
      <c r="A349">
        <v>195506</v>
      </c>
      <c r="B349">
        <v>6.5500000000000003E-2</v>
      </c>
      <c r="C349">
        <v>1E-3</v>
      </c>
      <c r="D349">
        <f t="shared" si="18"/>
        <v>6.6500000000000004E-2</v>
      </c>
      <c r="E349">
        <v>-8.1849999999999996E-3</v>
      </c>
      <c r="F349">
        <v>0</v>
      </c>
      <c r="AM349">
        <v>199012</v>
      </c>
      <c r="AN349">
        <v>2.46E-2</v>
      </c>
      <c r="AO349">
        <v>6.0000000000000001E-3</v>
      </c>
      <c r="AP349">
        <f t="shared" si="17"/>
        <v>3.0600000000000002E-2</v>
      </c>
      <c r="AQ349">
        <v>3.6611956000000001E-2</v>
      </c>
      <c r="AR349">
        <v>3.9686656379031802</v>
      </c>
      <c r="BO349">
        <v>344</v>
      </c>
      <c r="BP349">
        <v>3.7094278665918412E-3</v>
      </c>
    </row>
    <row r="350" spans="1:68">
      <c r="A350">
        <v>195507</v>
      </c>
      <c r="B350">
        <v>1.9E-2</v>
      </c>
      <c r="C350">
        <v>1E-3</v>
      </c>
      <c r="D350">
        <f t="shared" si="18"/>
        <v>0.02</v>
      </c>
      <c r="E350">
        <v>-1.6744999999999999E-2</v>
      </c>
      <c r="F350">
        <v>3.7450000000000001E-3</v>
      </c>
      <c r="AM350">
        <v>199101</v>
      </c>
      <c r="AN350">
        <v>4.6899999999999997E-2</v>
      </c>
      <c r="AO350">
        <v>5.1999999999999998E-3</v>
      </c>
      <c r="AP350">
        <f t="shared" si="17"/>
        <v>5.2099999999999994E-2</v>
      </c>
      <c r="AQ350">
        <v>3.5171885999999999E-2</v>
      </c>
      <c r="AR350">
        <v>3.9026160364678302</v>
      </c>
      <c r="BO350">
        <v>345</v>
      </c>
      <c r="BP350">
        <v>3.4951579826716483E-2</v>
      </c>
    </row>
    <row r="351" spans="1:68">
      <c r="A351">
        <v>195508</v>
      </c>
      <c r="B351">
        <v>2.0999999999999999E-3</v>
      </c>
      <c r="C351">
        <v>1.6000000000000001E-3</v>
      </c>
      <c r="D351">
        <f t="shared" si="18"/>
        <v>3.7000000000000002E-3</v>
      </c>
      <c r="E351">
        <v>6.9750000000000003E-3</v>
      </c>
      <c r="F351">
        <v>0</v>
      </c>
      <c r="AM351">
        <v>199102</v>
      </c>
      <c r="AN351">
        <v>7.1900000000000006E-2</v>
      </c>
      <c r="AO351">
        <v>4.7999999999999996E-3</v>
      </c>
      <c r="AP351">
        <f t="shared" si="17"/>
        <v>7.6700000000000004E-2</v>
      </c>
      <c r="AQ351">
        <v>3.2972820999999999E-2</v>
      </c>
      <c r="AR351">
        <v>3.83085452429065</v>
      </c>
      <c r="BO351">
        <v>346</v>
      </c>
      <c r="BP351">
        <v>-9.4531136127768034E-2</v>
      </c>
    </row>
    <row r="352" spans="1:68">
      <c r="A352">
        <v>195509</v>
      </c>
      <c r="B352">
        <v>-3.5999999999999999E-3</v>
      </c>
      <c r="C352">
        <v>1.6000000000000001E-3</v>
      </c>
      <c r="D352">
        <f t="shared" si="18"/>
        <v>-2E-3</v>
      </c>
      <c r="E352">
        <v>9.9970000000000007E-3</v>
      </c>
      <c r="F352">
        <v>3.7309999999999999E-3</v>
      </c>
      <c r="AM352">
        <v>199103</v>
      </c>
      <c r="AN352">
        <v>2.6499999999999999E-2</v>
      </c>
      <c r="AO352">
        <v>4.4000000000000003E-3</v>
      </c>
      <c r="AP352">
        <f t="shared" si="17"/>
        <v>3.09E-2</v>
      </c>
      <c r="AQ352">
        <v>3.2274399000000002E-2</v>
      </c>
      <c r="AR352">
        <v>3.0528567769961401</v>
      </c>
      <c r="BO352">
        <v>347</v>
      </c>
      <c r="BP352">
        <v>-9.1434302376369403E-2</v>
      </c>
    </row>
    <row r="353" spans="1:68">
      <c r="A353">
        <v>195510</v>
      </c>
      <c r="B353">
        <v>-2.6800000000000001E-2</v>
      </c>
      <c r="C353">
        <v>1.8E-3</v>
      </c>
      <c r="D353">
        <f t="shared" si="18"/>
        <v>-2.5000000000000001E-2</v>
      </c>
      <c r="E353">
        <v>1.0768E-2</v>
      </c>
      <c r="F353">
        <v>0</v>
      </c>
      <c r="AM353">
        <v>199104</v>
      </c>
      <c r="AN353">
        <v>-2.8E-3</v>
      </c>
      <c r="AO353">
        <v>5.3E-3</v>
      </c>
      <c r="AP353">
        <f t="shared" si="17"/>
        <v>2.5000000000000001E-3</v>
      </c>
      <c r="AQ353">
        <v>3.2298742999999998E-2</v>
      </c>
      <c r="AR353">
        <v>2.6624710189636298</v>
      </c>
      <c r="BO353">
        <v>348</v>
      </c>
      <c r="BP353">
        <v>5.2502429554370345E-2</v>
      </c>
    </row>
    <row r="354" spans="1:68">
      <c r="A354">
        <v>195511</v>
      </c>
      <c r="B354">
        <v>7.0300000000000001E-2</v>
      </c>
      <c r="C354">
        <v>1.6999999999999999E-3</v>
      </c>
      <c r="D354">
        <f t="shared" si="18"/>
        <v>7.1999999999999995E-2</v>
      </c>
      <c r="E354">
        <v>-1.0034E-2</v>
      </c>
      <c r="F354">
        <v>0</v>
      </c>
      <c r="AM354">
        <v>199105</v>
      </c>
      <c r="AN354">
        <v>3.6400000000000002E-2</v>
      </c>
      <c r="AO354">
        <v>4.7000000000000002E-3</v>
      </c>
      <c r="AP354">
        <f t="shared" si="17"/>
        <v>4.1100000000000005E-2</v>
      </c>
      <c r="AQ354">
        <v>3.1133228999999998E-2</v>
      </c>
      <c r="AR354">
        <v>2.9576607030855899</v>
      </c>
      <c r="BO354">
        <v>349</v>
      </c>
      <c r="BP354">
        <v>-3.4517724684889284E-2</v>
      </c>
    </row>
    <row r="355" spans="1:68">
      <c r="A355">
        <v>195512</v>
      </c>
      <c r="B355">
        <v>1.49E-2</v>
      </c>
      <c r="C355">
        <v>1.8E-3</v>
      </c>
      <c r="D355">
        <f t="shared" si="18"/>
        <v>1.67E-2</v>
      </c>
      <c r="E355">
        <v>1.8339999999999999E-3</v>
      </c>
      <c r="F355">
        <v>-3.7169999999999998E-3</v>
      </c>
      <c r="AM355">
        <v>199106</v>
      </c>
      <c r="AN355">
        <v>-4.9399999999999999E-2</v>
      </c>
      <c r="AO355">
        <v>4.1999999999999997E-3</v>
      </c>
      <c r="AP355">
        <f t="shared" si="17"/>
        <v>-4.5199999999999997E-2</v>
      </c>
      <c r="AQ355">
        <v>3.2735209000000001E-2</v>
      </c>
      <c r="AR355">
        <v>2.8409570400515598</v>
      </c>
      <c r="BO355">
        <v>350</v>
      </c>
      <c r="BP355">
        <v>0.28659392650941273</v>
      </c>
    </row>
    <row r="356" spans="1:68">
      <c r="A356">
        <v>195601</v>
      </c>
      <c r="B356">
        <v>-3.0300000000000001E-2</v>
      </c>
      <c r="C356">
        <v>2.2000000000000001E-3</v>
      </c>
      <c r="D356">
        <f t="shared" si="18"/>
        <v>-2.81E-2</v>
      </c>
      <c r="E356">
        <v>1.4414E-2</v>
      </c>
      <c r="F356">
        <v>0</v>
      </c>
      <c r="AM356">
        <v>199107</v>
      </c>
      <c r="AN356">
        <v>4.24E-2</v>
      </c>
      <c r="AO356">
        <v>4.8999999999999998E-3</v>
      </c>
      <c r="AP356">
        <f t="shared" si="17"/>
        <v>4.7300000000000002E-2</v>
      </c>
      <c r="AQ356">
        <v>3.1441512999999997E-2</v>
      </c>
      <c r="AR356">
        <v>2.9560087486245301</v>
      </c>
      <c r="BO356">
        <v>351</v>
      </c>
      <c r="BP356">
        <v>6.5358914824469261E-2</v>
      </c>
    </row>
    <row r="357" spans="1:68">
      <c r="A357">
        <v>195602</v>
      </c>
      <c r="B357">
        <v>3.7699999999999997E-2</v>
      </c>
      <c r="C357">
        <v>1.9E-3</v>
      </c>
      <c r="D357">
        <f t="shared" si="18"/>
        <v>3.9599999999999996E-2</v>
      </c>
      <c r="E357">
        <v>-8.4800000000000001E-4</v>
      </c>
      <c r="F357">
        <v>0</v>
      </c>
      <c r="AM357">
        <v>199108</v>
      </c>
      <c r="AN357">
        <v>2.3199999999999998E-2</v>
      </c>
      <c r="AO357">
        <v>4.5999999999999999E-3</v>
      </c>
      <c r="AP357">
        <f t="shared" si="17"/>
        <v>2.7799999999999998E-2</v>
      </c>
      <c r="AQ357">
        <v>3.0945216000000001E-2</v>
      </c>
      <c r="AR357">
        <v>2.7082152091327298</v>
      </c>
      <c r="BO357">
        <v>352</v>
      </c>
      <c r="BP357">
        <v>-8.1028773722672087E-2</v>
      </c>
    </row>
    <row r="358" spans="1:68">
      <c r="A358">
        <v>195603</v>
      </c>
      <c r="B358">
        <v>6.6400000000000001E-2</v>
      </c>
      <c r="C358">
        <v>1.5E-3</v>
      </c>
      <c r="D358">
        <f t="shared" si="18"/>
        <v>6.7900000000000002E-2</v>
      </c>
      <c r="E358">
        <v>-1.7169E-2</v>
      </c>
      <c r="F358">
        <v>0</v>
      </c>
      <c r="AM358">
        <v>199109</v>
      </c>
      <c r="AN358">
        <v>-1.5900000000000001E-2</v>
      </c>
      <c r="AO358">
        <v>4.5999999999999999E-3</v>
      </c>
      <c r="AP358">
        <f t="shared" si="17"/>
        <v>-1.1300000000000001E-2</v>
      </c>
      <c r="AQ358">
        <v>3.1660909000000001E-2</v>
      </c>
      <c r="AR358">
        <v>2.38602838467704</v>
      </c>
      <c r="BO358">
        <v>353</v>
      </c>
      <c r="BP358">
        <v>-8.0567573582335739E-2</v>
      </c>
    </row>
    <row r="359" spans="1:68">
      <c r="A359">
        <v>195604</v>
      </c>
      <c r="B359">
        <v>2.8E-3</v>
      </c>
      <c r="C359">
        <v>1.9E-3</v>
      </c>
      <c r="D359">
        <f t="shared" si="18"/>
        <v>4.7000000000000002E-3</v>
      </c>
      <c r="E359">
        <v>-3.6770000000000001E-3</v>
      </c>
      <c r="F359">
        <v>3.7309999999999999E-3</v>
      </c>
      <c r="AM359">
        <v>199110</v>
      </c>
      <c r="AN359">
        <v>1.2800000000000001E-2</v>
      </c>
      <c r="AO359">
        <v>4.1999999999999997E-3</v>
      </c>
      <c r="AP359">
        <f t="shared" si="17"/>
        <v>1.7000000000000001E-2</v>
      </c>
      <c r="AQ359">
        <v>3.1221865000000001E-2</v>
      </c>
      <c r="AR359">
        <v>2.1175297244578899</v>
      </c>
      <c r="BO359">
        <v>354</v>
      </c>
      <c r="BP359">
        <v>3.9411244556656289E-2</v>
      </c>
    </row>
    <row r="360" spans="1:68">
      <c r="A360">
        <v>195605</v>
      </c>
      <c r="B360">
        <v>-5.1999999999999998E-2</v>
      </c>
      <c r="C360">
        <v>2.3E-3</v>
      </c>
      <c r="D360">
        <f t="shared" si="18"/>
        <v>-4.9699999999999994E-2</v>
      </c>
      <c r="E360">
        <v>2.2974000000000001E-2</v>
      </c>
      <c r="F360">
        <v>3.7169999999999998E-3</v>
      </c>
      <c r="AM360">
        <v>199111</v>
      </c>
      <c r="AN360">
        <v>-4.19E-2</v>
      </c>
      <c r="AO360">
        <v>3.8999999999999998E-3</v>
      </c>
      <c r="AP360">
        <f t="shared" si="17"/>
        <v>-3.7999999999999999E-2</v>
      </c>
      <c r="AQ360">
        <v>3.2585327999999997E-2</v>
      </c>
      <c r="AR360">
        <v>2.1475708171812702</v>
      </c>
      <c r="BO360">
        <v>355</v>
      </c>
      <c r="BP360">
        <v>-5.4977719489596177E-2</v>
      </c>
    </row>
    <row r="361" spans="1:68">
      <c r="A361">
        <v>195606</v>
      </c>
      <c r="B361">
        <v>3.4799999999999998E-2</v>
      </c>
      <c r="C361">
        <v>2E-3</v>
      </c>
      <c r="D361">
        <f t="shared" si="18"/>
        <v>3.6799999999999999E-2</v>
      </c>
      <c r="E361">
        <v>-1.207E-3</v>
      </c>
      <c r="F361">
        <v>7.4070000000000004E-3</v>
      </c>
      <c r="AM361">
        <v>199112</v>
      </c>
      <c r="AN361">
        <v>0.10829999999999999</v>
      </c>
      <c r="AO361">
        <v>3.8E-3</v>
      </c>
      <c r="AP361">
        <f t="shared" si="17"/>
        <v>0.11209999999999999</v>
      </c>
      <c r="AQ361">
        <v>2.9250281999999999E-2</v>
      </c>
      <c r="AR361">
        <v>2.5241668681766698</v>
      </c>
      <c r="BO361">
        <v>356</v>
      </c>
      <c r="BP361">
        <v>-3.3133531971941854E-2</v>
      </c>
    </row>
    <row r="362" spans="1:68">
      <c r="A362">
        <v>195607</v>
      </c>
      <c r="B362">
        <v>4.8399999999999999E-2</v>
      </c>
      <c r="C362">
        <v>2.2000000000000001E-3</v>
      </c>
      <c r="D362">
        <f t="shared" si="18"/>
        <v>5.0599999999999999E-2</v>
      </c>
      <c r="E362">
        <v>-1.6697E-2</v>
      </c>
      <c r="F362">
        <v>7.3530000000000002E-3</v>
      </c>
      <c r="AM362">
        <v>199201</v>
      </c>
      <c r="AN362">
        <v>-5.8999999999999999E-3</v>
      </c>
      <c r="AO362">
        <v>3.3999999999999998E-3</v>
      </c>
      <c r="AP362">
        <f t="shared" si="17"/>
        <v>-2.5000000000000001E-3</v>
      </c>
      <c r="AQ362">
        <v>2.9942024000000001E-2</v>
      </c>
      <c r="AR362">
        <v>2.2247029988819098</v>
      </c>
      <c r="BO362">
        <v>357</v>
      </c>
      <c r="BP362">
        <v>0.14197047355858772</v>
      </c>
    </row>
    <row r="363" spans="1:68">
      <c r="A363">
        <v>195608</v>
      </c>
      <c r="B363">
        <v>-3.1800000000000002E-2</v>
      </c>
      <c r="C363">
        <v>1.6999999999999999E-3</v>
      </c>
      <c r="D363">
        <f t="shared" si="18"/>
        <v>-3.0100000000000002E-2</v>
      </c>
      <c r="E363">
        <v>-1.7718000000000001E-2</v>
      </c>
      <c r="F363">
        <v>-3.65E-3</v>
      </c>
      <c r="AM363">
        <v>199202</v>
      </c>
      <c r="AN363">
        <v>1.09E-2</v>
      </c>
      <c r="AO363">
        <v>2.8E-3</v>
      </c>
      <c r="AP363">
        <f t="shared" si="17"/>
        <v>1.37E-2</v>
      </c>
      <c r="AQ363">
        <v>2.975527E-2</v>
      </c>
      <c r="AR363">
        <v>2.1907587567884201</v>
      </c>
      <c r="BO363">
        <v>358</v>
      </c>
      <c r="BP363">
        <v>-3.4054656636621827E-2</v>
      </c>
    </row>
    <row r="364" spans="1:68">
      <c r="A364">
        <v>195609</v>
      </c>
      <c r="B364">
        <v>-5.1400000000000001E-2</v>
      </c>
      <c r="C364">
        <v>1.8E-3</v>
      </c>
      <c r="D364">
        <f t="shared" si="18"/>
        <v>-4.9599999999999998E-2</v>
      </c>
      <c r="E364">
        <v>8.1729999999999997E-3</v>
      </c>
      <c r="F364">
        <v>3.663E-3</v>
      </c>
      <c r="AM364">
        <v>199203</v>
      </c>
      <c r="AN364">
        <v>-2.6499999999999999E-2</v>
      </c>
      <c r="AO364">
        <v>3.3999999999999998E-3</v>
      </c>
      <c r="AP364">
        <f t="shared" si="17"/>
        <v>-2.3099999999999999E-2</v>
      </c>
      <c r="AQ364">
        <v>3.0518467000000001E-2</v>
      </c>
      <c r="AR364">
        <v>2.0796472009882501</v>
      </c>
      <c r="BO364">
        <v>359</v>
      </c>
      <c r="BP364">
        <v>0.18095809444008676</v>
      </c>
    </row>
    <row r="365" spans="1:68">
      <c r="A365">
        <v>195610</v>
      </c>
      <c r="B365">
        <v>5.1999999999999998E-3</v>
      </c>
      <c r="C365">
        <v>2.5000000000000001E-3</v>
      </c>
      <c r="D365">
        <f t="shared" si="18"/>
        <v>7.7000000000000002E-3</v>
      </c>
      <c r="E365">
        <v>-7.7320000000000002E-3</v>
      </c>
      <c r="F365">
        <v>3.65E-3</v>
      </c>
      <c r="AM365">
        <v>199204</v>
      </c>
      <c r="AN365">
        <v>1.0800000000000001E-2</v>
      </c>
      <c r="AO365">
        <v>3.2000000000000002E-3</v>
      </c>
      <c r="AP365">
        <f t="shared" si="17"/>
        <v>1.4E-2</v>
      </c>
      <c r="AQ365">
        <v>2.9690324000000001E-2</v>
      </c>
      <c r="AR365">
        <v>2.2902321462498101</v>
      </c>
      <c r="BO365">
        <v>360</v>
      </c>
      <c r="BP365">
        <v>2.2089992882307785E-2</v>
      </c>
    </row>
    <row r="366" spans="1:68">
      <c r="A366">
        <v>195611</v>
      </c>
      <c r="B366">
        <v>3.5999999999999999E-3</v>
      </c>
      <c r="C366">
        <v>2E-3</v>
      </c>
      <c r="D366">
        <f t="shared" si="18"/>
        <v>5.5999999999999999E-3</v>
      </c>
      <c r="E366">
        <v>-9.3919999999999993E-3</v>
      </c>
      <c r="F366">
        <v>0</v>
      </c>
      <c r="AM366">
        <v>199205</v>
      </c>
      <c r="AN366">
        <v>3.0000000000000001E-3</v>
      </c>
      <c r="AO366">
        <v>2.8E-3</v>
      </c>
      <c r="AP366">
        <f t="shared" si="17"/>
        <v>5.7999999999999996E-3</v>
      </c>
      <c r="AQ366">
        <v>2.9661731E-2</v>
      </c>
      <c r="AR366">
        <v>2.0809422316214898</v>
      </c>
      <c r="BO366">
        <v>361</v>
      </c>
      <c r="BP366">
        <v>0.28227032784330258</v>
      </c>
    </row>
    <row r="367" spans="1:68">
      <c r="A367">
        <v>195612</v>
      </c>
      <c r="B367">
        <v>3.1600000000000003E-2</v>
      </c>
      <c r="C367">
        <v>2.3999999999999998E-3</v>
      </c>
      <c r="D367">
        <f t="shared" si="18"/>
        <v>3.4000000000000002E-2</v>
      </c>
      <c r="E367">
        <v>-2.0490000000000001E-2</v>
      </c>
      <c r="F367">
        <v>3.6359999999999999E-3</v>
      </c>
      <c r="AM367">
        <v>199206</v>
      </c>
      <c r="AN367">
        <v>-2.3400000000000001E-2</v>
      </c>
      <c r="AO367">
        <v>3.2000000000000002E-3</v>
      </c>
      <c r="AP367">
        <f t="shared" si="17"/>
        <v>-2.0199999999999999E-2</v>
      </c>
      <c r="AQ367">
        <v>3.0185720999999999E-2</v>
      </c>
      <c r="AR367">
        <v>2.0251924318446899</v>
      </c>
      <c r="BO367">
        <v>362</v>
      </c>
      <c r="BP367">
        <v>0.15751725128035104</v>
      </c>
    </row>
    <row r="368" spans="1:68">
      <c r="A368">
        <v>195701</v>
      </c>
      <c r="B368">
        <v>-3.5799999999999998E-2</v>
      </c>
      <c r="C368">
        <v>2.7000000000000001E-3</v>
      </c>
      <c r="D368">
        <f t="shared" si="18"/>
        <v>-3.3099999999999997E-2</v>
      </c>
      <c r="E368">
        <v>5.0519000000000001E-2</v>
      </c>
      <c r="F368">
        <v>0</v>
      </c>
      <c r="AM368">
        <v>199207</v>
      </c>
      <c r="AN368">
        <v>3.7699999999999997E-2</v>
      </c>
      <c r="AO368">
        <v>3.0999999999999999E-3</v>
      </c>
      <c r="AP368">
        <f t="shared" si="17"/>
        <v>4.0799999999999996E-2</v>
      </c>
      <c r="AQ368">
        <v>2.9097224000000001E-2</v>
      </c>
      <c r="AR368">
        <v>1.86896183677289</v>
      </c>
      <c r="BO368">
        <v>363</v>
      </c>
      <c r="BP368">
        <v>-5.0294565727390494E-2</v>
      </c>
    </row>
    <row r="369" spans="1:68">
      <c r="A369">
        <v>195702</v>
      </c>
      <c r="B369">
        <v>-2.06E-2</v>
      </c>
      <c r="C369">
        <v>2.3999999999999998E-3</v>
      </c>
      <c r="D369">
        <f t="shared" si="18"/>
        <v>-1.8200000000000001E-2</v>
      </c>
      <c r="E369">
        <v>-1.2056000000000001E-2</v>
      </c>
      <c r="F369">
        <v>3.6229999999999999E-3</v>
      </c>
      <c r="AM369">
        <v>199208</v>
      </c>
      <c r="AN369">
        <v>-2.3800000000000002E-2</v>
      </c>
      <c r="AO369">
        <v>2.5999999999999999E-3</v>
      </c>
      <c r="AP369">
        <f t="shared" si="17"/>
        <v>-2.1200000000000004E-2</v>
      </c>
      <c r="AQ369">
        <v>2.9869011000000001E-2</v>
      </c>
      <c r="AR369">
        <v>1.5351500780938001</v>
      </c>
      <c r="BO369">
        <v>364</v>
      </c>
      <c r="BP369">
        <v>0.15867287106088307</v>
      </c>
    </row>
    <row r="370" spans="1:68">
      <c r="A370">
        <v>195703</v>
      </c>
      <c r="B370">
        <v>2.1299999999999999E-2</v>
      </c>
      <c r="C370">
        <v>2.3E-3</v>
      </c>
      <c r="D370">
        <f t="shared" si="18"/>
        <v>2.3599999999999999E-2</v>
      </c>
      <c r="E370">
        <v>9.6629999999999997E-3</v>
      </c>
      <c r="F370">
        <v>3.6099999999999999E-3</v>
      </c>
      <c r="AM370">
        <v>199209</v>
      </c>
      <c r="AN370">
        <v>1.1900000000000001E-2</v>
      </c>
      <c r="AO370">
        <v>2.5999999999999999E-3</v>
      </c>
      <c r="AP370">
        <f t="shared" si="17"/>
        <v>1.4500000000000001E-2</v>
      </c>
      <c r="AQ370">
        <v>2.9655337E-2</v>
      </c>
      <c r="AR370">
        <v>1.6066357157678799</v>
      </c>
      <c r="BO370">
        <v>365</v>
      </c>
      <c r="BP370">
        <v>0.13704872609205437</v>
      </c>
    </row>
    <row r="371" spans="1:68">
      <c r="A371">
        <v>195704</v>
      </c>
      <c r="B371">
        <v>4.2599999999999999E-2</v>
      </c>
      <c r="C371">
        <v>2.5000000000000001E-3</v>
      </c>
      <c r="D371">
        <f t="shared" si="18"/>
        <v>4.5100000000000001E-2</v>
      </c>
      <c r="E371">
        <v>-1.541E-2</v>
      </c>
      <c r="F371">
        <v>3.5969999999999999E-3</v>
      </c>
      <c r="AM371">
        <v>199210</v>
      </c>
      <c r="AN371">
        <v>1.0200000000000001E-2</v>
      </c>
      <c r="AO371">
        <v>2.3E-3</v>
      </c>
      <c r="AP371">
        <f t="shared" si="17"/>
        <v>1.2500000000000001E-2</v>
      </c>
      <c r="AQ371">
        <v>2.9585045000000001E-2</v>
      </c>
      <c r="AR371">
        <v>1.307046041585</v>
      </c>
      <c r="BO371">
        <v>366</v>
      </c>
      <c r="BP371">
        <v>5.4232852129399156E-2</v>
      </c>
    </row>
    <row r="372" spans="1:68">
      <c r="A372">
        <v>195705</v>
      </c>
      <c r="B372">
        <v>3.4500000000000003E-2</v>
      </c>
      <c r="C372">
        <v>2.5999999999999999E-3</v>
      </c>
      <c r="D372">
        <f t="shared" si="18"/>
        <v>3.7100000000000001E-2</v>
      </c>
      <c r="E372">
        <v>-1.4337000000000001E-2</v>
      </c>
      <c r="F372">
        <v>3.5839999999999999E-3</v>
      </c>
      <c r="AM372">
        <v>199211</v>
      </c>
      <c r="AN372">
        <v>4.1300000000000003E-2</v>
      </c>
      <c r="AO372">
        <v>2.3E-3</v>
      </c>
      <c r="AP372">
        <f t="shared" si="17"/>
        <v>4.36E-2</v>
      </c>
      <c r="AQ372">
        <v>2.8708319E-2</v>
      </c>
      <c r="AR372">
        <v>1.4603933982256601</v>
      </c>
      <c r="BO372">
        <v>367</v>
      </c>
      <c r="BP372">
        <v>-1.5472689610307511E-2</v>
      </c>
    </row>
    <row r="373" spans="1:68">
      <c r="A373">
        <v>195706</v>
      </c>
      <c r="B373">
        <v>-7.4000000000000003E-3</v>
      </c>
      <c r="C373">
        <v>2.3999999999999998E-3</v>
      </c>
      <c r="D373">
        <f t="shared" si="18"/>
        <v>-5.000000000000001E-3</v>
      </c>
      <c r="E373">
        <v>-1.9081999999999998E-2</v>
      </c>
      <c r="F373">
        <v>3.571E-3</v>
      </c>
      <c r="AM373">
        <v>199212</v>
      </c>
      <c r="AN373">
        <v>1.5299999999999999E-2</v>
      </c>
      <c r="AO373">
        <v>2.8E-3</v>
      </c>
      <c r="AP373">
        <f t="shared" si="17"/>
        <v>1.8099999999999998E-2</v>
      </c>
      <c r="AQ373">
        <v>2.8413394000000002E-2</v>
      </c>
      <c r="AR373">
        <v>1.5009441518185</v>
      </c>
      <c r="BO373">
        <v>368</v>
      </c>
      <c r="BP373">
        <v>-0.12341262040003398</v>
      </c>
    </row>
    <row r="374" spans="1:68">
      <c r="A374">
        <v>195707</v>
      </c>
      <c r="B374">
        <v>6.6E-3</v>
      </c>
      <c r="C374">
        <v>3.0000000000000001E-3</v>
      </c>
      <c r="D374">
        <f t="shared" si="18"/>
        <v>9.6000000000000009E-3</v>
      </c>
      <c r="E374">
        <v>7.6880000000000004E-3</v>
      </c>
      <c r="F374">
        <v>7.1170000000000001E-3</v>
      </c>
      <c r="AM374">
        <v>199301</v>
      </c>
      <c r="AN374">
        <v>9.2999999999999992E-3</v>
      </c>
      <c r="AO374">
        <v>2.3E-3</v>
      </c>
      <c r="AP374">
        <f t="shared" si="17"/>
        <v>1.1599999999999999E-2</v>
      </c>
      <c r="AQ374">
        <v>2.8290563000000001E-2</v>
      </c>
      <c r="AR374">
        <v>1.31769060724953</v>
      </c>
      <c r="BO374">
        <v>369</v>
      </c>
      <c r="BP374">
        <v>-0.1748806481885013</v>
      </c>
    </row>
    <row r="375" spans="1:68">
      <c r="A375">
        <v>195708</v>
      </c>
      <c r="B375">
        <v>-5.11E-2</v>
      </c>
      <c r="C375">
        <v>2.5000000000000001E-3</v>
      </c>
      <c r="D375">
        <f t="shared" si="18"/>
        <v>-4.8599999999999997E-2</v>
      </c>
      <c r="E375">
        <v>6.6049999999999998E-3</v>
      </c>
      <c r="F375">
        <v>0</v>
      </c>
      <c r="AM375">
        <v>199302</v>
      </c>
      <c r="AN375">
        <v>1.2999999999999999E-3</v>
      </c>
      <c r="AO375">
        <v>2.2000000000000001E-3</v>
      </c>
      <c r="AP375">
        <f t="shared" si="17"/>
        <v>3.5000000000000001E-3</v>
      </c>
      <c r="AQ375">
        <v>2.8072232999999999E-2</v>
      </c>
      <c r="AR375">
        <v>1.2345231803583101</v>
      </c>
      <c r="BO375">
        <v>370</v>
      </c>
      <c r="BP375">
        <v>0.20490626730817496</v>
      </c>
    </row>
    <row r="376" spans="1:68">
      <c r="A376">
        <v>195709</v>
      </c>
      <c r="B376">
        <v>-5.9799999999999999E-2</v>
      </c>
      <c r="C376">
        <v>2.5999999999999999E-3</v>
      </c>
      <c r="D376">
        <f t="shared" si="18"/>
        <v>-5.7200000000000001E-2</v>
      </c>
      <c r="E376">
        <v>-7.5129999999999997E-3</v>
      </c>
      <c r="F376">
        <v>0</v>
      </c>
      <c r="AM376">
        <v>199303</v>
      </c>
      <c r="AN376">
        <v>2.3E-2</v>
      </c>
      <c r="AO376">
        <v>2.5000000000000001E-3</v>
      </c>
      <c r="AP376">
        <f t="shared" si="17"/>
        <v>2.5499999999999998E-2</v>
      </c>
      <c r="AQ376">
        <v>2.7630792000000001E-2</v>
      </c>
      <c r="AR376">
        <v>1.1868711663476801</v>
      </c>
      <c r="BO376">
        <v>371</v>
      </c>
      <c r="BP376">
        <v>0.13306298550561046</v>
      </c>
    </row>
    <row r="377" spans="1:68">
      <c r="A377">
        <v>195710</v>
      </c>
      <c r="B377">
        <v>-4.3200000000000002E-2</v>
      </c>
      <c r="C377">
        <v>2.8999999999999998E-3</v>
      </c>
      <c r="D377">
        <f t="shared" si="18"/>
        <v>-4.0300000000000002E-2</v>
      </c>
      <c r="E377">
        <v>-4.7619999999999997E-3</v>
      </c>
      <c r="F377">
        <v>0</v>
      </c>
      <c r="AM377">
        <v>199304</v>
      </c>
      <c r="AN377">
        <v>-3.0499999999999999E-2</v>
      </c>
      <c r="AO377">
        <v>2.3999999999999998E-3</v>
      </c>
      <c r="AP377">
        <f t="shared" si="17"/>
        <v>-2.81E-2</v>
      </c>
      <c r="AQ377">
        <v>2.8381684000000001E-2</v>
      </c>
      <c r="AR377">
        <v>1.15786926692074</v>
      </c>
      <c r="BO377">
        <v>372</v>
      </c>
      <c r="BP377">
        <v>3.0367787932049584E-2</v>
      </c>
    </row>
    <row r="378" spans="1:68">
      <c r="A378">
        <v>195711</v>
      </c>
      <c r="B378">
        <v>2.3E-2</v>
      </c>
      <c r="C378">
        <v>2.8E-3</v>
      </c>
      <c r="D378">
        <f t="shared" si="18"/>
        <v>2.58E-2</v>
      </c>
      <c r="E378">
        <v>7.4380000000000002E-2</v>
      </c>
      <c r="F378">
        <v>3.5339999999999998E-3</v>
      </c>
      <c r="AM378">
        <v>199305</v>
      </c>
      <c r="AN378">
        <v>2.8799999999999999E-2</v>
      </c>
      <c r="AO378">
        <v>2.2000000000000001E-3</v>
      </c>
      <c r="AP378">
        <f t="shared" si="17"/>
        <v>3.1E-2</v>
      </c>
      <c r="AQ378">
        <v>2.7780862999999999E-2</v>
      </c>
      <c r="AR378">
        <v>1.40498404149454</v>
      </c>
      <c r="BO378">
        <v>373</v>
      </c>
      <c r="BP378">
        <v>0.14685288359296561</v>
      </c>
    </row>
    <row r="379" spans="1:68">
      <c r="A379">
        <v>195712</v>
      </c>
      <c r="B379">
        <v>-3.9100000000000003E-2</v>
      </c>
      <c r="C379">
        <v>2.3999999999999998E-3</v>
      </c>
      <c r="D379">
        <f t="shared" si="18"/>
        <v>-3.6700000000000003E-2</v>
      </c>
      <c r="E379">
        <v>1.8651999999999998E-2</v>
      </c>
      <c r="F379">
        <v>0</v>
      </c>
      <c r="AM379">
        <v>199306</v>
      </c>
      <c r="AN379">
        <v>3.0999999999999999E-3</v>
      </c>
      <c r="AO379">
        <v>2.5000000000000001E-3</v>
      </c>
      <c r="AP379">
        <f t="shared" si="17"/>
        <v>5.5999999999999999E-3</v>
      </c>
      <c r="AQ379">
        <v>2.7789491999999999E-2</v>
      </c>
      <c r="AR379">
        <v>1.4758972469857501</v>
      </c>
      <c r="BO379">
        <v>374</v>
      </c>
      <c r="BP379">
        <v>8.9485007371552017E-2</v>
      </c>
    </row>
    <row r="380" spans="1:68">
      <c r="A380">
        <v>195801</v>
      </c>
      <c r="B380">
        <v>4.6600000000000003E-2</v>
      </c>
      <c r="C380">
        <v>2.8E-3</v>
      </c>
      <c r="D380">
        <f t="shared" si="18"/>
        <v>4.9399999999999999E-2</v>
      </c>
      <c r="E380">
        <v>4.9379999999999997E-3</v>
      </c>
      <c r="F380">
        <v>7.0419999999999996E-3</v>
      </c>
      <c r="AM380">
        <v>199307</v>
      </c>
      <c r="AN380">
        <v>-3.3999999999999998E-3</v>
      </c>
      <c r="AO380">
        <v>2.3999999999999998E-3</v>
      </c>
      <c r="AP380">
        <f t="shared" si="17"/>
        <v>-1E-3</v>
      </c>
      <c r="AQ380">
        <v>2.7938320999999999E-2</v>
      </c>
      <c r="AR380">
        <v>1.4995334975536301</v>
      </c>
      <c r="BO380">
        <v>375</v>
      </c>
      <c r="BP380">
        <v>-1.704796835476069E-2</v>
      </c>
    </row>
    <row r="381" spans="1:68">
      <c r="A381">
        <v>195802</v>
      </c>
      <c r="B381">
        <v>-1.52E-2</v>
      </c>
      <c r="C381">
        <v>1.1999999999999999E-3</v>
      </c>
      <c r="D381">
        <f t="shared" si="18"/>
        <v>-1.4E-2</v>
      </c>
      <c r="E381">
        <v>1.3958E-2</v>
      </c>
      <c r="F381">
        <v>0</v>
      </c>
      <c r="AM381">
        <v>199308</v>
      </c>
      <c r="AN381">
        <v>3.7199999999999997E-2</v>
      </c>
      <c r="AO381">
        <v>2.5000000000000001E-3</v>
      </c>
      <c r="AP381">
        <f t="shared" si="17"/>
        <v>3.9699999999999999E-2</v>
      </c>
      <c r="AQ381">
        <v>2.700837E-2</v>
      </c>
      <c r="AR381">
        <v>1.5625847929874199</v>
      </c>
      <c r="BO381">
        <v>376</v>
      </c>
      <c r="BP381">
        <v>0.21086633485109557</v>
      </c>
    </row>
    <row r="382" spans="1:68">
      <c r="A382">
        <v>195803</v>
      </c>
      <c r="B382">
        <v>3.27E-2</v>
      </c>
      <c r="C382">
        <v>8.9999999999999998E-4</v>
      </c>
      <c r="D382">
        <f t="shared" si="18"/>
        <v>3.3599999999999998E-2</v>
      </c>
      <c r="E382">
        <v>1.2658000000000001E-2</v>
      </c>
      <c r="F382">
        <v>6.9930000000000001E-3</v>
      </c>
      <c r="AM382">
        <v>199309</v>
      </c>
      <c r="AN382">
        <v>-1.1999999999999999E-3</v>
      </c>
      <c r="AO382">
        <v>2.5999999999999999E-3</v>
      </c>
      <c r="AP382">
        <f t="shared" si="17"/>
        <v>1.4E-3</v>
      </c>
      <c r="AQ382">
        <v>2.7280848999999999E-2</v>
      </c>
      <c r="AR382">
        <v>1.5241349297859199</v>
      </c>
      <c r="BO382">
        <v>377</v>
      </c>
      <c r="BP382">
        <v>0.28231923094661088</v>
      </c>
    </row>
    <row r="383" spans="1:68">
      <c r="A383">
        <v>195804</v>
      </c>
      <c r="B383">
        <v>3.09E-2</v>
      </c>
      <c r="C383">
        <v>8.0000000000000004E-4</v>
      </c>
      <c r="D383">
        <f t="shared" si="18"/>
        <v>3.1699999999999999E-2</v>
      </c>
      <c r="E383">
        <v>4.7400000000000003E-3</v>
      </c>
      <c r="F383">
        <v>3.4719999999999998E-3</v>
      </c>
      <c r="AM383">
        <v>199310</v>
      </c>
      <c r="AN383">
        <v>1.41E-2</v>
      </c>
      <c r="AO383">
        <v>2.2000000000000001E-3</v>
      </c>
      <c r="AP383">
        <f t="shared" si="17"/>
        <v>1.6299999999999999E-2</v>
      </c>
      <c r="AQ383">
        <v>2.6804609E-2</v>
      </c>
      <c r="AR383">
        <v>1.4913670507293799</v>
      </c>
      <c r="BO383">
        <v>378</v>
      </c>
      <c r="BP383">
        <v>9.1150754291990932E-3</v>
      </c>
    </row>
    <row r="384" spans="1:68">
      <c r="A384">
        <v>195805</v>
      </c>
      <c r="B384">
        <v>2.3099999999999999E-2</v>
      </c>
      <c r="C384">
        <v>1.1000000000000001E-3</v>
      </c>
      <c r="D384">
        <f t="shared" si="18"/>
        <v>2.4199999999999999E-2</v>
      </c>
      <c r="E384">
        <v>3.9979999999999998E-3</v>
      </c>
      <c r="F384">
        <v>0</v>
      </c>
      <c r="AM384">
        <v>199311</v>
      </c>
      <c r="AN384">
        <v>-1.89E-2</v>
      </c>
      <c r="AO384">
        <v>2.5000000000000001E-3</v>
      </c>
      <c r="AP384">
        <f t="shared" si="17"/>
        <v>-1.6400000000000001E-2</v>
      </c>
      <c r="AQ384">
        <v>2.7198509999999999E-2</v>
      </c>
      <c r="AR384">
        <v>1.60217074126659</v>
      </c>
      <c r="BO384">
        <v>379</v>
      </c>
      <c r="BP384">
        <v>-4.7207197972683024E-2</v>
      </c>
    </row>
    <row r="385" spans="1:68">
      <c r="A385">
        <v>195806</v>
      </c>
      <c r="B385">
        <v>2.93E-2</v>
      </c>
      <c r="C385">
        <v>2.9999999999999997E-4</v>
      </c>
      <c r="D385">
        <f t="shared" si="18"/>
        <v>2.9600000000000001E-2</v>
      </c>
      <c r="E385">
        <v>-1.9106000000000001E-2</v>
      </c>
      <c r="F385">
        <v>0</v>
      </c>
      <c r="AM385">
        <v>199312</v>
      </c>
      <c r="AN385">
        <v>1.6500000000000001E-2</v>
      </c>
      <c r="AO385">
        <v>2.3E-3</v>
      </c>
      <c r="AP385">
        <f t="shared" si="17"/>
        <v>1.8800000000000001E-2</v>
      </c>
      <c r="AQ385">
        <v>2.6969664000000001E-2</v>
      </c>
      <c r="AR385">
        <v>1.6831248127212</v>
      </c>
      <c r="BO385">
        <v>380</v>
      </c>
      <c r="BP385">
        <v>-0.11731637012296547</v>
      </c>
    </row>
    <row r="386" spans="1:68">
      <c r="A386">
        <v>195807</v>
      </c>
      <c r="B386">
        <v>4.3900000000000002E-2</v>
      </c>
      <c r="C386">
        <v>6.9999999999999999E-4</v>
      </c>
      <c r="D386">
        <f t="shared" si="18"/>
        <v>4.4600000000000001E-2</v>
      </c>
      <c r="E386">
        <v>-9.6530000000000001E-3</v>
      </c>
      <c r="F386">
        <v>3.46E-3</v>
      </c>
      <c r="AM386">
        <v>199401</v>
      </c>
      <c r="AN386">
        <v>2.87E-2</v>
      </c>
      <c r="AO386">
        <v>2.5000000000000001E-3</v>
      </c>
      <c r="AP386">
        <f t="shared" ref="AP386:AP449" si="19">AN386+AO386</f>
        <v>3.1199999999999999E-2</v>
      </c>
      <c r="AQ386">
        <v>2.6210695999999999E-2</v>
      </c>
      <c r="AR386">
        <v>1.7487017736917101</v>
      </c>
      <c r="BO386">
        <v>381</v>
      </c>
      <c r="BP386">
        <v>-9.8293759275054904E-3</v>
      </c>
    </row>
    <row r="387" spans="1:68">
      <c r="A387">
        <v>195808</v>
      </c>
      <c r="B387">
        <v>1.9099999999999999E-2</v>
      </c>
      <c r="C387">
        <v>4.0000000000000002E-4</v>
      </c>
      <c r="D387">
        <f t="shared" ref="D387:D450" si="20">B387+C387</f>
        <v>1.95E-2</v>
      </c>
      <c r="E387">
        <v>-4.9865E-2</v>
      </c>
      <c r="F387">
        <v>-3.4480000000000001E-3</v>
      </c>
      <c r="AM387">
        <v>199402</v>
      </c>
      <c r="AN387">
        <v>-2.5600000000000001E-2</v>
      </c>
      <c r="AO387">
        <v>2.0999999999999999E-3</v>
      </c>
      <c r="AP387">
        <f t="shared" si="19"/>
        <v>-2.35E-2</v>
      </c>
      <c r="AQ387">
        <v>2.7115354000000001E-2</v>
      </c>
      <c r="AR387">
        <v>1.72471194052334</v>
      </c>
      <c r="BO387">
        <v>382</v>
      </c>
      <c r="BP387">
        <v>6.9300366379564549E-2</v>
      </c>
    </row>
    <row r="388" spans="1:68">
      <c r="A388">
        <v>195809</v>
      </c>
      <c r="B388">
        <v>4.6600000000000003E-2</v>
      </c>
      <c r="C388">
        <v>1.9E-3</v>
      </c>
      <c r="D388">
        <f t="shared" si="20"/>
        <v>4.8500000000000001E-2</v>
      </c>
      <c r="E388">
        <v>1.0549999999999999E-3</v>
      </c>
      <c r="F388">
        <v>0</v>
      </c>
      <c r="AM388">
        <v>199403</v>
      </c>
      <c r="AN388">
        <v>-4.7800000000000002E-2</v>
      </c>
      <c r="AO388">
        <v>2.7000000000000001E-3</v>
      </c>
      <c r="AP388">
        <f t="shared" si="19"/>
        <v>-4.5100000000000001E-2</v>
      </c>
      <c r="AQ388">
        <v>2.8512461999999999E-2</v>
      </c>
      <c r="AR388">
        <v>1.8310217458832401</v>
      </c>
      <c r="BO388">
        <v>383</v>
      </c>
      <c r="BP388">
        <v>0.11966907421250739</v>
      </c>
    </row>
    <row r="389" spans="1:68">
      <c r="A389">
        <v>195810</v>
      </c>
      <c r="B389">
        <v>2.53E-2</v>
      </c>
      <c r="C389">
        <v>1.8E-3</v>
      </c>
      <c r="D389">
        <f t="shared" si="20"/>
        <v>2.7099999999999999E-2</v>
      </c>
      <c r="E389">
        <v>-1.8289999999999999E-3</v>
      </c>
      <c r="F389">
        <v>0</v>
      </c>
      <c r="AM389">
        <v>199404</v>
      </c>
      <c r="AN389">
        <v>6.7999999999999996E-3</v>
      </c>
      <c r="AO389">
        <v>2.7000000000000001E-3</v>
      </c>
      <c r="AP389">
        <f t="shared" si="19"/>
        <v>9.4999999999999998E-3</v>
      </c>
      <c r="AQ389">
        <v>2.8283545E-2</v>
      </c>
      <c r="AR389">
        <v>1.9282649265984699</v>
      </c>
      <c r="BO389">
        <v>384</v>
      </c>
      <c r="BP389">
        <v>-5.5015575936400107E-2</v>
      </c>
    </row>
    <row r="390" spans="1:68">
      <c r="A390">
        <v>195811</v>
      </c>
      <c r="B390">
        <v>3.0099999999999998E-2</v>
      </c>
      <c r="C390">
        <v>1.1000000000000001E-3</v>
      </c>
      <c r="D390">
        <f t="shared" si="20"/>
        <v>3.1199999999999999E-2</v>
      </c>
      <c r="E390">
        <v>1.6435999999999999E-2</v>
      </c>
      <c r="F390">
        <v>3.46E-3</v>
      </c>
      <c r="AM390">
        <v>199405</v>
      </c>
      <c r="AN390">
        <v>5.7999999999999996E-3</v>
      </c>
      <c r="AO390">
        <v>3.0999999999999999E-3</v>
      </c>
      <c r="AP390">
        <f t="shared" si="19"/>
        <v>8.8999999999999999E-3</v>
      </c>
      <c r="AQ390">
        <v>2.8031514E-2</v>
      </c>
      <c r="AR390">
        <v>1.84994580523328</v>
      </c>
      <c r="BO390">
        <v>385</v>
      </c>
      <c r="BP390">
        <v>-1.0171873930542974E-2</v>
      </c>
    </row>
    <row r="391" spans="1:68">
      <c r="A391">
        <v>195812</v>
      </c>
      <c r="B391">
        <v>5.1499999999999997E-2</v>
      </c>
      <c r="C391">
        <v>2.2000000000000001E-3</v>
      </c>
      <c r="D391">
        <f t="shared" si="20"/>
        <v>5.3699999999999998E-2</v>
      </c>
      <c r="E391">
        <v>-3.1056E-2</v>
      </c>
      <c r="F391">
        <v>-3.4480000000000001E-3</v>
      </c>
      <c r="AM391">
        <v>199406</v>
      </c>
      <c r="AN391">
        <v>-3.0300000000000001E-2</v>
      </c>
      <c r="AO391">
        <v>3.0999999999999999E-3</v>
      </c>
      <c r="AP391">
        <f t="shared" si="19"/>
        <v>-2.7200000000000002E-2</v>
      </c>
      <c r="AQ391">
        <v>2.8901343999999999E-2</v>
      </c>
      <c r="AR391">
        <v>1.8595501423705501</v>
      </c>
      <c r="BO391">
        <v>386</v>
      </c>
      <c r="BP391">
        <v>0.16612673970313369</v>
      </c>
    </row>
    <row r="392" spans="1:68">
      <c r="A392">
        <v>195901</v>
      </c>
      <c r="B392">
        <v>7.1000000000000004E-3</v>
      </c>
      <c r="C392">
        <v>2.0999999999999999E-3</v>
      </c>
      <c r="D392">
        <f t="shared" si="20"/>
        <v>9.1999999999999998E-3</v>
      </c>
      <c r="E392">
        <v>-1.2179999999999999E-3</v>
      </c>
      <c r="F392">
        <v>3.46E-3</v>
      </c>
      <c r="AM392">
        <v>199407</v>
      </c>
      <c r="AN392">
        <v>2.8199999999999999E-2</v>
      </c>
      <c r="AO392">
        <v>2.8E-3</v>
      </c>
      <c r="AP392">
        <f t="shared" si="19"/>
        <v>3.1E-2</v>
      </c>
      <c r="AQ392">
        <v>2.8085105999999999E-2</v>
      </c>
      <c r="AR392">
        <v>1.99653105996354</v>
      </c>
      <c r="BO392">
        <v>387</v>
      </c>
      <c r="BP392">
        <v>-2.8305327255137569E-3</v>
      </c>
    </row>
    <row r="393" spans="1:68">
      <c r="A393">
        <v>195902</v>
      </c>
      <c r="B393">
        <v>9.4999999999999998E-3</v>
      </c>
      <c r="C393">
        <v>1.9E-3</v>
      </c>
      <c r="D393">
        <f t="shared" si="20"/>
        <v>1.14E-2</v>
      </c>
      <c r="E393">
        <v>1.4538000000000001E-2</v>
      </c>
      <c r="F393">
        <v>-3.4480000000000001E-3</v>
      </c>
      <c r="AM393">
        <v>199408</v>
      </c>
      <c r="AN393">
        <v>4.0099999999999997E-2</v>
      </c>
      <c r="AO393">
        <v>3.7000000000000002E-3</v>
      </c>
      <c r="AP393">
        <f t="shared" si="19"/>
        <v>4.3799999999999999E-2</v>
      </c>
      <c r="AQ393">
        <v>2.7129337999999999E-2</v>
      </c>
      <c r="AR393">
        <v>1.79133698350048</v>
      </c>
      <c r="BO393">
        <v>388</v>
      </c>
      <c r="BP393">
        <v>-3.2246332850228709E-2</v>
      </c>
    </row>
    <row r="394" spans="1:68">
      <c r="A394">
        <v>195903</v>
      </c>
      <c r="B394">
        <v>2.8E-3</v>
      </c>
      <c r="C394">
        <v>2.2000000000000001E-3</v>
      </c>
      <c r="D394">
        <f t="shared" si="20"/>
        <v>5.0000000000000001E-3</v>
      </c>
      <c r="E394">
        <v>-1.1762E-2</v>
      </c>
      <c r="F394">
        <v>0</v>
      </c>
      <c r="AM394">
        <v>199409</v>
      </c>
      <c r="AN394">
        <v>-2.3099999999999999E-2</v>
      </c>
      <c r="AO394">
        <v>3.7000000000000002E-3</v>
      </c>
      <c r="AP394">
        <f t="shared" si="19"/>
        <v>-1.9400000000000001E-2</v>
      </c>
      <c r="AQ394">
        <v>2.7944068999999998E-2</v>
      </c>
      <c r="AR394">
        <v>1.6792877215645901</v>
      </c>
      <c r="BO394">
        <v>389</v>
      </c>
      <c r="BP394">
        <v>9.1849220762993178E-2</v>
      </c>
    </row>
    <row r="395" spans="1:68">
      <c r="A395">
        <v>195904</v>
      </c>
      <c r="B395">
        <v>3.6600000000000001E-2</v>
      </c>
      <c r="C395">
        <v>2E-3</v>
      </c>
      <c r="D395">
        <f t="shared" si="20"/>
        <v>3.8600000000000002E-2</v>
      </c>
      <c r="E395">
        <v>-1.8114000000000002E-2</v>
      </c>
      <c r="F395">
        <v>3.46E-3</v>
      </c>
      <c r="AM395">
        <v>199410</v>
      </c>
      <c r="AN395">
        <v>1.34E-2</v>
      </c>
      <c r="AO395">
        <v>3.8E-3</v>
      </c>
      <c r="AP395">
        <f t="shared" si="19"/>
        <v>1.72E-2</v>
      </c>
      <c r="AQ395">
        <v>2.7550192000000001E-2</v>
      </c>
      <c r="AR395">
        <v>1.77901646094569</v>
      </c>
      <c r="BO395">
        <v>390</v>
      </c>
      <c r="BP395">
        <v>-8.6460587152239254E-2</v>
      </c>
    </row>
    <row r="396" spans="1:68">
      <c r="A396">
        <v>195905</v>
      </c>
      <c r="B396">
        <v>1.7299999999999999E-2</v>
      </c>
      <c r="C396">
        <v>2.2000000000000001E-3</v>
      </c>
      <c r="D396">
        <f t="shared" si="20"/>
        <v>1.95E-2</v>
      </c>
      <c r="E396">
        <v>8.5899999999999995E-4</v>
      </c>
      <c r="F396">
        <v>0</v>
      </c>
      <c r="AM396">
        <v>199411</v>
      </c>
      <c r="AN396">
        <v>-4.0399999999999998E-2</v>
      </c>
      <c r="AO396">
        <v>3.7000000000000002E-3</v>
      </c>
      <c r="AP396">
        <f t="shared" si="19"/>
        <v>-3.6699999999999997E-2</v>
      </c>
      <c r="AQ396">
        <v>2.8866994E-2</v>
      </c>
      <c r="AR396">
        <v>1.7740988148292001</v>
      </c>
      <c r="BO396">
        <v>391</v>
      </c>
      <c r="BP396">
        <v>-2.4052519430866059E-2</v>
      </c>
    </row>
    <row r="397" spans="1:68">
      <c r="A397">
        <v>195906</v>
      </c>
      <c r="B397">
        <v>-2.5000000000000001E-3</v>
      </c>
      <c r="C397">
        <v>2.5000000000000001E-3</v>
      </c>
      <c r="D397">
        <f t="shared" si="20"/>
        <v>0</v>
      </c>
      <c r="E397">
        <v>-4.8589999999999996E-3</v>
      </c>
      <c r="F397">
        <v>3.4480000000000001E-3</v>
      </c>
      <c r="AM397">
        <v>199412</v>
      </c>
      <c r="AN397">
        <v>8.6E-3</v>
      </c>
      <c r="AO397">
        <v>4.4000000000000003E-3</v>
      </c>
      <c r="AP397">
        <f t="shared" si="19"/>
        <v>1.3000000000000001E-2</v>
      </c>
      <c r="AQ397">
        <v>2.8697716000000002E-2</v>
      </c>
      <c r="AR397">
        <v>2.0148490078321299</v>
      </c>
      <c r="BO397">
        <v>392</v>
      </c>
      <c r="BP397">
        <v>0.24418046169444796</v>
      </c>
    </row>
    <row r="398" spans="1:68">
      <c r="A398">
        <v>195907</v>
      </c>
      <c r="B398">
        <v>3.1699999999999999E-2</v>
      </c>
      <c r="C398">
        <v>2.5000000000000001E-3</v>
      </c>
      <c r="D398">
        <f t="shared" si="20"/>
        <v>3.4200000000000001E-2</v>
      </c>
      <c r="E398">
        <v>2.5230000000000001E-3</v>
      </c>
      <c r="F398">
        <v>3.4359999999999998E-3</v>
      </c>
      <c r="AM398">
        <v>199501</v>
      </c>
      <c r="AN398">
        <v>1.7999999999999999E-2</v>
      </c>
      <c r="AO398">
        <v>4.1999999999999997E-3</v>
      </c>
      <c r="AP398">
        <f t="shared" si="19"/>
        <v>2.2199999999999998E-2</v>
      </c>
      <c r="AQ398">
        <v>2.8017515999999999E-2</v>
      </c>
      <c r="AR398">
        <v>2.0830030475945698</v>
      </c>
      <c r="BO398">
        <v>393</v>
      </c>
      <c r="BP398">
        <v>0.17342785206622602</v>
      </c>
    </row>
    <row r="399" spans="1:68">
      <c r="A399">
        <v>195908</v>
      </c>
      <c r="B399">
        <v>-1.3899999999999999E-2</v>
      </c>
      <c r="C399">
        <v>1.9E-3</v>
      </c>
      <c r="D399">
        <f t="shared" si="20"/>
        <v>-1.1999999999999999E-2</v>
      </c>
      <c r="E399">
        <v>-1.8395000000000002E-2</v>
      </c>
      <c r="F399">
        <v>0</v>
      </c>
      <c r="AM399">
        <v>199502</v>
      </c>
      <c r="AN399">
        <v>3.6299999999999999E-2</v>
      </c>
      <c r="AO399">
        <v>4.0000000000000001E-3</v>
      </c>
      <c r="AP399">
        <f t="shared" si="19"/>
        <v>4.0300000000000002E-2</v>
      </c>
      <c r="AQ399">
        <v>2.7041999000000001E-2</v>
      </c>
      <c r="AR399">
        <v>1.93762959142742</v>
      </c>
      <c r="BO399">
        <v>394</v>
      </c>
      <c r="BP399">
        <v>0.25671989209693274</v>
      </c>
    </row>
    <row r="400" spans="1:68">
      <c r="A400">
        <v>195909</v>
      </c>
      <c r="B400">
        <v>-4.8000000000000001E-2</v>
      </c>
      <c r="C400">
        <v>3.0999999999999999E-3</v>
      </c>
      <c r="D400">
        <f t="shared" si="20"/>
        <v>-4.4900000000000002E-2</v>
      </c>
      <c r="E400">
        <v>7.0590000000000002E-3</v>
      </c>
      <c r="F400">
        <v>3.4250000000000001E-3</v>
      </c>
      <c r="AM400">
        <v>199503</v>
      </c>
      <c r="AN400">
        <v>2.18E-2</v>
      </c>
      <c r="AO400">
        <v>4.5999999999999999E-3</v>
      </c>
      <c r="AP400">
        <f t="shared" si="19"/>
        <v>2.64E-2</v>
      </c>
      <c r="AQ400">
        <v>2.6322622E-2</v>
      </c>
      <c r="AR400">
        <v>1.8817177718462801</v>
      </c>
      <c r="BO400">
        <v>395</v>
      </c>
      <c r="BP400">
        <v>-4.8350907115265518E-2</v>
      </c>
    </row>
    <row r="401" spans="1:68">
      <c r="A401">
        <v>195910</v>
      </c>
      <c r="B401">
        <v>1.2800000000000001E-2</v>
      </c>
      <c r="C401">
        <v>3.0000000000000001E-3</v>
      </c>
      <c r="D401">
        <f t="shared" si="20"/>
        <v>1.5800000000000002E-2</v>
      </c>
      <c r="E401">
        <v>1.787E-2</v>
      </c>
      <c r="F401">
        <v>3.4129999999999998E-3</v>
      </c>
      <c r="AM401">
        <v>199504</v>
      </c>
      <c r="AN401">
        <v>2.1100000000000001E-2</v>
      </c>
      <c r="AO401">
        <v>4.4000000000000003E-3</v>
      </c>
      <c r="AP401">
        <f t="shared" si="19"/>
        <v>2.5500000000000002E-2</v>
      </c>
      <c r="AQ401">
        <v>2.5729699000000002E-2</v>
      </c>
      <c r="AR401">
        <v>1.75818349479909</v>
      </c>
      <c r="BO401">
        <v>396</v>
      </c>
      <c r="BP401">
        <v>9.0815872995150981E-2</v>
      </c>
    </row>
    <row r="402" spans="1:68">
      <c r="A402">
        <v>195911</v>
      </c>
      <c r="B402">
        <v>1.6E-2</v>
      </c>
      <c r="C402">
        <v>2.5999999999999999E-3</v>
      </c>
      <c r="D402">
        <f t="shared" si="20"/>
        <v>1.8599999999999998E-2</v>
      </c>
      <c r="E402">
        <v>-9.4909999999999994E-3</v>
      </c>
      <c r="F402">
        <v>0</v>
      </c>
      <c r="AM402">
        <v>199505</v>
      </c>
      <c r="AN402">
        <v>2.9000000000000001E-2</v>
      </c>
      <c r="AO402">
        <v>5.4000000000000003E-3</v>
      </c>
      <c r="AP402">
        <f t="shared" si="19"/>
        <v>3.44E-2</v>
      </c>
      <c r="AQ402">
        <v>2.4946882E-2</v>
      </c>
      <c r="AR402">
        <v>1.6250483578000099</v>
      </c>
      <c r="BO402">
        <v>397</v>
      </c>
      <c r="BP402">
        <v>0.27231288908422541</v>
      </c>
    </row>
    <row r="403" spans="1:68">
      <c r="A403">
        <v>195912</v>
      </c>
      <c r="B403">
        <v>2.4500000000000001E-2</v>
      </c>
      <c r="C403">
        <v>3.3999999999999998E-3</v>
      </c>
      <c r="D403">
        <f t="shared" si="20"/>
        <v>2.7900000000000001E-2</v>
      </c>
      <c r="E403">
        <v>-2.4036999999999999E-2</v>
      </c>
      <c r="F403">
        <v>0</v>
      </c>
      <c r="AM403">
        <v>199506</v>
      </c>
      <c r="AN403">
        <v>2.7199999999999998E-2</v>
      </c>
      <c r="AO403">
        <v>4.7000000000000002E-3</v>
      </c>
      <c r="AP403">
        <f t="shared" si="19"/>
        <v>3.1899999999999998E-2</v>
      </c>
      <c r="AQ403">
        <v>2.4543368999999999E-2</v>
      </c>
      <c r="AR403">
        <v>1.6364682317463599</v>
      </c>
      <c r="BO403">
        <v>398</v>
      </c>
      <c r="BP403">
        <v>0.15461965921531939</v>
      </c>
    </row>
    <row r="404" spans="1:68">
      <c r="A404">
        <v>196001</v>
      </c>
      <c r="B404">
        <v>-6.9800000000000001E-2</v>
      </c>
      <c r="C404">
        <v>3.3E-3</v>
      </c>
      <c r="D404">
        <f t="shared" si="20"/>
        <v>-6.6500000000000004E-2</v>
      </c>
      <c r="E404">
        <v>2.6651000000000001E-2</v>
      </c>
      <c r="F404">
        <v>-3.4009999999999999E-3</v>
      </c>
      <c r="AM404">
        <v>199507</v>
      </c>
      <c r="AN404">
        <v>3.7199999999999997E-2</v>
      </c>
      <c r="AO404">
        <v>4.4999999999999997E-3</v>
      </c>
      <c r="AP404">
        <f t="shared" si="19"/>
        <v>4.1699999999999994E-2</v>
      </c>
      <c r="AQ404">
        <v>2.3912038E-2</v>
      </c>
      <c r="AR404">
        <v>1.57540457176115</v>
      </c>
      <c r="BO404">
        <v>399</v>
      </c>
      <c r="BP404">
        <v>0.28913980125403682</v>
      </c>
    </row>
    <row r="405" spans="1:68">
      <c r="A405">
        <v>196002</v>
      </c>
      <c r="B405">
        <v>1.17E-2</v>
      </c>
      <c r="C405">
        <v>2.8999999999999998E-3</v>
      </c>
      <c r="D405">
        <f t="shared" si="20"/>
        <v>1.46E-2</v>
      </c>
      <c r="E405">
        <v>1.4736000000000001E-2</v>
      </c>
      <c r="F405">
        <v>3.4129999999999998E-3</v>
      </c>
      <c r="AM405">
        <v>199508</v>
      </c>
      <c r="AN405">
        <v>5.4999999999999997E-3</v>
      </c>
      <c r="AO405">
        <v>4.7000000000000002E-3</v>
      </c>
      <c r="AP405">
        <f t="shared" si="19"/>
        <v>1.0200000000000001E-2</v>
      </c>
      <c r="AQ405">
        <v>2.4044280000000001E-2</v>
      </c>
      <c r="AR405">
        <v>1.5751573408336501</v>
      </c>
      <c r="BO405">
        <v>400</v>
      </c>
      <c r="BP405">
        <v>0.14730365185070976</v>
      </c>
    </row>
    <row r="406" spans="1:68">
      <c r="A406">
        <v>196003</v>
      </c>
      <c r="B406">
        <v>-1.6299999999999999E-2</v>
      </c>
      <c r="C406">
        <v>3.5000000000000001E-3</v>
      </c>
      <c r="D406">
        <f t="shared" si="20"/>
        <v>-1.2799999999999999E-2</v>
      </c>
      <c r="E406">
        <v>3.3964000000000001E-2</v>
      </c>
      <c r="F406">
        <v>0</v>
      </c>
      <c r="AM406">
        <v>199509</v>
      </c>
      <c r="AN406">
        <v>3.3500000000000002E-2</v>
      </c>
      <c r="AO406">
        <v>4.3E-3</v>
      </c>
      <c r="AP406">
        <f t="shared" si="19"/>
        <v>3.78E-2</v>
      </c>
      <c r="AQ406">
        <v>2.3237111000000001E-2</v>
      </c>
      <c r="AR406">
        <v>1.5257037154008899</v>
      </c>
      <c r="BO406">
        <v>401</v>
      </c>
      <c r="BP406">
        <v>0.27821702913684343</v>
      </c>
    </row>
    <row r="407" spans="1:68">
      <c r="A407">
        <v>196004</v>
      </c>
      <c r="B407">
        <v>-1.7100000000000001E-2</v>
      </c>
      <c r="C407">
        <v>1.9E-3</v>
      </c>
      <c r="D407">
        <f t="shared" si="20"/>
        <v>-1.52E-2</v>
      </c>
      <c r="E407">
        <v>-1.3840999999999999E-2</v>
      </c>
      <c r="F407">
        <v>3.4009999999999999E-3</v>
      </c>
      <c r="AM407">
        <v>199510</v>
      </c>
      <c r="AN407">
        <v>-1.52E-2</v>
      </c>
      <c r="AO407">
        <v>4.7000000000000002E-3</v>
      </c>
      <c r="AP407">
        <f t="shared" si="19"/>
        <v>-1.0499999999999999E-2</v>
      </c>
      <c r="AQ407">
        <v>2.3473774999999999E-2</v>
      </c>
      <c r="AR407">
        <v>1.4526924305078199</v>
      </c>
      <c r="BO407">
        <v>402</v>
      </c>
      <c r="BP407">
        <v>0.23797002858384236</v>
      </c>
    </row>
    <row r="408" spans="1:68">
      <c r="A408">
        <v>196005</v>
      </c>
      <c r="B408">
        <v>3.1199999999999999E-2</v>
      </c>
      <c r="C408">
        <v>2.7000000000000001E-3</v>
      </c>
      <c r="D408">
        <f t="shared" si="20"/>
        <v>3.39E-2</v>
      </c>
      <c r="E408">
        <v>1.8973E-2</v>
      </c>
      <c r="F408">
        <v>0</v>
      </c>
      <c r="AM408">
        <v>199511</v>
      </c>
      <c r="AN408">
        <v>3.95E-2</v>
      </c>
      <c r="AO408">
        <v>4.1999999999999997E-3</v>
      </c>
      <c r="AP408">
        <f t="shared" si="19"/>
        <v>4.3700000000000003E-2</v>
      </c>
      <c r="AQ408">
        <v>2.2663824999999999E-2</v>
      </c>
      <c r="AR408">
        <v>1.43534139764925</v>
      </c>
      <c r="BO408">
        <v>403</v>
      </c>
      <c r="BP408">
        <v>0.11618391303855402</v>
      </c>
    </row>
    <row r="409" spans="1:68">
      <c r="A409">
        <v>196006</v>
      </c>
      <c r="B409">
        <v>2.0799999999999999E-2</v>
      </c>
      <c r="C409">
        <v>2.3999999999999998E-3</v>
      </c>
      <c r="D409">
        <f t="shared" si="20"/>
        <v>2.3199999999999998E-2</v>
      </c>
      <c r="E409">
        <v>1.5537E-2</v>
      </c>
      <c r="F409">
        <v>3.3899999999999998E-3</v>
      </c>
      <c r="AM409">
        <v>199512</v>
      </c>
      <c r="AN409">
        <v>1.03E-2</v>
      </c>
      <c r="AO409">
        <v>4.8999999999999998E-3</v>
      </c>
      <c r="AP409">
        <f t="shared" si="19"/>
        <v>1.52E-2</v>
      </c>
      <c r="AQ409">
        <v>2.2388907999999999E-2</v>
      </c>
      <c r="AR409">
        <v>1.4248412191598201</v>
      </c>
      <c r="BO409">
        <v>404</v>
      </c>
      <c r="BP409">
        <v>0.27127777798514208</v>
      </c>
    </row>
    <row r="410" spans="1:68">
      <c r="A410">
        <v>196007</v>
      </c>
      <c r="B410">
        <v>-2.3699999999999999E-2</v>
      </c>
      <c r="C410">
        <v>1.2999999999999999E-3</v>
      </c>
      <c r="D410">
        <f t="shared" si="20"/>
        <v>-2.24E-2</v>
      </c>
      <c r="E410">
        <v>3.3931000000000003E-2</v>
      </c>
      <c r="F410">
        <v>0</v>
      </c>
      <c r="AM410">
        <v>199601</v>
      </c>
      <c r="AN410">
        <v>2.2599999999999999E-2</v>
      </c>
      <c r="AO410">
        <v>4.3E-3</v>
      </c>
      <c r="AP410">
        <f t="shared" si="19"/>
        <v>2.69E-2</v>
      </c>
      <c r="AQ410">
        <v>2.1844176999999999E-2</v>
      </c>
      <c r="AR410">
        <v>1.39020745470176</v>
      </c>
      <c r="BO410">
        <v>405</v>
      </c>
      <c r="BP410">
        <v>0.21479015692590214</v>
      </c>
    </row>
    <row r="411" spans="1:68">
      <c r="A411">
        <v>196008</v>
      </c>
      <c r="B411">
        <v>3.0099999999999998E-2</v>
      </c>
      <c r="C411">
        <v>1.6999999999999999E-3</v>
      </c>
      <c r="D411">
        <f t="shared" si="20"/>
        <v>3.1799999999999995E-2</v>
      </c>
      <c r="E411">
        <v>-2.3749999999999999E-3</v>
      </c>
      <c r="F411">
        <v>0</v>
      </c>
      <c r="AM411">
        <v>199602</v>
      </c>
      <c r="AN411">
        <v>1.3299999999999999E-2</v>
      </c>
      <c r="AO411">
        <v>3.8999999999999998E-3</v>
      </c>
      <c r="AP411">
        <f t="shared" si="19"/>
        <v>1.72E-2</v>
      </c>
      <c r="AQ411">
        <v>2.1855108000000002E-2</v>
      </c>
      <c r="AR411">
        <v>1.40650062071882</v>
      </c>
      <c r="BO411">
        <v>406</v>
      </c>
      <c r="BP411">
        <v>0.10884307928517295</v>
      </c>
    </row>
    <row r="412" spans="1:68">
      <c r="A412">
        <v>196009</v>
      </c>
      <c r="B412">
        <v>-5.9900000000000002E-2</v>
      </c>
      <c r="C412">
        <v>1.6000000000000001E-3</v>
      </c>
      <c r="D412">
        <f t="shared" si="20"/>
        <v>-5.8300000000000005E-2</v>
      </c>
      <c r="E412">
        <v>5.7819999999999998E-3</v>
      </c>
      <c r="F412">
        <v>0</v>
      </c>
      <c r="AM412">
        <v>199603</v>
      </c>
      <c r="AN412">
        <v>7.3000000000000001E-3</v>
      </c>
      <c r="AO412">
        <v>3.8999999999999998E-3</v>
      </c>
      <c r="AP412">
        <f t="shared" si="19"/>
        <v>1.12E-2</v>
      </c>
      <c r="AQ412">
        <v>2.1843531999999999E-2</v>
      </c>
      <c r="AR412">
        <v>1.3667550343758399</v>
      </c>
      <c r="BO412">
        <v>407</v>
      </c>
      <c r="BP412">
        <v>0.23893189746561677</v>
      </c>
    </row>
    <row r="413" spans="1:68">
      <c r="A413">
        <v>196010</v>
      </c>
      <c r="B413">
        <v>-7.1000000000000004E-3</v>
      </c>
      <c r="C413">
        <v>2.2000000000000001E-3</v>
      </c>
      <c r="D413">
        <f t="shared" si="20"/>
        <v>-4.8999999999999998E-3</v>
      </c>
      <c r="E413">
        <v>-6.0309999999999999E-3</v>
      </c>
      <c r="F413">
        <v>6.757E-3</v>
      </c>
      <c r="AM413">
        <v>199604</v>
      </c>
      <c r="AN413">
        <v>2.06E-2</v>
      </c>
      <c r="AO413">
        <v>4.5999999999999999E-3</v>
      </c>
      <c r="AP413">
        <f t="shared" si="19"/>
        <v>2.52E-2</v>
      </c>
      <c r="AQ413">
        <v>2.1640653999999999E-2</v>
      </c>
      <c r="AR413">
        <v>1.38337287530154</v>
      </c>
      <c r="BO413">
        <v>408</v>
      </c>
      <c r="BP413">
        <v>3.9052127121132763E-2</v>
      </c>
    </row>
    <row r="414" spans="1:68">
      <c r="A414">
        <v>196011</v>
      </c>
      <c r="B414">
        <v>4.6899999999999997E-2</v>
      </c>
      <c r="C414">
        <v>1.2999999999999999E-3</v>
      </c>
      <c r="D414">
        <f t="shared" si="20"/>
        <v>4.82E-2</v>
      </c>
      <c r="E414">
        <v>-1.8884000000000001E-2</v>
      </c>
      <c r="F414">
        <v>0</v>
      </c>
      <c r="AM414">
        <v>199605</v>
      </c>
      <c r="AN414">
        <v>2.3599999999999999E-2</v>
      </c>
      <c r="AO414">
        <v>4.1999999999999997E-3</v>
      </c>
      <c r="AP414">
        <f t="shared" si="19"/>
        <v>2.7799999999999998E-2</v>
      </c>
      <c r="AQ414">
        <v>2.124183E-2</v>
      </c>
      <c r="AR414">
        <v>1.3501284038649299</v>
      </c>
      <c r="BO414">
        <v>409</v>
      </c>
      <c r="BP414">
        <v>0.20822757735178843</v>
      </c>
    </row>
    <row r="415" spans="1:68">
      <c r="A415">
        <v>196012</v>
      </c>
      <c r="B415">
        <v>4.7100000000000003E-2</v>
      </c>
      <c r="C415">
        <v>1.6000000000000001E-3</v>
      </c>
      <c r="D415">
        <f t="shared" si="20"/>
        <v>4.87E-2</v>
      </c>
      <c r="E415">
        <v>2.9079000000000001E-2</v>
      </c>
      <c r="F415">
        <v>0</v>
      </c>
      <c r="AM415">
        <v>199606</v>
      </c>
      <c r="AN415">
        <v>-1.14E-2</v>
      </c>
      <c r="AO415">
        <v>4.0000000000000001E-3</v>
      </c>
      <c r="AP415">
        <f t="shared" si="19"/>
        <v>-7.4000000000000003E-3</v>
      </c>
      <c r="AQ415">
        <v>2.1278498999999999E-2</v>
      </c>
      <c r="AR415">
        <v>1.2147639346016399</v>
      </c>
      <c r="BO415">
        <v>410</v>
      </c>
      <c r="BP415">
        <v>0.28783980894878691</v>
      </c>
    </row>
    <row r="416" spans="1:68">
      <c r="A416">
        <v>196101</v>
      </c>
      <c r="B416">
        <v>6.2E-2</v>
      </c>
      <c r="C416">
        <v>1.9E-3</v>
      </c>
      <c r="D416">
        <f t="shared" si="20"/>
        <v>6.3899999999999998E-2</v>
      </c>
      <c r="E416">
        <v>-8.0350000000000005E-3</v>
      </c>
      <c r="F416">
        <v>0</v>
      </c>
      <c r="AM416">
        <v>199607</v>
      </c>
      <c r="AN416">
        <v>-5.9700000000000003E-2</v>
      </c>
      <c r="AO416">
        <v>4.4999999999999997E-3</v>
      </c>
      <c r="AP416">
        <f t="shared" si="19"/>
        <v>-5.5200000000000006E-2</v>
      </c>
      <c r="AQ416">
        <v>2.2501758E-2</v>
      </c>
      <c r="AR416">
        <v>1.23239101004326</v>
      </c>
      <c r="BO416">
        <v>411</v>
      </c>
      <c r="BP416">
        <v>9.4799041262404515E-2</v>
      </c>
    </row>
    <row r="417" spans="1:68">
      <c r="A417">
        <v>196102</v>
      </c>
      <c r="B417">
        <v>3.5700000000000003E-2</v>
      </c>
      <c r="C417">
        <v>1.4E-3</v>
      </c>
      <c r="D417">
        <f t="shared" si="20"/>
        <v>3.7100000000000001E-2</v>
      </c>
      <c r="E417">
        <v>1.6317999999999999E-2</v>
      </c>
      <c r="F417">
        <v>0</v>
      </c>
      <c r="AM417">
        <v>199608</v>
      </c>
      <c r="AN417">
        <v>2.76E-2</v>
      </c>
      <c r="AO417">
        <v>4.1000000000000003E-3</v>
      </c>
      <c r="AP417">
        <f t="shared" si="19"/>
        <v>3.1699999999999999E-2</v>
      </c>
      <c r="AQ417">
        <v>2.2285618E-2</v>
      </c>
      <c r="AR417">
        <v>1.3538398859071801</v>
      </c>
      <c r="BO417">
        <v>412</v>
      </c>
      <c r="BP417">
        <v>6.7303479255624354E-2</v>
      </c>
    </row>
    <row r="418" spans="1:68">
      <c r="A418">
        <v>196103</v>
      </c>
      <c r="B418">
        <v>2.8899999999999999E-2</v>
      </c>
      <c r="C418">
        <v>2E-3</v>
      </c>
      <c r="D418">
        <f t="shared" si="20"/>
        <v>3.0899999999999997E-2</v>
      </c>
      <c r="E418">
        <v>-6.0569999999999999E-3</v>
      </c>
      <c r="F418">
        <v>0</v>
      </c>
      <c r="AM418">
        <v>199609</v>
      </c>
      <c r="AN418">
        <v>5.0200000000000002E-2</v>
      </c>
      <c r="AO418">
        <v>4.4000000000000003E-3</v>
      </c>
      <c r="AP418">
        <f t="shared" si="19"/>
        <v>5.4600000000000003E-2</v>
      </c>
      <c r="AQ418">
        <v>2.1329530999999999E-2</v>
      </c>
      <c r="AR418">
        <v>1.33741297190259</v>
      </c>
      <c r="BO418">
        <v>413</v>
      </c>
      <c r="BP418">
        <v>-0.10822101840532633</v>
      </c>
    </row>
    <row r="419" spans="1:68">
      <c r="A419">
        <v>196104</v>
      </c>
      <c r="B419">
        <v>2.8999999999999998E-3</v>
      </c>
      <c r="C419">
        <v>1.6999999999999999E-3</v>
      </c>
      <c r="D419">
        <f t="shared" si="20"/>
        <v>4.5999999999999999E-3</v>
      </c>
      <c r="E419">
        <v>1.2877E-2</v>
      </c>
      <c r="F419">
        <v>0</v>
      </c>
      <c r="AM419">
        <v>199610</v>
      </c>
      <c r="AN419">
        <v>8.6E-3</v>
      </c>
      <c r="AO419">
        <v>4.1999999999999997E-3</v>
      </c>
      <c r="AP419">
        <f t="shared" si="19"/>
        <v>1.2799999999999999E-2</v>
      </c>
      <c r="AQ419">
        <v>2.0899797000000001E-2</v>
      </c>
      <c r="AR419">
        <v>1.2662666070267401</v>
      </c>
      <c r="BO419">
        <v>414</v>
      </c>
      <c r="BP419">
        <v>8.8958264794135378E-2</v>
      </c>
    </row>
    <row r="420" spans="1:68">
      <c r="A420">
        <v>196105</v>
      </c>
      <c r="B420">
        <v>2.4E-2</v>
      </c>
      <c r="C420">
        <v>1.8E-3</v>
      </c>
      <c r="D420">
        <f t="shared" si="20"/>
        <v>2.58E-2</v>
      </c>
      <c r="E420">
        <v>-9.8999999999999999E-4</v>
      </c>
      <c r="F420">
        <v>0</v>
      </c>
      <c r="AM420">
        <v>199611</v>
      </c>
      <c r="AN420">
        <v>6.25E-2</v>
      </c>
      <c r="AO420">
        <v>4.1000000000000003E-3</v>
      </c>
      <c r="AP420">
        <f t="shared" si="19"/>
        <v>6.6600000000000006E-2</v>
      </c>
      <c r="AQ420">
        <v>1.9576762000000001E-2</v>
      </c>
      <c r="AR420">
        <v>1.3190745571904701</v>
      </c>
      <c r="BO420">
        <v>415</v>
      </c>
      <c r="BP420">
        <v>0.1495481473534323</v>
      </c>
    </row>
    <row r="421" spans="1:68">
      <c r="A421">
        <v>196106</v>
      </c>
      <c r="B421">
        <v>-3.0800000000000001E-2</v>
      </c>
      <c r="C421">
        <v>2E-3</v>
      </c>
      <c r="D421">
        <f t="shared" si="20"/>
        <v>-2.8799999999999999E-2</v>
      </c>
      <c r="E421">
        <v>-1.3138E-2</v>
      </c>
      <c r="F421">
        <v>0</v>
      </c>
      <c r="AM421">
        <v>199612</v>
      </c>
      <c r="AN421">
        <v>-1.7000000000000001E-2</v>
      </c>
      <c r="AO421">
        <v>4.5999999999999999E-3</v>
      </c>
      <c r="AP421">
        <f t="shared" si="19"/>
        <v>-1.2400000000000001E-2</v>
      </c>
      <c r="AQ421">
        <v>2.0115020000000001E-2</v>
      </c>
      <c r="AR421">
        <v>1.2205802036927</v>
      </c>
      <c r="BO421">
        <v>416</v>
      </c>
      <c r="BP421">
        <v>-1.3852790129046388E-3</v>
      </c>
    </row>
    <row r="422" spans="1:68">
      <c r="A422">
        <v>196107</v>
      </c>
      <c r="B422">
        <v>2.8299999999999999E-2</v>
      </c>
      <c r="C422">
        <v>1.8E-3</v>
      </c>
      <c r="D422">
        <f t="shared" si="20"/>
        <v>3.0099999999999998E-2</v>
      </c>
      <c r="E422">
        <v>9.7300000000000002E-4</v>
      </c>
      <c r="F422">
        <v>6.711E-3</v>
      </c>
      <c r="AM422">
        <v>199701</v>
      </c>
      <c r="AN422">
        <v>4.99E-2</v>
      </c>
      <c r="AO422">
        <v>4.4999999999999997E-3</v>
      </c>
      <c r="AP422">
        <f t="shared" si="19"/>
        <v>5.4399999999999997E-2</v>
      </c>
      <c r="AQ422">
        <v>1.9020724999999999E-2</v>
      </c>
      <c r="AR422">
        <v>1.2770165778448701</v>
      </c>
      <c r="BO422">
        <v>417</v>
      </c>
      <c r="BP422">
        <v>0.2713142318176997</v>
      </c>
    </row>
    <row r="423" spans="1:68">
      <c r="A423">
        <v>196108</v>
      </c>
      <c r="B423">
        <v>2.5700000000000001E-2</v>
      </c>
      <c r="C423">
        <v>1.4E-3</v>
      </c>
      <c r="D423">
        <f t="shared" si="20"/>
        <v>2.7099999999999999E-2</v>
      </c>
      <c r="E423">
        <v>-4.4700000000000002E-4</v>
      </c>
      <c r="F423">
        <v>-3.333E-3</v>
      </c>
      <c r="AM423">
        <v>199702</v>
      </c>
      <c r="AN423">
        <v>-4.8999999999999998E-3</v>
      </c>
      <c r="AO423">
        <v>3.8999999999999998E-3</v>
      </c>
      <c r="AP423">
        <f t="shared" si="19"/>
        <v>-1E-3</v>
      </c>
      <c r="AQ423">
        <v>1.8976084000000001E-2</v>
      </c>
      <c r="AR423">
        <v>1.19927321972422</v>
      </c>
      <c r="BO423">
        <v>418</v>
      </c>
      <c r="BP423">
        <v>9.4821721681467352E-2</v>
      </c>
    </row>
    <row r="424" spans="1:68">
      <c r="A424">
        <v>196109</v>
      </c>
      <c r="B424">
        <v>-2.1499999999999998E-2</v>
      </c>
      <c r="C424">
        <v>1.6999999999999999E-3</v>
      </c>
      <c r="D424">
        <f t="shared" si="20"/>
        <v>-1.9799999999999998E-2</v>
      </c>
      <c r="E424">
        <v>9.3559999999999997E-3</v>
      </c>
      <c r="F424">
        <v>3.3440000000000002E-3</v>
      </c>
      <c r="AM424">
        <v>199703</v>
      </c>
      <c r="AN424">
        <v>-5.0299999999999997E-2</v>
      </c>
      <c r="AO424">
        <v>4.3E-3</v>
      </c>
      <c r="AP424">
        <f t="shared" si="19"/>
        <v>-4.5999999999999999E-2</v>
      </c>
      <c r="AQ424">
        <v>1.9891167000000001E-2</v>
      </c>
      <c r="AR424">
        <v>1.16669139424682</v>
      </c>
      <c r="BO424">
        <v>419</v>
      </c>
      <c r="BP424">
        <v>-6.9134829186363989E-2</v>
      </c>
    </row>
    <row r="425" spans="1:68">
      <c r="A425">
        <v>196110</v>
      </c>
      <c r="B425">
        <v>2.5700000000000001E-2</v>
      </c>
      <c r="C425">
        <v>1.9E-3</v>
      </c>
      <c r="D425">
        <f t="shared" si="20"/>
        <v>2.76E-2</v>
      </c>
      <c r="E425">
        <v>1.096E-3</v>
      </c>
      <c r="F425">
        <v>0</v>
      </c>
      <c r="AM425">
        <v>199704</v>
      </c>
      <c r="AN425">
        <v>4.0399999999999998E-2</v>
      </c>
      <c r="AO425">
        <v>4.3E-3</v>
      </c>
      <c r="AP425">
        <f t="shared" si="19"/>
        <v>4.4699999999999997E-2</v>
      </c>
      <c r="AQ425">
        <v>1.8835118000000001E-2</v>
      </c>
      <c r="AR425">
        <v>1.2963749148039501</v>
      </c>
      <c r="BO425">
        <v>420</v>
      </c>
      <c r="BP425">
        <v>4.5733846114857091E-3</v>
      </c>
    </row>
    <row r="426" spans="1:68">
      <c r="A426">
        <v>196111</v>
      </c>
      <c r="B426">
        <v>4.4499999999999998E-2</v>
      </c>
      <c r="C426">
        <v>1.5E-3</v>
      </c>
      <c r="D426">
        <f t="shared" si="20"/>
        <v>4.5999999999999999E-2</v>
      </c>
      <c r="E426">
        <v>-9.0410000000000004E-3</v>
      </c>
      <c r="F426">
        <v>0</v>
      </c>
      <c r="AM426">
        <v>199705</v>
      </c>
      <c r="AN426">
        <v>6.7400000000000002E-2</v>
      </c>
      <c r="AO426">
        <v>4.8999999999999998E-3</v>
      </c>
      <c r="AP426">
        <f t="shared" si="19"/>
        <v>7.2300000000000003E-2</v>
      </c>
      <c r="AQ426">
        <v>1.7832161999999999E-2</v>
      </c>
      <c r="AR426">
        <v>1.28450507222719</v>
      </c>
      <c r="BO426">
        <v>421</v>
      </c>
      <c r="BP426">
        <v>-0.19734644841206389</v>
      </c>
    </row>
    <row r="427" spans="1:68">
      <c r="A427">
        <v>196112</v>
      </c>
      <c r="B427">
        <v>-1.8E-3</v>
      </c>
      <c r="C427">
        <v>1.9E-3</v>
      </c>
      <c r="D427">
        <f t="shared" si="20"/>
        <v>1.0000000000000005E-4</v>
      </c>
      <c r="E427">
        <v>-2.7299999999999998E-3</v>
      </c>
      <c r="F427">
        <v>0</v>
      </c>
      <c r="AM427">
        <v>199706</v>
      </c>
      <c r="AN427">
        <v>4.1000000000000002E-2</v>
      </c>
      <c r="AO427">
        <v>3.7000000000000002E-3</v>
      </c>
      <c r="AP427">
        <f t="shared" si="19"/>
        <v>4.4700000000000004E-2</v>
      </c>
      <c r="AQ427">
        <v>1.7127234000000002E-2</v>
      </c>
      <c r="AR427">
        <v>1.2082341764091</v>
      </c>
      <c r="BO427">
        <v>422</v>
      </c>
      <c r="BP427">
        <v>0.1953113656724364</v>
      </c>
    </row>
    <row r="428" spans="1:68">
      <c r="A428">
        <v>196201</v>
      </c>
      <c r="B428">
        <v>-3.8699999999999998E-2</v>
      </c>
      <c r="C428">
        <v>2.3999999999999998E-3</v>
      </c>
      <c r="D428">
        <f t="shared" si="20"/>
        <v>-3.6299999999999999E-2</v>
      </c>
      <c r="E428">
        <v>1.5479999999999999E-3</v>
      </c>
      <c r="F428">
        <v>0</v>
      </c>
      <c r="AM428">
        <v>199707</v>
      </c>
      <c r="AN428">
        <v>7.3300000000000004E-2</v>
      </c>
      <c r="AO428">
        <v>4.3E-3</v>
      </c>
      <c r="AP428">
        <f t="shared" si="19"/>
        <v>7.7600000000000002E-2</v>
      </c>
      <c r="AQ428">
        <v>1.5945536999999999E-2</v>
      </c>
      <c r="AR428">
        <v>1.0807750773017299</v>
      </c>
      <c r="BO428">
        <v>423</v>
      </c>
      <c r="BP428">
        <v>0.2487638166190263</v>
      </c>
    </row>
    <row r="429" spans="1:68">
      <c r="A429">
        <v>196202</v>
      </c>
      <c r="B429">
        <v>1.8100000000000002E-2</v>
      </c>
      <c r="C429">
        <v>2E-3</v>
      </c>
      <c r="D429">
        <f t="shared" si="20"/>
        <v>2.01E-2</v>
      </c>
      <c r="E429">
        <v>1.915E-2</v>
      </c>
      <c r="F429">
        <v>3.333E-3</v>
      </c>
      <c r="AM429">
        <v>199708</v>
      </c>
      <c r="AN429">
        <v>-4.1500000000000002E-2</v>
      </c>
      <c r="AO429">
        <v>4.1000000000000003E-3</v>
      </c>
      <c r="AP429">
        <f t="shared" si="19"/>
        <v>-3.7400000000000003E-2</v>
      </c>
      <c r="AQ429">
        <v>1.6980370000000002E-2</v>
      </c>
      <c r="AR429">
        <v>0.86663443506642701</v>
      </c>
      <c r="BO429">
        <v>424</v>
      </c>
      <c r="BP429">
        <v>-0.1119865594826181</v>
      </c>
    </row>
    <row r="430" spans="1:68">
      <c r="A430">
        <v>196203</v>
      </c>
      <c r="B430">
        <v>-6.7999999999999996E-3</v>
      </c>
      <c r="C430">
        <v>2E-3</v>
      </c>
      <c r="D430">
        <f t="shared" si="20"/>
        <v>-4.7999999999999996E-3</v>
      </c>
      <c r="E430">
        <v>1.9279999999999999E-2</v>
      </c>
      <c r="F430">
        <v>0</v>
      </c>
      <c r="AM430">
        <v>199709</v>
      </c>
      <c r="AN430">
        <v>5.3499999999999999E-2</v>
      </c>
      <c r="AO430">
        <v>4.4000000000000003E-3</v>
      </c>
      <c r="AP430">
        <f t="shared" si="19"/>
        <v>5.79E-2</v>
      </c>
      <c r="AQ430">
        <v>1.6183177E-2</v>
      </c>
      <c r="AR430">
        <v>0.96514371129889498</v>
      </c>
      <c r="BO430">
        <v>425</v>
      </c>
      <c r="BP430">
        <v>0.23207493520891831</v>
      </c>
    </row>
    <row r="431" spans="1:68">
      <c r="A431">
        <v>196204</v>
      </c>
      <c r="B431">
        <v>-6.59E-2</v>
      </c>
      <c r="C431">
        <v>2.2000000000000001E-3</v>
      </c>
      <c r="D431">
        <f t="shared" si="20"/>
        <v>-6.3700000000000007E-2</v>
      </c>
      <c r="E431">
        <v>1.6427000000000001E-2</v>
      </c>
      <c r="F431">
        <v>3.3219999999999999E-3</v>
      </c>
      <c r="AM431">
        <v>199710</v>
      </c>
      <c r="AN431">
        <v>-3.7999999999999999E-2</v>
      </c>
      <c r="AO431">
        <v>4.1999999999999997E-3</v>
      </c>
      <c r="AP431">
        <f t="shared" si="19"/>
        <v>-3.3799999999999997E-2</v>
      </c>
      <c r="AQ431">
        <v>1.6819371E-2</v>
      </c>
      <c r="AR431">
        <v>0.92334795224395205</v>
      </c>
      <c r="BO431">
        <v>426</v>
      </c>
      <c r="BP431">
        <v>-4.7691399925770206E-2</v>
      </c>
    </row>
    <row r="432" spans="1:68">
      <c r="A432">
        <v>196205</v>
      </c>
      <c r="B432">
        <v>-8.6499999999999994E-2</v>
      </c>
      <c r="C432">
        <v>2.3999999999999998E-3</v>
      </c>
      <c r="D432">
        <f t="shared" si="20"/>
        <v>-8.4099999999999994E-2</v>
      </c>
      <c r="E432">
        <v>-5.9680000000000002E-3</v>
      </c>
      <c r="F432">
        <v>0</v>
      </c>
      <c r="AM432">
        <v>199711</v>
      </c>
      <c r="AN432">
        <v>2.98E-2</v>
      </c>
      <c r="AO432">
        <v>3.8999999999999998E-3</v>
      </c>
      <c r="AP432">
        <f t="shared" si="19"/>
        <v>3.3700000000000001E-2</v>
      </c>
      <c r="AQ432">
        <v>1.6157280999999999E-2</v>
      </c>
      <c r="AR432">
        <v>1.03283267318518</v>
      </c>
      <c r="BO432">
        <v>427</v>
      </c>
      <c r="BP432">
        <v>3.1724415741295808E-2</v>
      </c>
    </row>
    <row r="433" spans="1:68">
      <c r="A433">
        <v>196206</v>
      </c>
      <c r="B433">
        <v>-8.4699999999999998E-2</v>
      </c>
      <c r="C433">
        <v>2E-3</v>
      </c>
      <c r="D433">
        <f t="shared" si="20"/>
        <v>-8.2699999999999996E-2</v>
      </c>
      <c r="E433">
        <v>-3.5130000000000001E-3</v>
      </c>
      <c r="F433">
        <v>0</v>
      </c>
      <c r="AM433">
        <v>199712</v>
      </c>
      <c r="AN433">
        <v>1.32E-2</v>
      </c>
      <c r="AO433">
        <v>4.7999999999999996E-3</v>
      </c>
      <c r="AP433">
        <f t="shared" si="19"/>
        <v>1.7999999999999999E-2</v>
      </c>
      <c r="AQ433">
        <v>1.5961995999999999E-2</v>
      </c>
      <c r="AR433">
        <v>0.87826108751007903</v>
      </c>
      <c r="BO433">
        <v>428</v>
      </c>
      <c r="BP433">
        <v>0.17348464469119079</v>
      </c>
    </row>
    <row r="434" spans="1:68">
      <c r="A434">
        <v>196207</v>
      </c>
      <c r="B434">
        <v>6.2799999999999995E-2</v>
      </c>
      <c r="C434">
        <v>2.7000000000000001E-3</v>
      </c>
      <c r="D434">
        <f t="shared" si="20"/>
        <v>6.5499999999999989E-2</v>
      </c>
      <c r="E434">
        <v>2.4520000000000002E-3</v>
      </c>
      <c r="F434">
        <v>3.3110000000000001E-3</v>
      </c>
      <c r="AM434">
        <v>199801</v>
      </c>
      <c r="AN434">
        <v>1.5E-3</v>
      </c>
      <c r="AO434">
        <v>4.3E-3</v>
      </c>
      <c r="AP434">
        <f t="shared" si="19"/>
        <v>5.7999999999999996E-3</v>
      </c>
      <c r="AQ434">
        <v>1.5852614000000001E-2</v>
      </c>
      <c r="AR434">
        <v>0.83397988308941096</v>
      </c>
      <c r="BO434">
        <v>429</v>
      </c>
      <c r="BP434">
        <v>1.9513669703143943E-2</v>
      </c>
    </row>
    <row r="435" spans="1:68">
      <c r="A435">
        <v>196208</v>
      </c>
      <c r="B435">
        <v>2.1299999999999999E-2</v>
      </c>
      <c r="C435">
        <v>2.3E-3</v>
      </c>
      <c r="D435">
        <f t="shared" si="20"/>
        <v>2.3599999999999999E-2</v>
      </c>
      <c r="E435">
        <v>1.0808E-2</v>
      </c>
      <c r="F435">
        <v>0</v>
      </c>
      <c r="AM435">
        <v>199802</v>
      </c>
      <c r="AN435">
        <v>7.0300000000000001E-2</v>
      </c>
      <c r="AO435">
        <v>3.8999999999999998E-3</v>
      </c>
      <c r="AP435">
        <f t="shared" si="19"/>
        <v>7.4200000000000002E-2</v>
      </c>
      <c r="AQ435">
        <v>1.4856958E-2</v>
      </c>
      <c r="AR435">
        <v>0.71126478452914299</v>
      </c>
      <c r="BO435">
        <v>430</v>
      </c>
      <c r="BP435">
        <v>0.10853011550260844</v>
      </c>
    </row>
    <row r="436" spans="1:68">
      <c r="A436">
        <v>196209</v>
      </c>
      <c r="B436">
        <v>-5.2200000000000003E-2</v>
      </c>
      <c r="C436">
        <v>2.0999999999999999E-3</v>
      </c>
      <c r="D436">
        <f t="shared" si="20"/>
        <v>-5.0100000000000006E-2</v>
      </c>
      <c r="E436">
        <v>5.6119999999999998E-3</v>
      </c>
      <c r="F436">
        <v>3.3E-3</v>
      </c>
      <c r="AM436">
        <v>199803</v>
      </c>
      <c r="AN436">
        <v>4.7600000000000003E-2</v>
      </c>
      <c r="AO436">
        <v>3.8999999999999998E-3</v>
      </c>
      <c r="AP436">
        <f t="shared" si="19"/>
        <v>5.1500000000000004E-2</v>
      </c>
      <c r="AQ436">
        <v>1.4195598E-2</v>
      </c>
      <c r="AR436">
        <v>0.54590518237486496</v>
      </c>
      <c r="BO436">
        <v>431</v>
      </c>
      <c r="BP436">
        <v>0.13045803699694469</v>
      </c>
    </row>
    <row r="437" spans="1:68">
      <c r="A437">
        <v>196210</v>
      </c>
      <c r="B437">
        <v>-5.0000000000000001E-4</v>
      </c>
      <c r="C437">
        <v>2.5000000000000001E-3</v>
      </c>
      <c r="D437">
        <f t="shared" si="20"/>
        <v>2E-3</v>
      </c>
      <c r="E437">
        <v>5.4440000000000001E-3</v>
      </c>
      <c r="F437">
        <v>0</v>
      </c>
      <c r="AM437">
        <v>199804</v>
      </c>
      <c r="AN437">
        <v>7.3000000000000001E-3</v>
      </c>
      <c r="AO437">
        <v>4.3E-3</v>
      </c>
      <c r="AP437">
        <f t="shared" si="19"/>
        <v>1.1599999999999999E-2</v>
      </c>
      <c r="AQ437">
        <v>1.4160858E-2</v>
      </c>
      <c r="AR437">
        <v>0.45901693104024299</v>
      </c>
      <c r="BO437">
        <v>432</v>
      </c>
      <c r="BP437">
        <v>0.15743689867539318</v>
      </c>
    </row>
    <row r="438" spans="1:68">
      <c r="A438">
        <v>196211</v>
      </c>
      <c r="B438">
        <v>0.1087</v>
      </c>
      <c r="C438">
        <v>2E-3</v>
      </c>
      <c r="D438">
        <f t="shared" si="20"/>
        <v>0.11070000000000001</v>
      </c>
      <c r="E438">
        <v>4.4720000000000003E-3</v>
      </c>
      <c r="F438">
        <v>0</v>
      </c>
      <c r="AM438">
        <v>199805</v>
      </c>
      <c r="AN438">
        <v>-3.0700000000000002E-2</v>
      </c>
      <c r="AO438">
        <v>4.0000000000000001E-3</v>
      </c>
      <c r="AP438">
        <f t="shared" si="19"/>
        <v>-2.6700000000000002E-2</v>
      </c>
      <c r="AQ438">
        <v>1.4527297999999999E-2</v>
      </c>
      <c r="AR438">
        <v>0.51122769903515697</v>
      </c>
      <c r="BO438">
        <v>433</v>
      </c>
      <c r="BP438">
        <v>-7.8037899936022781E-2</v>
      </c>
    </row>
    <row r="439" spans="1:68">
      <c r="A439">
        <v>196212</v>
      </c>
      <c r="B439">
        <v>1.01E-2</v>
      </c>
      <c r="C439">
        <v>2.3E-3</v>
      </c>
      <c r="D439">
        <f t="shared" si="20"/>
        <v>1.24E-2</v>
      </c>
      <c r="E439">
        <v>9.1850000000000005E-3</v>
      </c>
      <c r="F439">
        <v>0</v>
      </c>
      <c r="AM439">
        <v>199806</v>
      </c>
      <c r="AN439">
        <v>3.1800000000000002E-2</v>
      </c>
      <c r="AO439">
        <v>4.1000000000000003E-3</v>
      </c>
      <c r="AP439">
        <f t="shared" si="19"/>
        <v>3.5900000000000001E-2</v>
      </c>
      <c r="AQ439">
        <v>1.4067240999999999E-2</v>
      </c>
      <c r="AR439">
        <v>0.58435913294510999</v>
      </c>
      <c r="BO439">
        <v>434</v>
      </c>
      <c r="BP439">
        <v>0.16803598340209408</v>
      </c>
    </row>
    <row r="440" spans="1:68">
      <c r="A440">
        <v>196301</v>
      </c>
      <c r="B440">
        <v>4.9299999999999997E-2</v>
      </c>
      <c r="C440">
        <v>2.5000000000000001E-3</v>
      </c>
      <c r="D440">
        <f t="shared" si="20"/>
        <v>5.1799999999999999E-2</v>
      </c>
      <c r="E440">
        <v>3.2950000000000002E-3</v>
      </c>
      <c r="F440">
        <v>0</v>
      </c>
      <c r="AM440">
        <v>199807</v>
      </c>
      <c r="AN440">
        <v>-2.46E-2</v>
      </c>
      <c r="AO440">
        <v>4.0000000000000001E-3</v>
      </c>
      <c r="AP440">
        <f t="shared" si="19"/>
        <v>-2.06E-2</v>
      </c>
      <c r="AQ440">
        <v>1.4292045999999999E-2</v>
      </c>
      <c r="AR440">
        <v>0.40296614793952001</v>
      </c>
      <c r="BO440">
        <v>435</v>
      </c>
      <c r="BP440">
        <v>0.1261917553016168</v>
      </c>
    </row>
    <row r="441" spans="1:68">
      <c r="A441">
        <v>196302</v>
      </c>
      <c r="B441">
        <v>-2.3800000000000002E-2</v>
      </c>
      <c r="C441">
        <v>2.3E-3</v>
      </c>
      <c r="D441">
        <f t="shared" si="20"/>
        <v>-2.1500000000000002E-2</v>
      </c>
      <c r="E441">
        <v>-2.189E-3</v>
      </c>
      <c r="F441">
        <v>0</v>
      </c>
      <c r="AM441">
        <v>199808</v>
      </c>
      <c r="AN441">
        <v>-0.1608</v>
      </c>
      <c r="AO441">
        <v>4.3E-3</v>
      </c>
      <c r="AP441">
        <f t="shared" si="19"/>
        <v>-0.1565</v>
      </c>
      <c r="AQ441">
        <v>1.6801074999999999E-2</v>
      </c>
      <c r="AR441">
        <v>0.423593789894113</v>
      </c>
      <c r="BO441">
        <v>436</v>
      </c>
      <c r="BP441">
        <v>0.19820022698832251</v>
      </c>
    </row>
    <row r="442" spans="1:68">
      <c r="A442">
        <v>196303</v>
      </c>
      <c r="B442">
        <v>3.0800000000000001E-2</v>
      </c>
      <c r="C442">
        <v>2.3E-3</v>
      </c>
      <c r="D442">
        <f t="shared" si="20"/>
        <v>3.3100000000000004E-2</v>
      </c>
      <c r="E442">
        <v>2.5609999999999999E-3</v>
      </c>
      <c r="F442">
        <v>3.2889999999999998E-3</v>
      </c>
      <c r="AM442">
        <v>199809</v>
      </c>
      <c r="AN442">
        <v>6.1499999999999999E-2</v>
      </c>
      <c r="AO442">
        <v>4.5999999999999999E-3</v>
      </c>
      <c r="AP442">
        <f t="shared" si="19"/>
        <v>6.6099999999999992E-2</v>
      </c>
      <c r="AQ442">
        <v>1.5879883000000001E-2</v>
      </c>
      <c r="AR442">
        <v>0.715738526148614</v>
      </c>
      <c r="BO442">
        <v>437</v>
      </c>
      <c r="BP442">
        <v>1.2036493019408401E-2</v>
      </c>
    </row>
    <row r="443" spans="1:68">
      <c r="A443">
        <v>196304</v>
      </c>
      <c r="B443">
        <v>4.5100000000000001E-2</v>
      </c>
      <c r="C443">
        <v>2.5000000000000001E-3</v>
      </c>
      <c r="D443">
        <f t="shared" si="20"/>
        <v>4.7600000000000003E-2</v>
      </c>
      <c r="E443">
        <v>-7.1000000000000002E-4</v>
      </c>
      <c r="F443">
        <v>0</v>
      </c>
      <c r="AM443">
        <v>199810</v>
      </c>
      <c r="AN443">
        <v>7.1300000000000002E-2</v>
      </c>
      <c r="AO443">
        <v>3.2000000000000002E-3</v>
      </c>
      <c r="AP443">
        <f t="shared" si="19"/>
        <v>7.4499999999999997E-2</v>
      </c>
      <c r="AQ443">
        <v>1.4714761E-2</v>
      </c>
      <c r="AR443">
        <v>0.46306903116190301</v>
      </c>
      <c r="BO443">
        <v>438</v>
      </c>
      <c r="BP443">
        <v>0.12396683702758793</v>
      </c>
    </row>
    <row r="444" spans="1:68">
      <c r="A444">
        <v>196305</v>
      </c>
      <c r="B444">
        <v>1.7600000000000001E-2</v>
      </c>
      <c r="C444">
        <v>2.3999999999999998E-3</v>
      </c>
      <c r="D444">
        <f t="shared" si="20"/>
        <v>0.02</v>
      </c>
      <c r="E444">
        <v>3.2680000000000001E-3</v>
      </c>
      <c r="F444">
        <v>0</v>
      </c>
      <c r="AM444">
        <v>199811</v>
      </c>
      <c r="AN444">
        <v>6.0999999999999999E-2</v>
      </c>
      <c r="AO444">
        <v>3.0999999999999999E-3</v>
      </c>
      <c r="AP444">
        <f t="shared" si="19"/>
        <v>6.4100000000000004E-2</v>
      </c>
      <c r="AQ444">
        <v>1.3907628E-2</v>
      </c>
      <c r="AR444">
        <v>0.12810860150547901</v>
      </c>
      <c r="BO444">
        <v>439</v>
      </c>
      <c r="BP444">
        <v>-6.3791051829106604E-2</v>
      </c>
    </row>
    <row r="445" spans="1:68">
      <c r="A445">
        <v>196306</v>
      </c>
      <c r="B445">
        <v>-0.02</v>
      </c>
      <c r="C445">
        <v>2.3E-3</v>
      </c>
      <c r="D445">
        <f t="shared" si="20"/>
        <v>-1.77E-2</v>
      </c>
      <c r="E445">
        <v>2.3449999999999999E-3</v>
      </c>
      <c r="F445">
        <v>3.2789999999999998E-3</v>
      </c>
      <c r="AM445">
        <v>199812</v>
      </c>
      <c r="AN445">
        <v>6.1600000000000002E-2</v>
      </c>
      <c r="AO445">
        <v>3.8E-3</v>
      </c>
      <c r="AP445">
        <f t="shared" si="19"/>
        <v>6.54E-2</v>
      </c>
      <c r="AQ445">
        <v>1.3178982000000001E-2</v>
      </c>
      <c r="AR445">
        <v>-2.2857158154685E-2</v>
      </c>
      <c r="BO445">
        <v>440</v>
      </c>
      <c r="BP445">
        <v>0.10109523957852412</v>
      </c>
    </row>
    <row r="446" spans="1:68">
      <c r="A446">
        <v>196307</v>
      </c>
      <c r="B446">
        <v>-3.8999999999999998E-3</v>
      </c>
      <c r="C446">
        <v>2.7000000000000001E-3</v>
      </c>
      <c r="D446">
        <f t="shared" si="20"/>
        <v>-1.1999999999999997E-3</v>
      </c>
      <c r="E446">
        <v>3.8140000000000001E-3</v>
      </c>
      <c r="F446">
        <v>3.2680000000000001E-3</v>
      </c>
      <c r="AM446">
        <v>199901</v>
      </c>
      <c r="AN446">
        <v>3.5000000000000003E-2</v>
      </c>
      <c r="AO446">
        <v>3.5000000000000001E-3</v>
      </c>
      <c r="AP446">
        <f t="shared" si="19"/>
        <v>3.8500000000000006E-2</v>
      </c>
      <c r="AQ446">
        <v>1.2724933000000001E-2</v>
      </c>
      <c r="AR446">
        <v>-6.6880864188639103E-2</v>
      </c>
      <c r="BO446">
        <v>441</v>
      </c>
      <c r="BP446">
        <v>-0.16261604828337095</v>
      </c>
    </row>
    <row r="447" spans="1:68">
      <c r="A447">
        <v>196308</v>
      </c>
      <c r="B447">
        <v>5.0700000000000002E-2</v>
      </c>
      <c r="C447">
        <v>2.5000000000000001E-3</v>
      </c>
      <c r="D447">
        <f t="shared" si="20"/>
        <v>5.3200000000000004E-2</v>
      </c>
      <c r="E447">
        <v>1.601E-3</v>
      </c>
      <c r="F447">
        <v>0</v>
      </c>
      <c r="AM447">
        <v>199902</v>
      </c>
      <c r="AN447">
        <v>-4.0800000000000003E-2</v>
      </c>
      <c r="AO447">
        <v>3.5000000000000001E-3</v>
      </c>
      <c r="AP447">
        <f t="shared" si="19"/>
        <v>-3.73E-2</v>
      </c>
      <c r="AQ447">
        <v>1.3216725E-2</v>
      </c>
      <c r="AR447">
        <v>-0.174434413111721</v>
      </c>
      <c r="BO447">
        <v>442</v>
      </c>
      <c r="BP447">
        <v>-0.15806672853413284</v>
      </c>
    </row>
    <row r="448" spans="1:68">
      <c r="A448">
        <v>196309</v>
      </c>
      <c r="B448">
        <v>-1.5699999999999999E-2</v>
      </c>
      <c r="C448">
        <v>2.7000000000000001E-3</v>
      </c>
      <c r="D448">
        <f t="shared" si="20"/>
        <v>-1.2999999999999998E-2</v>
      </c>
      <c r="E448">
        <v>-1.738E-3</v>
      </c>
      <c r="F448">
        <v>0</v>
      </c>
      <c r="AM448">
        <v>199903</v>
      </c>
      <c r="AN448">
        <v>3.4500000000000003E-2</v>
      </c>
      <c r="AO448">
        <v>4.3E-3</v>
      </c>
      <c r="AP448">
        <f t="shared" si="19"/>
        <v>3.8800000000000001E-2</v>
      </c>
      <c r="AQ448">
        <v>1.2787923E-2</v>
      </c>
      <c r="AR448">
        <v>-0.22897473857769601</v>
      </c>
      <c r="BO448">
        <v>443</v>
      </c>
      <c r="BP448">
        <v>-0.15182130854902171</v>
      </c>
    </row>
    <row r="449" spans="1:68">
      <c r="A449">
        <v>196310</v>
      </c>
      <c r="B449">
        <v>2.53E-2</v>
      </c>
      <c r="C449">
        <v>2.8999999999999998E-3</v>
      </c>
      <c r="D449">
        <f t="shared" si="20"/>
        <v>2.8199999999999999E-2</v>
      </c>
      <c r="E449" s="6">
        <v>-6.7999999999999999E-5</v>
      </c>
      <c r="F449">
        <v>3.2569999999999999E-3</v>
      </c>
      <c r="AM449">
        <v>199904</v>
      </c>
      <c r="AN449">
        <v>4.3299999999999998E-2</v>
      </c>
      <c r="AO449">
        <v>3.7000000000000002E-3</v>
      </c>
      <c r="AP449">
        <f t="shared" si="19"/>
        <v>4.7E-2</v>
      </c>
      <c r="AQ449">
        <v>1.2320436000000001E-2</v>
      </c>
      <c r="AR449">
        <v>-0.19119539144023401</v>
      </c>
      <c r="BO449">
        <v>444</v>
      </c>
      <c r="BP449">
        <v>9.1823340017916921E-3</v>
      </c>
    </row>
    <row r="450" spans="1:68">
      <c r="A450">
        <v>196311</v>
      </c>
      <c r="B450">
        <v>-8.5000000000000006E-3</v>
      </c>
      <c r="C450">
        <v>2.7000000000000001E-3</v>
      </c>
      <c r="D450">
        <f t="shared" si="20"/>
        <v>-5.8000000000000005E-3</v>
      </c>
      <c r="E450">
        <v>6.3210000000000002E-3</v>
      </c>
      <c r="F450">
        <v>0</v>
      </c>
      <c r="AM450">
        <v>199905</v>
      </c>
      <c r="AN450">
        <v>-2.46E-2</v>
      </c>
      <c r="AO450">
        <v>3.3999999999999998E-3</v>
      </c>
      <c r="AP450">
        <f t="shared" ref="AP450:AP513" si="21">AN450+AO450</f>
        <v>-2.12E-2</v>
      </c>
      <c r="AQ450">
        <v>1.2635960999999999E-2</v>
      </c>
      <c r="AR450">
        <v>-0.148708043330599</v>
      </c>
      <c r="BO450">
        <v>445</v>
      </c>
      <c r="BP450">
        <v>0.16011989697054696</v>
      </c>
    </row>
    <row r="451" spans="1:68">
      <c r="A451">
        <v>196312</v>
      </c>
      <c r="B451">
        <v>1.83E-2</v>
      </c>
      <c r="C451">
        <v>2.8999999999999998E-3</v>
      </c>
      <c r="D451">
        <f t="shared" ref="D451:D514" si="22">B451+C451</f>
        <v>2.12E-2</v>
      </c>
      <c r="E451">
        <v>1.292E-3</v>
      </c>
      <c r="F451">
        <v>3.2469999999999999E-3</v>
      </c>
      <c r="AM451">
        <v>199906</v>
      </c>
      <c r="AN451">
        <v>4.7699999999999999E-2</v>
      </c>
      <c r="AO451">
        <v>4.0000000000000001E-3</v>
      </c>
      <c r="AP451">
        <f t="shared" si="21"/>
        <v>5.1699999999999996E-2</v>
      </c>
      <c r="AQ451">
        <v>1.1983594E-2</v>
      </c>
      <c r="AR451">
        <v>-8.4956816906541902E-2</v>
      </c>
      <c r="BO451">
        <v>446</v>
      </c>
      <c r="BP451">
        <v>-0.17539038725779449</v>
      </c>
    </row>
    <row r="452" spans="1:68">
      <c r="A452">
        <v>196401</v>
      </c>
      <c r="B452">
        <v>2.24E-2</v>
      </c>
      <c r="C452">
        <v>3.0000000000000001E-3</v>
      </c>
      <c r="D452">
        <f t="shared" si="22"/>
        <v>2.5399999999999999E-2</v>
      </c>
      <c r="E452">
        <v>2.7430000000000002E-3</v>
      </c>
      <c r="F452">
        <v>0</v>
      </c>
      <c r="AM452">
        <v>199907</v>
      </c>
      <c r="AN452">
        <v>-3.4700000000000002E-2</v>
      </c>
      <c r="AO452">
        <v>3.8E-3</v>
      </c>
      <c r="AP452">
        <f t="shared" si="21"/>
        <v>-3.09E-2</v>
      </c>
      <c r="AQ452">
        <v>1.2428000999999999E-2</v>
      </c>
      <c r="AR452">
        <v>-0.12611070352850701</v>
      </c>
      <c r="BO452">
        <v>447</v>
      </c>
      <c r="BP452">
        <v>5.6189189270810014E-2</v>
      </c>
    </row>
    <row r="453" spans="1:68">
      <c r="A453">
        <v>196402</v>
      </c>
      <c r="B453">
        <v>1.54E-2</v>
      </c>
      <c r="C453">
        <v>2.5999999999999999E-3</v>
      </c>
      <c r="D453">
        <f t="shared" si="22"/>
        <v>1.8000000000000002E-2</v>
      </c>
      <c r="E453">
        <v>5.5699999999999999E-4</v>
      </c>
      <c r="F453">
        <v>0</v>
      </c>
      <c r="AM453">
        <v>199908</v>
      </c>
      <c r="AN453">
        <v>-1.38E-2</v>
      </c>
      <c r="AO453">
        <v>3.8999999999999998E-3</v>
      </c>
      <c r="AP453">
        <f t="shared" si="21"/>
        <v>-9.8999999999999991E-3</v>
      </c>
      <c r="AQ453">
        <v>1.2554180999999999E-2</v>
      </c>
      <c r="AR453">
        <v>-2.8540977103767601E-2</v>
      </c>
      <c r="BO453">
        <v>448</v>
      </c>
      <c r="BP453">
        <v>-1.101369333396568E-2</v>
      </c>
    </row>
    <row r="454" spans="1:68">
      <c r="A454">
        <v>196403</v>
      </c>
      <c r="B454">
        <v>1.41E-2</v>
      </c>
      <c r="C454">
        <v>3.0999999999999999E-3</v>
      </c>
      <c r="D454">
        <f t="shared" si="22"/>
        <v>1.72E-2</v>
      </c>
      <c r="E454">
        <v>7.1299999999999998E-4</v>
      </c>
      <c r="F454">
        <v>0</v>
      </c>
      <c r="AM454">
        <v>199909</v>
      </c>
      <c r="AN454">
        <v>-2.81E-2</v>
      </c>
      <c r="AO454">
        <v>3.8999999999999998E-3</v>
      </c>
      <c r="AP454">
        <f t="shared" si="21"/>
        <v>-2.4199999999999999E-2</v>
      </c>
      <c r="AQ454">
        <v>1.2972535E-2</v>
      </c>
      <c r="AR454">
        <v>1.3943797859778499E-2</v>
      </c>
      <c r="BO454">
        <v>449</v>
      </c>
      <c r="BP454">
        <v>0.11389004030611583</v>
      </c>
    </row>
    <row r="455" spans="1:68">
      <c r="A455">
        <v>196404</v>
      </c>
      <c r="B455">
        <v>1E-3</v>
      </c>
      <c r="C455">
        <v>2.8999999999999998E-3</v>
      </c>
      <c r="D455">
        <f t="shared" si="22"/>
        <v>3.8999999999999998E-3</v>
      </c>
      <c r="E455">
        <v>4.5149999999999999E-3</v>
      </c>
      <c r="F455">
        <v>0</v>
      </c>
      <c r="AM455">
        <v>199910</v>
      </c>
      <c r="AN455">
        <v>6.13E-2</v>
      </c>
      <c r="AO455">
        <v>3.8999999999999998E-3</v>
      </c>
      <c r="AP455">
        <f t="shared" si="21"/>
        <v>6.5199999999999994E-2</v>
      </c>
      <c r="AQ455">
        <v>1.2221219E-2</v>
      </c>
      <c r="AR455">
        <v>8.1588541906378001E-2</v>
      </c>
      <c r="BO455">
        <v>450</v>
      </c>
      <c r="BP455">
        <v>3.2716330699167573E-2</v>
      </c>
    </row>
    <row r="456" spans="1:68">
      <c r="A456">
        <v>196405</v>
      </c>
      <c r="B456">
        <v>1.4200000000000001E-2</v>
      </c>
      <c r="C456">
        <v>2.5999999999999999E-3</v>
      </c>
      <c r="D456">
        <f t="shared" si="22"/>
        <v>1.6800000000000002E-2</v>
      </c>
      <c r="E456">
        <v>6.1599999999999997E-3</v>
      </c>
      <c r="F456">
        <v>0</v>
      </c>
      <c r="AM456">
        <v>199911</v>
      </c>
      <c r="AN456">
        <v>3.3700000000000001E-2</v>
      </c>
      <c r="AO456">
        <v>3.5999999999999999E-3</v>
      </c>
      <c r="AP456">
        <f t="shared" si="21"/>
        <v>3.73E-2</v>
      </c>
      <c r="AQ456">
        <v>1.2004618E-2</v>
      </c>
      <c r="AR456">
        <v>-1.0913069216107E-2</v>
      </c>
      <c r="BO456">
        <v>451</v>
      </c>
      <c r="BP456">
        <v>-0.16456831610075179</v>
      </c>
    </row>
    <row r="457" spans="1:68">
      <c r="A457">
        <v>196406</v>
      </c>
      <c r="B457">
        <v>1.2699999999999999E-2</v>
      </c>
      <c r="C457">
        <v>3.0000000000000001E-3</v>
      </c>
      <c r="D457">
        <f t="shared" si="22"/>
        <v>1.5699999999999999E-2</v>
      </c>
      <c r="E457">
        <v>6.8999999999999999E-3</v>
      </c>
      <c r="F457">
        <v>3.2360000000000002E-3</v>
      </c>
      <c r="AM457">
        <v>199912</v>
      </c>
      <c r="AN457">
        <v>7.7200000000000005E-2</v>
      </c>
      <c r="AO457">
        <v>4.4000000000000003E-3</v>
      </c>
      <c r="AP457">
        <f t="shared" si="21"/>
        <v>8.1600000000000006E-2</v>
      </c>
      <c r="AQ457">
        <v>1.1359536999999999E-2</v>
      </c>
      <c r="AR457">
        <v>6.5363579827211202E-3</v>
      </c>
      <c r="BO457">
        <v>452</v>
      </c>
      <c r="BP457">
        <v>-9.8016644097753458E-2</v>
      </c>
    </row>
    <row r="458" spans="1:68">
      <c r="A458">
        <v>196407</v>
      </c>
      <c r="B458">
        <v>1.7399999999999999E-2</v>
      </c>
      <c r="C458">
        <v>3.0000000000000001E-3</v>
      </c>
      <c r="D458">
        <f t="shared" si="22"/>
        <v>2.0399999999999998E-2</v>
      </c>
      <c r="E458">
        <v>1.993E-3</v>
      </c>
      <c r="F458">
        <v>3.2260000000000001E-3</v>
      </c>
      <c r="AM458">
        <v>200001</v>
      </c>
      <c r="AN458">
        <v>-4.7399999999999998E-2</v>
      </c>
      <c r="AO458">
        <v>4.1000000000000003E-3</v>
      </c>
      <c r="AP458">
        <f t="shared" si="21"/>
        <v>-4.3299999999999998E-2</v>
      </c>
      <c r="AQ458">
        <v>1.1985523999999999E-2</v>
      </c>
      <c r="AR458">
        <v>-4.3716011960942103E-2</v>
      </c>
      <c r="BO458">
        <v>453</v>
      </c>
      <c r="BP458">
        <v>0.13763800573508433</v>
      </c>
    </row>
    <row r="459" spans="1:68">
      <c r="A459">
        <v>196408</v>
      </c>
      <c r="B459">
        <v>-1.44E-2</v>
      </c>
      <c r="C459">
        <v>2.8E-3</v>
      </c>
      <c r="D459">
        <f t="shared" si="22"/>
        <v>-1.1599999999999999E-2</v>
      </c>
      <c r="E459">
        <v>1.4139999999999999E-3</v>
      </c>
      <c r="F459">
        <v>-3.215E-3</v>
      </c>
      <c r="AM459">
        <v>200002</v>
      </c>
      <c r="AN459">
        <v>2.4500000000000001E-2</v>
      </c>
      <c r="AO459">
        <v>4.3E-3</v>
      </c>
      <c r="AP459">
        <f t="shared" si="21"/>
        <v>2.8799999999999999E-2</v>
      </c>
      <c r="AQ459">
        <v>1.2248551999999999E-2</v>
      </c>
      <c r="AR459">
        <v>-3.4020229914345702E-2</v>
      </c>
      <c r="BO459">
        <v>454</v>
      </c>
      <c r="BP459">
        <v>0.1885902259853573</v>
      </c>
    </row>
    <row r="460" spans="1:68">
      <c r="A460">
        <v>196409</v>
      </c>
      <c r="B460">
        <v>2.69E-2</v>
      </c>
      <c r="C460">
        <v>2.8E-3</v>
      </c>
      <c r="D460">
        <f t="shared" si="22"/>
        <v>2.9700000000000001E-2</v>
      </c>
      <c r="E460">
        <v>5.4320000000000002E-3</v>
      </c>
      <c r="F460">
        <v>3.2260000000000001E-3</v>
      </c>
      <c r="AM460">
        <v>200003</v>
      </c>
      <c r="AN460">
        <v>5.1999999999999998E-2</v>
      </c>
      <c r="AO460">
        <v>4.7000000000000002E-3</v>
      </c>
      <c r="AP460">
        <f t="shared" si="21"/>
        <v>5.67E-2</v>
      </c>
      <c r="AQ460">
        <v>1.1183920999999999E-2</v>
      </c>
      <c r="AR460">
        <v>-2.9137750516556499E-2</v>
      </c>
      <c r="BO460">
        <v>455</v>
      </c>
      <c r="BP460">
        <v>0.26669451092504781</v>
      </c>
    </row>
    <row r="461" spans="1:68">
      <c r="A461">
        <v>196410</v>
      </c>
      <c r="B461">
        <v>5.8999999999999999E-3</v>
      </c>
      <c r="C461">
        <v>2.8999999999999998E-3</v>
      </c>
      <c r="D461">
        <f t="shared" si="22"/>
        <v>8.7999999999999988E-3</v>
      </c>
      <c r="E461">
        <v>5.4029999999999998E-3</v>
      </c>
      <c r="F461">
        <v>0</v>
      </c>
      <c r="AM461">
        <v>200004</v>
      </c>
      <c r="AN461">
        <v>-6.4000000000000001E-2</v>
      </c>
      <c r="AO461">
        <v>4.5999999999999999E-3</v>
      </c>
      <c r="AP461">
        <f t="shared" si="21"/>
        <v>-5.9400000000000001E-2</v>
      </c>
      <c r="AQ461">
        <v>1.1525512E-2</v>
      </c>
      <c r="AR461">
        <v>-2.3165757877546201E-2</v>
      </c>
      <c r="BO461">
        <v>456</v>
      </c>
      <c r="BP461">
        <v>-8.2770090079614889E-2</v>
      </c>
    </row>
    <row r="462" spans="1:68">
      <c r="A462">
        <v>196411</v>
      </c>
      <c r="B462">
        <v>0</v>
      </c>
      <c r="C462">
        <v>2.8999999999999998E-3</v>
      </c>
      <c r="D462">
        <f t="shared" si="22"/>
        <v>2.8999999999999998E-3</v>
      </c>
      <c r="E462">
        <v>1.66E-4</v>
      </c>
      <c r="F462">
        <v>3.215E-3</v>
      </c>
      <c r="AM462">
        <v>200005</v>
      </c>
      <c r="AN462">
        <v>-4.4200000000000003E-2</v>
      </c>
      <c r="AO462">
        <v>5.0000000000000001E-3</v>
      </c>
      <c r="AP462">
        <f t="shared" si="21"/>
        <v>-3.9200000000000006E-2</v>
      </c>
      <c r="AQ462">
        <v>1.1769675E-2</v>
      </c>
      <c r="AR462">
        <v>5.9396779065611999E-2</v>
      </c>
      <c r="BO462">
        <v>457</v>
      </c>
      <c r="BP462">
        <v>0.15209428353174087</v>
      </c>
    </row>
    <row r="463" spans="1:68">
      <c r="A463">
        <v>196412</v>
      </c>
      <c r="B463">
        <v>2.9999999999999997E-4</v>
      </c>
      <c r="C463">
        <v>3.0999999999999999E-3</v>
      </c>
      <c r="D463">
        <f t="shared" si="22"/>
        <v>3.3999999999999998E-3</v>
      </c>
      <c r="E463">
        <v>4.6820000000000004E-3</v>
      </c>
      <c r="F463">
        <v>0</v>
      </c>
      <c r="AM463">
        <v>200006</v>
      </c>
      <c r="AN463">
        <v>4.6399999999999997E-2</v>
      </c>
      <c r="AO463">
        <v>4.0000000000000001E-3</v>
      </c>
      <c r="AP463">
        <f t="shared" si="21"/>
        <v>5.04E-2</v>
      </c>
      <c r="AQ463">
        <v>1.1480819E-2</v>
      </c>
      <c r="AR463">
        <v>1.5733048371401801E-2</v>
      </c>
      <c r="BO463">
        <v>458</v>
      </c>
      <c r="BP463">
        <v>0.14889429317901376</v>
      </c>
    </row>
    <row r="464" spans="1:68">
      <c r="A464">
        <v>196501</v>
      </c>
      <c r="B464">
        <v>3.5400000000000001E-2</v>
      </c>
      <c r="C464">
        <v>2.8E-3</v>
      </c>
      <c r="D464">
        <f t="shared" si="22"/>
        <v>3.8199999999999998E-2</v>
      </c>
      <c r="E464">
        <v>5.0800000000000003E-3</v>
      </c>
      <c r="F464">
        <v>0</v>
      </c>
      <c r="AM464">
        <v>200007</v>
      </c>
      <c r="AN464">
        <v>-2.5100000000000001E-2</v>
      </c>
      <c r="AO464">
        <v>4.7999999999999996E-3</v>
      </c>
      <c r="AP464">
        <f t="shared" si="21"/>
        <v>-2.0300000000000002E-2</v>
      </c>
      <c r="AQ464">
        <v>1.158768E-2</v>
      </c>
      <c r="AR464">
        <v>-8.6671873394146795E-2</v>
      </c>
      <c r="BO464">
        <v>459</v>
      </c>
      <c r="BP464">
        <v>-0.15622528144042164</v>
      </c>
    </row>
    <row r="465" spans="1:68">
      <c r="A465">
        <v>196502</v>
      </c>
      <c r="B465">
        <v>4.4000000000000003E-3</v>
      </c>
      <c r="C465">
        <v>3.0000000000000001E-3</v>
      </c>
      <c r="D465">
        <f t="shared" si="22"/>
        <v>7.4000000000000003E-3</v>
      </c>
      <c r="E465">
        <v>1.7730000000000001E-3</v>
      </c>
      <c r="F465">
        <v>0</v>
      </c>
      <c r="AM465">
        <v>200008</v>
      </c>
      <c r="AN465">
        <v>7.0300000000000001E-2</v>
      </c>
      <c r="AO465">
        <v>5.0000000000000001E-3</v>
      </c>
      <c r="AP465">
        <f t="shared" si="21"/>
        <v>7.5300000000000006E-2</v>
      </c>
      <c r="AQ465">
        <v>1.0845501E-2</v>
      </c>
      <c r="AR465">
        <v>-3.0487918829240602E-3</v>
      </c>
      <c r="BO465">
        <v>460</v>
      </c>
      <c r="BP465">
        <v>-0.19520513405387441</v>
      </c>
    </row>
    <row r="466" spans="1:68">
      <c r="A466">
        <v>196503</v>
      </c>
      <c r="B466">
        <v>-1.34E-2</v>
      </c>
      <c r="C466">
        <v>3.5999999999999999E-3</v>
      </c>
      <c r="D466">
        <f t="shared" si="22"/>
        <v>-9.7999999999999997E-3</v>
      </c>
      <c r="E466">
        <v>3.5790000000000001E-3</v>
      </c>
      <c r="F466">
        <v>3.2049999999999999E-3</v>
      </c>
      <c r="AM466">
        <v>200009</v>
      </c>
      <c r="AN466">
        <v>-5.45E-2</v>
      </c>
      <c r="AO466">
        <v>5.1000000000000004E-3</v>
      </c>
      <c r="AP466">
        <f t="shared" si="21"/>
        <v>-4.9399999999999999E-2</v>
      </c>
      <c r="AQ466">
        <v>1.1374789999999999E-2</v>
      </c>
      <c r="AR466">
        <v>-0.116994019705475</v>
      </c>
      <c r="BO466">
        <v>461</v>
      </c>
      <c r="BP466">
        <v>0.12510198312434934</v>
      </c>
    </row>
    <row r="467" spans="1:68">
      <c r="A467">
        <v>196504</v>
      </c>
      <c r="B467">
        <v>3.1099999999999999E-2</v>
      </c>
      <c r="C467">
        <v>3.0999999999999999E-3</v>
      </c>
      <c r="D467">
        <f t="shared" si="22"/>
        <v>3.4200000000000001E-2</v>
      </c>
      <c r="E467">
        <v>3.2420000000000001E-3</v>
      </c>
      <c r="F467">
        <v>3.1949999999999999E-3</v>
      </c>
      <c r="AM467">
        <v>200010</v>
      </c>
      <c r="AN467">
        <v>-2.76E-2</v>
      </c>
      <c r="AO467">
        <v>5.5999999999999999E-3</v>
      </c>
      <c r="AP467">
        <f t="shared" si="21"/>
        <v>-2.1999999999999999E-2</v>
      </c>
      <c r="AQ467">
        <v>1.1415046E-2</v>
      </c>
      <c r="AR467">
        <v>1.7602620884338699E-2</v>
      </c>
      <c r="BO467">
        <v>462</v>
      </c>
      <c r="BP467">
        <v>-8.077933456619385E-2</v>
      </c>
    </row>
    <row r="468" spans="1:68">
      <c r="A468">
        <v>196505</v>
      </c>
      <c r="B468">
        <v>-7.7000000000000002E-3</v>
      </c>
      <c r="C468">
        <v>3.0999999999999999E-3</v>
      </c>
      <c r="D468">
        <f t="shared" si="22"/>
        <v>-4.5999999999999999E-3</v>
      </c>
      <c r="E468">
        <v>3.3080000000000002E-3</v>
      </c>
      <c r="F468">
        <v>0</v>
      </c>
      <c r="AM468">
        <v>200011</v>
      </c>
      <c r="AN468">
        <v>-0.1072</v>
      </c>
      <c r="AO468">
        <v>5.1000000000000004E-3</v>
      </c>
      <c r="AP468">
        <f t="shared" si="21"/>
        <v>-0.1021</v>
      </c>
      <c r="AQ468">
        <v>1.2390839000000001E-2</v>
      </c>
      <c r="AR468">
        <v>8.0968673657198398E-2</v>
      </c>
      <c r="BO468">
        <v>463</v>
      </c>
      <c r="BP468">
        <v>0.12263941046392918</v>
      </c>
    </row>
    <row r="469" spans="1:68">
      <c r="A469">
        <v>196506</v>
      </c>
      <c r="B469">
        <v>-5.5100000000000003E-2</v>
      </c>
      <c r="C469">
        <v>3.5000000000000001E-3</v>
      </c>
      <c r="D469">
        <f t="shared" si="22"/>
        <v>-5.16E-2</v>
      </c>
      <c r="E469">
        <v>4.8329999999999996E-3</v>
      </c>
      <c r="F469">
        <v>6.3689999999999997E-3</v>
      </c>
      <c r="AM469">
        <v>200012</v>
      </c>
      <c r="AN469">
        <v>1.1900000000000001E-2</v>
      </c>
      <c r="AO469">
        <v>5.0000000000000001E-3</v>
      </c>
      <c r="AP469">
        <f t="shared" si="21"/>
        <v>1.6900000000000002E-2</v>
      </c>
      <c r="AQ469">
        <v>1.2323143999999999E-2</v>
      </c>
      <c r="AR469">
        <v>0.21122907068326899</v>
      </c>
      <c r="BO469">
        <v>464</v>
      </c>
      <c r="BP469">
        <v>-5.7546729526893603E-2</v>
      </c>
    </row>
    <row r="470" spans="1:68">
      <c r="A470">
        <v>196507</v>
      </c>
      <c r="B470">
        <v>1.43E-2</v>
      </c>
      <c r="C470">
        <v>3.0999999999999999E-3</v>
      </c>
      <c r="D470">
        <f t="shared" si="22"/>
        <v>1.7399999999999999E-2</v>
      </c>
      <c r="E470">
        <v>-4.3600000000000003E-4</v>
      </c>
      <c r="F470">
        <v>0</v>
      </c>
      <c r="AM470">
        <v>200101</v>
      </c>
      <c r="AN470">
        <v>3.1300000000000001E-2</v>
      </c>
      <c r="AO470">
        <v>5.4000000000000003E-3</v>
      </c>
      <c r="AP470">
        <f t="shared" si="21"/>
        <v>3.6700000000000003E-2</v>
      </c>
      <c r="AQ470">
        <v>1.1837395000000001E-2</v>
      </c>
      <c r="AR470">
        <v>0.27245158443400203</v>
      </c>
      <c r="BO470">
        <v>465</v>
      </c>
      <c r="BP470">
        <v>0.10456666644045898</v>
      </c>
    </row>
    <row r="471" spans="1:68">
      <c r="A471">
        <v>196508</v>
      </c>
      <c r="B471">
        <v>2.7300000000000001E-2</v>
      </c>
      <c r="C471">
        <v>3.3E-3</v>
      </c>
      <c r="D471">
        <f t="shared" si="22"/>
        <v>3.0600000000000002E-2</v>
      </c>
      <c r="E471">
        <v>-3.3779999999999999E-3</v>
      </c>
      <c r="F471">
        <v>0</v>
      </c>
      <c r="AM471">
        <v>200102</v>
      </c>
      <c r="AN471">
        <v>-0.10050000000000001</v>
      </c>
      <c r="AO471">
        <v>3.8E-3</v>
      </c>
      <c r="AP471">
        <f t="shared" si="21"/>
        <v>-9.6700000000000008E-2</v>
      </c>
      <c r="AQ471">
        <v>1.2960305E-2</v>
      </c>
      <c r="AR471">
        <v>0.25195390770973403</v>
      </c>
      <c r="BO471">
        <v>466</v>
      </c>
      <c r="BP471">
        <v>0.2114858979149799</v>
      </c>
    </row>
    <row r="472" spans="1:68">
      <c r="A472">
        <v>196509</v>
      </c>
      <c r="B472">
        <v>2.86E-2</v>
      </c>
      <c r="C472">
        <v>3.0999999999999999E-3</v>
      </c>
      <c r="D472">
        <f t="shared" si="22"/>
        <v>3.1699999999999999E-2</v>
      </c>
      <c r="E472">
        <v>-1.1440000000000001E-3</v>
      </c>
      <c r="F472">
        <v>0</v>
      </c>
      <c r="AM472">
        <v>200103</v>
      </c>
      <c r="AN472">
        <v>-7.2599999999999998E-2</v>
      </c>
      <c r="AO472">
        <v>4.1999999999999997E-3</v>
      </c>
      <c r="AP472">
        <f t="shared" si="21"/>
        <v>-6.8400000000000002E-2</v>
      </c>
      <c r="AQ472">
        <v>1.3763325999999999E-2</v>
      </c>
      <c r="AR472">
        <v>0.434487207438919</v>
      </c>
      <c r="BO472">
        <v>467</v>
      </c>
      <c r="BP472">
        <v>-6.4199302735085118E-2</v>
      </c>
    </row>
    <row r="473" spans="1:68">
      <c r="A473">
        <v>196510</v>
      </c>
      <c r="B473">
        <v>2.5999999999999999E-2</v>
      </c>
      <c r="C473">
        <v>3.0999999999999999E-3</v>
      </c>
      <c r="D473">
        <f t="shared" si="22"/>
        <v>2.9099999999999997E-2</v>
      </c>
      <c r="E473">
        <v>-3.1849999999999999E-3</v>
      </c>
      <c r="F473">
        <v>3.1649999999999998E-3</v>
      </c>
      <c r="AM473">
        <v>200104</v>
      </c>
      <c r="AN473">
        <v>7.9399999999999998E-2</v>
      </c>
      <c r="AO473">
        <v>3.8999999999999998E-3</v>
      </c>
      <c r="AP473">
        <f t="shared" si="21"/>
        <v>8.3299999999999999E-2</v>
      </c>
      <c r="AQ473">
        <v>1.2706823000000001E-2</v>
      </c>
      <c r="AR473">
        <v>0.54689335400723205</v>
      </c>
      <c r="BO473">
        <v>468</v>
      </c>
      <c r="BP473">
        <v>-2.358651509980586E-2</v>
      </c>
    </row>
    <row r="474" spans="1:68">
      <c r="A474">
        <v>196511</v>
      </c>
      <c r="B474">
        <v>-2.9999999999999997E-4</v>
      </c>
      <c r="C474">
        <v>3.5000000000000001E-3</v>
      </c>
      <c r="D474">
        <f t="shared" si="22"/>
        <v>3.2000000000000002E-3</v>
      </c>
      <c r="E474">
        <v>-9.2500000000000004E-4</v>
      </c>
      <c r="F474">
        <v>0</v>
      </c>
      <c r="AM474">
        <v>200105</v>
      </c>
      <c r="AN474">
        <v>7.1999999999999998E-3</v>
      </c>
      <c r="AO474">
        <v>3.2000000000000002E-3</v>
      </c>
      <c r="AP474">
        <f t="shared" si="21"/>
        <v>1.04E-2</v>
      </c>
      <c r="AQ474">
        <v>1.2568149000000001E-2</v>
      </c>
      <c r="AR474">
        <v>0.46935591366513701</v>
      </c>
      <c r="BO474">
        <v>469</v>
      </c>
      <c r="BP474">
        <v>0.2451119098889103</v>
      </c>
    </row>
    <row r="475" spans="1:68">
      <c r="A475">
        <v>196512</v>
      </c>
      <c r="B475">
        <v>1.01E-2</v>
      </c>
      <c r="C475">
        <v>3.3E-3</v>
      </c>
      <c r="D475">
        <f t="shared" si="22"/>
        <v>1.3399999999999999E-2</v>
      </c>
      <c r="E475">
        <v>-1.0073E-2</v>
      </c>
      <c r="F475">
        <v>3.1549999999999998E-3</v>
      </c>
      <c r="AM475">
        <v>200106</v>
      </c>
      <c r="AN475">
        <v>-1.9400000000000001E-2</v>
      </c>
      <c r="AO475">
        <v>2.8E-3</v>
      </c>
      <c r="AP475">
        <f t="shared" si="21"/>
        <v>-1.66E-2</v>
      </c>
      <c r="AQ475">
        <v>1.2814229999999999E-2</v>
      </c>
      <c r="AR475">
        <v>0.43576315673158</v>
      </c>
      <c r="BO475">
        <v>470</v>
      </c>
      <c r="BP475">
        <v>-0.1921548514223409</v>
      </c>
    </row>
    <row r="476" spans="1:68">
      <c r="A476">
        <v>196601</v>
      </c>
      <c r="B476">
        <v>7.1999999999999998E-3</v>
      </c>
      <c r="C476">
        <v>3.8E-3</v>
      </c>
      <c r="D476">
        <f t="shared" si="22"/>
        <v>1.0999999999999999E-2</v>
      </c>
      <c r="E476">
        <v>-4.3080000000000002E-3</v>
      </c>
      <c r="F476">
        <v>0</v>
      </c>
      <c r="AM476">
        <v>200107</v>
      </c>
      <c r="AN476">
        <v>-2.1299999999999999E-2</v>
      </c>
      <c r="AO476">
        <v>3.0000000000000001E-3</v>
      </c>
      <c r="AP476">
        <f t="shared" si="21"/>
        <v>-1.83E-2</v>
      </c>
      <c r="AQ476">
        <v>1.2967533999999999E-2</v>
      </c>
      <c r="AR476">
        <v>0.43444915750333302</v>
      </c>
      <c r="BO476">
        <v>471</v>
      </c>
      <c r="BP476">
        <v>-1.3813647197910395E-2</v>
      </c>
    </row>
    <row r="477" spans="1:68">
      <c r="A477">
        <v>196602</v>
      </c>
      <c r="B477">
        <v>-1.21E-2</v>
      </c>
      <c r="C477">
        <v>3.5000000000000001E-3</v>
      </c>
      <c r="D477">
        <f t="shared" si="22"/>
        <v>-8.6E-3</v>
      </c>
      <c r="E477">
        <v>-1.8393E-2</v>
      </c>
      <c r="F477">
        <v>6.2890000000000003E-3</v>
      </c>
      <c r="AM477">
        <v>200108</v>
      </c>
      <c r="AN477">
        <v>-6.4600000000000005E-2</v>
      </c>
      <c r="AO477">
        <v>3.0999999999999999E-3</v>
      </c>
      <c r="AP477">
        <f t="shared" si="21"/>
        <v>-6.1500000000000006E-2</v>
      </c>
      <c r="AQ477">
        <v>1.3870511E-2</v>
      </c>
      <c r="AR477">
        <v>0.42670485625573301</v>
      </c>
      <c r="BO477">
        <v>472</v>
      </c>
      <c r="BP477">
        <v>0.15244899301277504</v>
      </c>
    </row>
    <row r="478" spans="1:68">
      <c r="A478">
        <v>196603</v>
      </c>
      <c r="B478">
        <v>-2.5100000000000001E-2</v>
      </c>
      <c r="C478">
        <v>3.8E-3</v>
      </c>
      <c r="D478">
        <f t="shared" si="22"/>
        <v>-2.1299999999999999E-2</v>
      </c>
      <c r="E478">
        <v>3.0315000000000002E-2</v>
      </c>
      <c r="F478">
        <v>3.1250000000000002E-3</v>
      </c>
      <c r="AM478">
        <v>200109</v>
      </c>
      <c r="AN478">
        <v>-9.2499999999999999E-2</v>
      </c>
      <c r="AO478">
        <v>2.8E-3</v>
      </c>
      <c r="AP478">
        <f t="shared" si="21"/>
        <v>-8.9700000000000002E-2</v>
      </c>
      <c r="AQ478">
        <v>1.5120948E-2</v>
      </c>
      <c r="AR478">
        <v>0.42928919110457398</v>
      </c>
      <c r="BO478">
        <v>473</v>
      </c>
      <c r="BP478">
        <v>0.19091592711693539</v>
      </c>
    </row>
    <row r="479" spans="1:68">
      <c r="A479">
        <v>196604</v>
      </c>
      <c r="B479">
        <v>2.1399999999999999E-2</v>
      </c>
      <c r="C479">
        <v>3.3999999999999998E-3</v>
      </c>
      <c r="D479">
        <f t="shared" si="22"/>
        <v>2.4799999999999999E-2</v>
      </c>
      <c r="E479">
        <v>-6.5310000000000003E-3</v>
      </c>
      <c r="F479">
        <v>6.2310000000000004E-3</v>
      </c>
      <c r="AM479">
        <v>200110</v>
      </c>
      <c r="AN479">
        <v>2.46E-2</v>
      </c>
      <c r="AO479">
        <v>2.2000000000000001E-3</v>
      </c>
      <c r="AP479">
        <f t="shared" si="21"/>
        <v>2.6800000000000001E-2</v>
      </c>
      <c r="AQ479">
        <v>1.4852139E-2</v>
      </c>
      <c r="AR479">
        <v>0.45095698286250202</v>
      </c>
      <c r="BO479">
        <v>474</v>
      </c>
      <c r="BP479">
        <v>0.23249239753006712</v>
      </c>
    </row>
    <row r="480" spans="1:68">
      <c r="A480">
        <v>196605</v>
      </c>
      <c r="B480">
        <v>-5.6599999999999998E-2</v>
      </c>
      <c r="C480">
        <v>4.1000000000000003E-3</v>
      </c>
      <c r="D480">
        <f t="shared" si="22"/>
        <v>-5.2499999999999998E-2</v>
      </c>
      <c r="E480">
        <v>-1.56E-3</v>
      </c>
      <c r="F480">
        <v>0</v>
      </c>
      <c r="AM480">
        <v>200111</v>
      </c>
      <c r="AN480">
        <v>7.5399999999999995E-2</v>
      </c>
      <c r="AO480">
        <v>1.6999999999999999E-3</v>
      </c>
      <c r="AP480">
        <f t="shared" si="21"/>
        <v>7.7099999999999988E-2</v>
      </c>
      <c r="AQ480">
        <v>1.3813682000000001E-2</v>
      </c>
      <c r="AR480">
        <v>0.57347156254128995</v>
      </c>
      <c r="BO480">
        <v>475</v>
      </c>
      <c r="BP480">
        <v>-0.10342392865619843</v>
      </c>
    </row>
    <row r="481" spans="1:68">
      <c r="A481">
        <v>196606</v>
      </c>
      <c r="B481">
        <v>-1.44E-2</v>
      </c>
      <c r="C481">
        <v>3.8E-3</v>
      </c>
      <c r="D481">
        <f t="shared" si="22"/>
        <v>-1.06E-2</v>
      </c>
      <c r="E481">
        <v>-1.0467000000000001E-2</v>
      </c>
      <c r="F481">
        <v>3.0959999999999998E-3</v>
      </c>
      <c r="AM481">
        <v>200112</v>
      </c>
      <c r="AN481">
        <v>1.61E-2</v>
      </c>
      <c r="AO481">
        <v>1.5E-3</v>
      </c>
      <c r="AP481">
        <f t="shared" si="21"/>
        <v>1.7600000000000001E-2</v>
      </c>
      <c r="AQ481">
        <v>1.3709845999999999E-2</v>
      </c>
      <c r="AR481">
        <v>0.45675038730495998</v>
      </c>
      <c r="BO481">
        <v>476</v>
      </c>
      <c r="BP481">
        <v>-0.13692729803020698</v>
      </c>
    </row>
    <row r="482" spans="1:68">
      <c r="A482">
        <v>196607</v>
      </c>
      <c r="B482">
        <v>-1.6299999999999999E-2</v>
      </c>
      <c r="C482">
        <v>3.5000000000000001E-3</v>
      </c>
      <c r="D482">
        <f t="shared" si="22"/>
        <v>-1.2799999999999999E-2</v>
      </c>
      <c r="E482">
        <v>7.6000000000000004E-4</v>
      </c>
      <c r="F482">
        <v>3.0860000000000002E-3</v>
      </c>
      <c r="AM482">
        <v>200201</v>
      </c>
      <c r="AN482">
        <v>-1.44E-2</v>
      </c>
      <c r="AO482">
        <v>1.4E-3</v>
      </c>
      <c r="AP482">
        <f t="shared" si="21"/>
        <v>-1.2999999999999999E-2</v>
      </c>
      <c r="AQ482">
        <v>1.3923789000000001E-2</v>
      </c>
      <c r="AR482">
        <v>0.442148526111457</v>
      </c>
      <c r="BO482">
        <v>477</v>
      </c>
      <c r="BP482">
        <v>-9.4382674319626936E-2</v>
      </c>
    </row>
    <row r="483" spans="1:68">
      <c r="A483">
        <v>196608</v>
      </c>
      <c r="B483">
        <v>-7.9100000000000004E-2</v>
      </c>
      <c r="C483">
        <v>4.1000000000000003E-3</v>
      </c>
      <c r="D483">
        <f t="shared" si="22"/>
        <v>-7.4999999999999997E-2</v>
      </c>
      <c r="E483">
        <v>-2.0344999999999999E-2</v>
      </c>
      <c r="F483">
        <v>6.1539999999999997E-3</v>
      </c>
      <c r="AM483">
        <v>200202</v>
      </c>
      <c r="AN483">
        <v>-2.29E-2</v>
      </c>
      <c r="AO483">
        <v>1.2999999999999999E-3</v>
      </c>
      <c r="AP483">
        <f t="shared" si="21"/>
        <v>-2.1600000000000001E-2</v>
      </c>
      <c r="AQ483">
        <v>1.4216054000000001E-2</v>
      </c>
      <c r="AR483">
        <v>0.53493113138813098</v>
      </c>
      <c r="BO483">
        <v>478</v>
      </c>
      <c r="BP483">
        <v>-5.1202892658576971E-2</v>
      </c>
    </row>
    <row r="484" spans="1:68">
      <c r="A484">
        <v>196609</v>
      </c>
      <c r="B484">
        <v>-1.06E-2</v>
      </c>
      <c r="C484">
        <v>4.0000000000000001E-3</v>
      </c>
      <c r="D484">
        <f t="shared" si="22"/>
        <v>-6.6E-3</v>
      </c>
      <c r="E484">
        <v>2.7564000000000002E-2</v>
      </c>
      <c r="F484">
        <v>0</v>
      </c>
      <c r="AM484">
        <v>200203</v>
      </c>
      <c r="AN484">
        <v>4.24E-2</v>
      </c>
      <c r="AO484">
        <v>1.2999999999999999E-3</v>
      </c>
      <c r="AP484">
        <f t="shared" si="21"/>
        <v>4.3700000000000003E-2</v>
      </c>
      <c r="AQ484">
        <v>1.3709374999999999E-2</v>
      </c>
      <c r="AR484">
        <v>0.63815932889972204</v>
      </c>
      <c r="BO484">
        <v>479</v>
      </c>
      <c r="BP484">
        <v>0.16521568841110396</v>
      </c>
    </row>
    <row r="485" spans="1:68">
      <c r="A485">
        <v>196610</v>
      </c>
      <c r="B485">
        <v>3.8600000000000002E-2</v>
      </c>
      <c r="C485">
        <v>4.4999999999999997E-3</v>
      </c>
      <c r="D485">
        <f t="shared" si="22"/>
        <v>4.3099999999999999E-2</v>
      </c>
      <c r="E485">
        <v>1.8051999999999999E-2</v>
      </c>
      <c r="F485">
        <v>6.1159999999999999E-3</v>
      </c>
      <c r="AM485">
        <v>200204</v>
      </c>
      <c r="AN485">
        <v>-5.1999999999999998E-2</v>
      </c>
      <c r="AO485">
        <v>1.5E-3</v>
      </c>
      <c r="AP485">
        <f t="shared" si="21"/>
        <v>-5.0499999999999996E-2</v>
      </c>
      <c r="AQ485">
        <v>1.4702422999999999E-2</v>
      </c>
      <c r="AR485">
        <v>0.61838275752467398</v>
      </c>
      <c r="BO485">
        <v>480</v>
      </c>
      <c r="BP485">
        <v>0.19814615032897348</v>
      </c>
    </row>
    <row r="486" spans="1:68">
      <c r="A486">
        <v>196611</v>
      </c>
      <c r="B486">
        <v>1.4E-2</v>
      </c>
      <c r="C486">
        <v>4.0000000000000001E-3</v>
      </c>
      <c r="D486">
        <f t="shared" si="22"/>
        <v>1.8000000000000002E-2</v>
      </c>
      <c r="E486">
        <v>-1.1948E-2</v>
      </c>
      <c r="F486">
        <v>0</v>
      </c>
      <c r="AM486">
        <v>200205</v>
      </c>
      <c r="AN486">
        <v>-1.38E-2</v>
      </c>
      <c r="AO486">
        <v>1.4E-3</v>
      </c>
      <c r="AP486">
        <f t="shared" si="21"/>
        <v>-1.24E-2</v>
      </c>
      <c r="AQ486">
        <v>1.4933998E-2</v>
      </c>
      <c r="AR486">
        <v>0.68996998850522695</v>
      </c>
      <c r="BO486">
        <v>481</v>
      </c>
      <c r="BP486">
        <v>-7.8814279193010761E-3</v>
      </c>
    </row>
    <row r="487" spans="1:68">
      <c r="A487">
        <v>196612</v>
      </c>
      <c r="B487">
        <v>1.2999999999999999E-3</v>
      </c>
      <c r="C487">
        <v>4.0000000000000001E-3</v>
      </c>
      <c r="D487">
        <f t="shared" si="22"/>
        <v>5.3E-3</v>
      </c>
      <c r="E487">
        <v>4.1626999999999997E-2</v>
      </c>
      <c r="F487">
        <v>0</v>
      </c>
      <c r="AM487">
        <v>200206</v>
      </c>
      <c r="AN487">
        <v>-7.2099999999999997E-2</v>
      </c>
      <c r="AO487">
        <v>1.2999999999999999E-3</v>
      </c>
      <c r="AP487">
        <f t="shared" si="21"/>
        <v>-7.0800000000000002E-2</v>
      </c>
      <c r="AQ487">
        <v>1.6205130000000002E-2</v>
      </c>
      <c r="AR487">
        <v>0.60543726530539199</v>
      </c>
      <c r="BO487">
        <v>482</v>
      </c>
      <c r="BP487">
        <v>0.20909689127442854</v>
      </c>
    </row>
    <row r="488" spans="1:68">
      <c r="A488">
        <v>196701</v>
      </c>
      <c r="B488">
        <v>8.1500000000000003E-2</v>
      </c>
      <c r="C488">
        <v>4.3E-3</v>
      </c>
      <c r="D488">
        <f t="shared" si="22"/>
        <v>8.5800000000000001E-2</v>
      </c>
      <c r="E488">
        <v>1.6688999999999999E-2</v>
      </c>
      <c r="F488">
        <v>0</v>
      </c>
      <c r="AM488">
        <v>200207</v>
      </c>
      <c r="AN488">
        <v>-8.1799999999999998E-2</v>
      </c>
      <c r="AO488">
        <v>1.5E-3</v>
      </c>
      <c r="AP488">
        <f t="shared" si="21"/>
        <v>-8.0299999999999996E-2</v>
      </c>
      <c r="AQ488">
        <v>1.7507660000000001E-2</v>
      </c>
      <c r="AR488">
        <v>0.79497285291193598</v>
      </c>
      <c r="BO488">
        <v>483</v>
      </c>
      <c r="BP488">
        <v>0.11199755766350777</v>
      </c>
    </row>
    <row r="489" spans="1:68">
      <c r="A489">
        <v>196702</v>
      </c>
      <c r="B489">
        <v>7.7999999999999996E-3</v>
      </c>
      <c r="C489">
        <v>3.5999999999999999E-3</v>
      </c>
      <c r="D489">
        <f t="shared" si="22"/>
        <v>1.14E-2</v>
      </c>
      <c r="E489">
        <v>-1.8037999999999998E-2</v>
      </c>
      <c r="F489">
        <v>0</v>
      </c>
      <c r="AM489">
        <v>200208</v>
      </c>
      <c r="AN489">
        <v>5.0000000000000001E-3</v>
      </c>
      <c r="AO489">
        <v>1.4E-3</v>
      </c>
      <c r="AP489">
        <f t="shared" si="21"/>
        <v>6.4000000000000003E-3</v>
      </c>
      <c r="AQ489">
        <v>1.7335647999999999E-2</v>
      </c>
      <c r="AR489">
        <v>0.96711225231047204</v>
      </c>
      <c r="BO489">
        <v>484</v>
      </c>
      <c r="BP489">
        <v>7.087190949583988E-3</v>
      </c>
    </row>
    <row r="490" spans="1:68">
      <c r="A490">
        <v>196703</v>
      </c>
      <c r="B490">
        <v>3.9899999999999998E-2</v>
      </c>
      <c r="C490">
        <v>3.8999999999999998E-3</v>
      </c>
      <c r="D490">
        <f t="shared" si="22"/>
        <v>4.3799999999999999E-2</v>
      </c>
      <c r="E490">
        <v>2.1024999999999999E-2</v>
      </c>
      <c r="F490">
        <v>3.0400000000000002E-3</v>
      </c>
      <c r="AM490">
        <v>200209</v>
      </c>
      <c r="AN490">
        <v>-0.10349999999999999</v>
      </c>
      <c r="AO490">
        <v>1.4E-3</v>
      </c>
      <c r="AP490">
        <f t="shared" si="21"/>
        <v>-0.1021</v>
      </c>
      <c r="AQ490">
        <v>1.9380834E-2</v>
      </c>
      <c r="AR490">
        <v>1.0046406259634499</v>
      </c>
      <c r="BO490">
        <v>485</v>
      </c>
      <c r="BP490">
        <v>-8.1376637046149225E-2</v>
      </c>
    </row>
    <row r="491" spans="1:68">
      <c r="A491">
        <v>196704</v>
      </c>
      <c r="B491">
        <v>3.8899999999999997E-2</v>
      </c>
      <c r="C491">
        <v>3.2000000000000002E-3</v>
      </c>
      <c r="D491">
        <f t="shared" si="22"/>
        <v>4.2099999999999999E-2</v>
      </c>
      <c r="E491">
        <v>-2.4235E-2</v>
      </c>
      <c r="F491">
        <v>3.0300000000000001E-3</v>
      </c>
      <c r="AM491">
        <v>200210</v>
      </c>
      <c r="AN491">
        <v>7.8399999999999997E-2</v>
      </c>
      <c r="AO491">
        <v>1.4E-3</v>
      </c>
      <c r="AP491">
        <f t="shared" si="21"/>
        <v>7.9799999999999996E-2</v>
      </c>
      <c r="AQ491">
        <v>1.7942784E-2</v>
      </c>
      <c r="AR491">
        <v>1.29376075188201</v>
      </c>
      <c r="BO491">
        <v>486</v>
      </c>
      <c r="BP491">
        <v>0.11208482135374326</v>
      </c>
    </row>
    <row r="492" spans="1:68">
      <c r="A492">
        <v>196705</v>
      </c>
      <c r="B492">
        <v>-4.3299999999999998E-2</v>
      </c>
      <c r="C492">
        <v>3.3E-3</v>
      </c>
      <c r="D492">
        <f t="shared" si="22"/>
        <v>-0.04</v>
      </c>
      <c r="E492">
        <v>-1.11E-4</v>
      </c>
      <c r="F492">
        <v>3.0209999999999998E-3</v>
      </c>
      <c r="AM492">
        <v>200211</v>
      </c>
      <c r="AN492">
        <v>5.96E-2</v>
      </c>
      <c r="AO492">
        <v>1.1999999999999999E-3</v>
      </c>
      <c r="AP492">
        <f t="shared" si="21"/>
        <v>6.08E-2</v>
      </c>
      <c r="AQ492">
        <v>1.7072337E-2</v>
      </c>
      <c r="AR492">
        <v>1.08707162319325</v>
      </c>
      <c r="BO492">
        <v>487</v>
      </c>
      <c r="BP492">
        <v>0.2184211483373098</v>
      </c>
    </row>
    <row r="493" spans="1:68">
      <c r="A493">
        <v>196706</v>
      </c>
      <c r="B493">
        <v>2.41E-2</v>
      </c>
      <c r="C493">
        <v>2.7000000000000001E-3</v>
      </c>
      <c r="D493">
        <f t="shared" si="22"/>
        <v>2.6800000000000001E-2</v>
      </c>
      <c r="E493">
        <v>-2.2591E-2</v>
      </c>
      <c r="F493">
        <v>3.0119999999999999E-3</v>
      </c>
      <c r="AM493">
        <v>200212</v>
      </c>
      <c r="AN493">
        <v>-5.7599999999999998E-2</v>
      </c>
      <c r="AO493">
        <v>1.1000000000000001E-3</v>
      </c>
      <c r="AP493">
        <f t="shared" si="21"/>
        <v>-5.6500000000000002E-2</v>
      </c>
      <c r="AQ493">
        <v>1.8273055999999999E-2</v>
      </c>
      <c r="AR493">
        <v>0.98299348512111195</v>
      </c>
      <c r="BO493">
        <v>488</v>
      </c>
      <c r="BP493">
        <v>5.0921901870112585E-2</v>
      </c>
    </row>
    <row r="494" spans="1:68">
      <c r="A494">
        <v>196707</v>
      </c>
      <c r="B494">
        <v>4.58E-2</v>
      </c>
      <c r="C494">
        <v>3.0999999999999999E-3</v>
      </c>
      <c r="D494">
        <f t="shared" si="22"/>
        <v>4.8899999999999999E-2</v>
      </c>
      <c r="E494">
        <v>2.3879999999999999E-3</v>
      </c>
      <c r="F494">
        <v>3.003E-3</v>
      </c>
      <c r="AM494">
        <v>200301</v>
      </c>
      <c r="AN494">
        <v>-2.5700000000000001E-2</v>
      </c>
      <c r="AO494">
        <v>1E-3</v>
      </c>
      <c r="AP494">
        <f t="shared" si="21"/>
        <v>-2.47E-2</v>
      </c>
      <c r="AQ494">
        <v>1.8847336999999999E-2</v>
      </c>
      <c r="AR494">
        <v>1.12675263126026</v>
      </c>
      <c r="BO494">
        <v>489</v>
      </c>
      <c r="BP494">
        <v>0.20467195970606183</v>
      </c>
    </row>
    <row r="495" spans="1:68">
      <c r="A495">
        <v>196708</v>
      </c>
      <c r="B495">
        <v>-8.8999999999999999E-3</v>
      </c>
      <c r="C495">
        <v>3.0999999999999999E-3</v>
      </c>
      <c r="D495">
        <f t="shared" si="22"/>
        <v>-5.7999999999999996E-3</v>
      </c>
      <c r="E495">
        <v>-5.8609999999999999E-3</v>
      </c>
      <c r="F495">
        <v>2.9940000000000001E-3</v>
      </c>
      <c r="AM495">
        <v>200302</v>
      </c>
      <c r="AN495">
        <v>-1.8800000000000001E-2</v>
      </c>
      <c r="AO495">
        <v>8.9999999999999998E-4</v>
      </c>
      <c r="AP495">
        <f t="shared" si="21"/>
        <v>-1.7899999999999999E-2</v>
      </c>
      <c r="AQ495">
        <v>1.9233588999999999E-2</v>
      </c>
      <c r="AR495">
        <v>1.30207398013068</v>
      </c>
      <c r="BO495">
        <v>490</v>
      </c>
      <c r="BP495">
        <v>6.8761722349865051E-2</v>
      </c>
    </row>
    <row r="496" spans="1:68">
      <c r="A496">
        <v>196709</v>
      </c>
      <c r="B496">
        <v>3.1099999999999999E-2</v>
      </c>
      <c r="C496">
        <v>3.2000000000000002E-3</v>
      </c>
      <c r="D496">
        <f t="shared" si="22"/>
        <v>3.4299999999999997E-2</v>
      </c>
      <c r="E496">
        <v>-1.377E-3</v>
      </c>
      <c r="F496">
        <v>2.9849999999999998E-3</v>
      </c>
      <c r="AM496">
        <v>200303</v>
      </c>
      <c r="AN496">
        <v>1.09E-2</v>
      </c>
      <c r="AO496">
        <v>1E-3</v>
      </c>
      <c r="AP496">
        <f t="shared" si="21"/>
        <v>1.1900000000000001E-2</v>
      </c>
      <c r="AQ496">
        <v>1.9133910000000001E-2</v>
      </c>
      <c r="AR496">
        <v>1.3742701705267999</v>
      </c>
      <c r="BO496">
        <v>491</v>
      </c>
      <c r="BP496">
        <v>0.26790637164067865</v>
      </c>
    </row>
    <row r="497" spans="1:68">
      <c r="A497">
        <v>196710</v>
      </c>
      <c r="B497">
        <v>-3.09E-2</v>
      </c>
      <c r="C497">
        <v>3.8999999999999998E-3</v>
      </c>
      <c r="D497">
        <f t="shared" si="22"/>
        <v>-2.7E-2</v>
      </c>
      <c r="E497">
        <v>-1.9335999999999999E-2</v>
      </c>
      <c r="F497">
        <v>2.9759999999999999E-3</v>
      </c>
      <c r="AM497">
        <v>200304</v>
      </c>
      <c r="AN497">
        <v>8.2199999999999995E-2</v>
      </c>
      <c r="AO497">
        <v>1E-3</v>
      </c>
      <c r="AP497">
        <f t="shared" si="21"/>
        <v>8.3199999999999996E-2</v>
      </c>
      <c r="AQ497">
        <v>1.7676206E-2</v>
      </c>
      <c r="AR497">
        <v>1.4409064713894899</v>
      </c>
      <c r="BO497">
        <v>492</v>
      </c>
      <c r="BP497">
        <v>-0.10057548787512888</v>
      </c>
    </row>
    <row r="498" spans="1:68">
      <c r="A498">
        <v>196711</v>
      </c>
      <c r="B498">
        <v>3.7000000000000002E-3</v>
      </c>
      <c r="C498">
        <v>3.5999999999999999E-3</v>
      </c>
      <c r="D498">
        <f t="shared" si="22"/>
        <v>7.3000000000000001E-3</v>
      </c>
      <c r="E498">
        <v>-7.7499999999999999E-3</v>
      </c>
      <c r="F498">
        <v>2.967E-3</v>
      </c>
      <c r="AM498">
        <v>200305</v>
      </c>
      <c r="AN498">
        <v>6.0499999999999998E-2</v>
      </c>
      <c r="AO498">
        <v>8.9999999999999998E-4</v>
      </c>
      <c r="AP498">
        <f t="shared" si="21"/>
        <v>6.1399999999999996E-2</v>
      </c>
      <c r="AQ498">
        <v>1.6797947000000001E-2</v>
      </c>
      <c r="AR498">
        <v>1.2885751591055801</v>
      </c>
      <c r="BO498">
        <v>493</v>
      </c>
      <c r="BP498">
        <v>-0.16368361113841556</v>
      </c>
    </row>
    <row r="499" spans="1:68">
      <c r="A499">
        <v>196712</v>
      </c>
      <c r="B499">
        <v>3.0499999999999999E-2</v>
      </c>
      <c r="C499">
        <v>3.3E-3</v>
      </c>
      <c r="D499">
        <f t="shared" si="22"/>
        <v>3.3799999999999997E-2</v>
      </c>
      <c r="E499">
        <v>5.8259999999999996E-3</v>
      </c>
      <c r="F499">
        <v>2.9589999999999998E-3</v>
      </c>
      <c r="AM499">
        <v>200306</v>
      </c>
      <c r="AN499">
        <v>1.4200000000000001E-2</v>
      </c>
      <c r="AO499">
        <v>1E-3</v>
      </c>
      <c r="AP499">
        <f t="shared" si="21"/>
        <v>1.5200000000000002E-2</v>
      </c>
      <c r="AQ499">
        <v>1.6587824000000001E-2</v>
      </c>
      <c r="AR499">
        <v>1.21655856751511</v>
      </c>
      <c r="BO499">
        <v>494</v>
      </c>
      <c r="BP499">
        <v>-0.15975219691234183</v>
      </c>
    </row>
    <row r="500" spans="1:68">
      <c r="A500">
        <v>196801</v>
      </c>
      <c r="B500">
        <v>-4.0599999999999997E-2</v>
      </c>
      <c r="C500">
        <v>4.0000000000000001E-3</v>
      </c>
      <c r="D500">
        <f t="shared" si="22"/>
        <v>-3.6599999999999994E-2</v>
      </c>
      <c r="E500">
        <v>2.5016E-2</v>
      </c>
      <c r="F500">
        <v>5.8999999999999999E-3</v>
      </c>
      <c r="AM500">
        <v>200307</v>
      </c>
      <c r="AN500">
        <v>2.35E-2</v>
      </c>
      <c r="AO500">
        <v>6.9999999999999999E-4</v>
      </c>
      <c r="AP500">
        <f t="shared" si="21"/>
        <v>2.4199999999999999E-2</v>
      </c>
      <c r="AQ500">
        <v>1.6464877999999999E-2</v>
      </c>
      <c r="AR500">
        <v>1.1571708675186501</v>
      </c>
      <c r="BO500">
        <v>495</v>
      </c>
      <c r="BP500">
        <v>0.28793140774305825</v>
      </c>
    </row>
    <row r="501" spans="1:68">
      <c r="A501">
        <v>196802</v>
      </c>
      <c r="B501">
        <v>-3.7499999999999999E-2</v>
      </c>
      <c r="C501">
        <v>3.8999999999999998E-3</v>
      </c>
      <c r="D501">
        <f t="shared" si="22"/>
        <v>-3.3599999999999998E-2</v>
      </c>
      <c r="E501">
        <v>2.8600000000000001E-3</v>
      </c>
      <c r="F501">
        <v>2.9329999999999998E-3</v>
      </c>
      <c r="AM501">
        <v>200308</v>
      </c>
      <c r="AN501">
        <v>2.3400000000000001E-2</v>
      </c>
      <c r="AO501">
        <v>6.9999999999999999E-4</v>
      </c>
      <c r="AP501">
        <f t="shared" si="21"/>
        <v>2.41E-2</v>
      </c>
      <c r="AQ501">
        <v>1.6314984000000001E-2</v>
      </c>
      <c r="AR501">
        <v>1.22520115361594</v>
      </c>
      <c r="BO501">
        <v>496</v>
      </c>
      <c r="BP501">
        <v>0.27189897459168955</v>
      </c>
    </row>
    <row r="502" spans="1:68">
      <c r="A502">
        <v>196803</v>
      </c>
      <c r="B502">
        <v>2E-3</v>
      </c>
      <c r="C502">
        <v>3.8E-3</v>
      </c>
      <c r="D502">
        <f t="shared" si="22"/>
        <v>5.7999999999999996E-3</v>
      </c>
      <c r="E502">
        <v>-2.2144E-2</v>
      </c>
      <c r="F502">
        <v>2.9239999999999999E-3</v>
      </c>
      <c r="AM502">
        <v>200309</v>
      </c>
      <c r="AN502">
        <v>-1.24E-2</v>
      </c>
      <c r="AO502">
        <v>8.0000000000000004E-4</v>
      </c>
      <c r="AP502">
        <f t="shared" si="21"/>
        <v>-1.1599999999999999E-2</v>
      </c>
      <c r="AQ502">
        <v>1.6653112000000001E-2</v>
      </c>
      <c r="AR502">
        <v>1.1139519601142001</v>
      </c>
      <c r="BO502">
        <v>497</v>
      </c>
      <c r="BP502">
        <v>0.25832359154766238</v>
      </c>
    </row>
    <row r="503" spans="1:68">
      <c r="A503">
        <v>196804</v>
      </c>
      <c r="B503">
        <v>9.0499999999999997E-2</v>
      </c>
      <c r="C503">
        <v>4.3E-3</v>
      </c>
      <c r="D503">
        <f t="shared" si="22"/>
        <v>9.4799999999999995E-2</v>
      </c>
      <c r="E503">
        <v>1.6580999999999999E-2</v>
      </c>
      <c r="F503">
        <v>2.9150000000000001E-3</v>
      </c>
      <c r="AM503">
        <v>200310</v>
      </c>
      <c r="AN503">
        <v>6.08E-2</v>
      </c>
      <c r="AO503">
        <v>6.9999999999999999E-4</v>
      </c>
      <c r="AP503">
        <f t="shared" si="21"/>
        <v>6.1499999999999999E-2</v>
      </c>
      <c r="AQ503">
        <v>1.6038996E-2</v>
      </c>
      <c r="AR503">
        <v>1.21939290672856</v>
      </c>
      <c r="BO503">
        <v>498</v>
      </c>
      <c r="BP503">
        <v>-8.861674653592827E-2</v>
      </c>
    </row>
    <row r="504" spans="1:68">
      <c r="A504">
        <v>196805</v>
      </c>
      <c r="B504">
        <v>2.2800000000000001E-2</v>
      </c>
      <c r="C504">
        <v>4.4999999999999997E-3</v>
      </c>
      <c r="D504">
        <f t="shared" si="22"/>
        <v>2.7300000000000001E-2</v>
      </c>
      <c r="E504">
        <v>-1.1209E-2</v>
      </c>
      <c r="F504">
        <v>2.9069999999999999E-3</v>
      </c>
      <c r="AM504">
        <v>200311</v>
      </c>
      <c r="AN504">
        <v>1.35E-2</v>
      </c>
      <c r="AO504">
        <v>6.9999999999999999E-4</v>
      </c>
      <c r="AP504">
        <f t="shared" si="21"/>
        <v>1.4199999999999999E-2</v>
      </c>
      <c r="AQ504">
        <v>1.6177156000000002E-2</v>
      </c>
      <c r="AR504">
        <v>1.17820398514349</v>
      </c>
      <c r="BO504">
        <v>499</v>
      </c>
      <c r="BP504">
        <v>0.15471038933138914</v>
      </c>
    </row>
    <row r="505" spans="1:68">
      <c r="A505">
        <v>196806</v>
      </c>
      <c r="B505">
        <v>6.8999999999999999E-3</v>
      </c>
      <c r="C505">
        <v>4.3E-3</v>
      </c>
      <c r="D505">
        <f t="shared" si="22"/>
        <v>1.12E-2</v>
      </c>
      <c r="E505">
        <v>3.4209999999999997E-2</v>
      </c>
      <c r="F505">
        <v>5.7970000000000001E-3</v>
      </c>
      <c r="AM505">
        <v>200312</v>
      </c>
      <c r="AN505">
        <v>4.2900000000000001E-2</v>
      </c>
      <c r="AO505">
        <v>8.0000000000000004E-4</v>
      </c>
      <c r="AP505">
        <f t="shared" si="21"/>
        <v>4.3700000000000003E-2</v>
      </c>
      <c r="AQ505">
        <v>1.5635118E-2</v>
      </c>
      <c r="AR505">
        <v>1.2147149965292501</v>
      </c>
      <c r="BO505">
        <v>500</v>
      </c>
      <c r="BP505">
        <v>-2.7519234356208899E-2</v>
      </c>
    </row>
    <row r="506" spans="1:68">
      <c r="A506">
        <v>196807</v>
      </c>
      <c r="B506">
        <v>-2.7199999999999998E-2</v>
      </c>
      <c r="C506">
        <v>4.7999999999999996E-3</v>
      </c>
      <c r="D506">
        <f t="shared" si="22"/>
        <v>-2.24E-2</v>
      </c>
      <c r="E506">
        <v>2.7352999999999999E-2</v>
      </c>
      <c r="F506">
        <v>5.764E-3</v>
      </c>
      <c r="AM506">
        <v>200401</v>
      </c>
      <c r="AN506">
        <v>2.1499999999999998E-2</v>
      </c>
      <c r="AO506">
        <v>6.9999999999999999E-4</v>
      </c>
      <c r="AP506">
        <f t="shared" si="21"/>
        <v>2.2199999999999998E-2</v>
      </c>
      <c r="AQ506">
        <v>1.5557599E-2</v>
      </c>
      <c r="AR506">
        <v>1.1816120417090401</v>
      </c>
      <c r="BO506">
        <v>501</v>
      </c>
      <c r="BP506">
        <v>0.29075393886465561</v>
      </c>
    </row>
    <row r="507" spans="1:68">
      <c r="A507">
        <v>196808</v>
      </c>
      <c r="B507">
        <v>1.34E-2</v>
      </c>
      <c r="C507">
        <v>4.1999999999999997E-3</v>
      </c>
      <c r="D507">
        <f t="shared" si="22"/>
        <v>1.7600000000000001E-2</v>
      </c>
      <c r="E507">
        <v>1.6899999999999999E-4</v>
      </c>
      <c r="F507">
        <v>2.8649999999999999E-3</v>
      </c>
      <c r="AM507">
        <v>200402</v>
      </c>
      <c r="AN507">
        <v>1.4E-2</v>
      </c>
      <c r="AO507">
        <v>5.9999999999999995E-4</v>
      </c>
      <c r="AP507">
        <f t="shared" si="21"/>
        <v>1.46E-2</v>
      </c>
      <c r="AQ507">
        <v>1.5555691E-2</v>
      </c>
      <c r="AR507">
        <v>1.06337558396038</v>
      </c>
      <c r="BO507">
        <v>502</v>
      </c>
      <c r="BP507">
        <v>8.7170134672026445E-2</v>
      </c>
    </row>
    <row r="508" spans="1:68">
      <c r="A508">
        <v>196809</v>
      </c>
      <c r="B508">
        <v>4.0300000000000002E-2</v>
      </c>
      <c r="C508">
        <v>4.3E-3</v>
      </c>
      <c r="D508">
        <f t="shared" si="22"/>
        <v>4.4600000000000001E-2</v>
      </c>
      <c r="E508">
        <v>-1.1280000000000001E-3</v>
      </c>
      <c r="F508">
        <v>2.8570000000000002E-3</v>
      </c>
      <c r="AM508">
        <v>200403</v>
      </c>
      <c r="AN508">
        <v>-1.32E-2</v>
      </c>
      <c r="AO508">
        <v>8.9999999999999998E-4</v>
      </c>
      <c r="AP508">
        <f t="shared" si="21"/>
        <v>-1.23E-2</v>
      </c>
      <c r="AQ508">
        <v>1.6003231999999999E-2</v>
      </c>
      <c r="AR508">
        <v>1.1282500971954801</v>
      </c>
      <c r="BO508">
        <v>503</v>
      </c>
      <c r="BP508">
        <v>0.15463645106395457</v>
      </c>
    </row>
    <row r="509" spans="1:68">
      <c r="A509">
        <v>196810</v>
      </c>
      <c r="B509">
        <v>4.1999999999999997E-3</v>
      </c>
      <c r="C509">
        <v>4.4000000000000003E-3</v>
      </c>
      <c r="D509">
        <f t="shared" si="22"/>
        <v>8.6E-3</v>
      </c>
      <c r="E509">
        <v>-8.1519999999999995E-3</v>
      </c>
      <c r="F509">
        <v>5.6979999999999999E-3</v>
      </c>
      <c r="AM509">
        <v>200404</v>
      </c>
      <c r="AN509">
        <v>-1.83E-2</v>
      </c>
      <c r="AO509">
        <v>8.0000000000000004E-4</v>
      </c>
      <c r="AP509">
        <f t="shared" si="21"/>
        <v>-1.7500000000000002E-2</v>
      </c>
      <c r="AQ509">
        <v>1.6450525000000001E-2</v>
      </c>
      <c r="AR509">
        <v>1.1640190063920399</v>
      </c>
      <c r="BO509">
        <v>504</v>
      </c>
      <c r="BP509">
        <v>-8.1003112885510598E-2</v>
      </c>
    </row>
    <row r="510" spans="1:68">
      <c r="A510">
        <v>196811</v>
      </c>
      <c r="B510">
        <v>5.4300000000000001E-2</v>
      </c>
      <c r="C510">
        <v>4.1999999999999997E-3</v>
      </c>
      <c r="D510">
        <f t="shared" si="22"/>
        <v>5.8500000000000003E-2</v>
      </c>
      <c r="E510">
        <v>-1.6254000000000001E-2</v>
      </c>
      <c r="F510">
        <v>2.833E-3</v>
      </c>
      <c r="AM510">
        <v>200405</v>
      </c>
      <c r="AN510">
        <v>1.17E-2</v>
      </c>
      <c r="AO510">
        <v>5.9999999999999995E-4</v>
      </c>
      <c r="AP510">
        <f t="shared" si="21"/>
        <v>1.23E-2</v>
      </c>
      <c r="AQ510">
        <v>1.6426039E-2</v>
      </c>
      <c r="AR510">
        <v>1.1983790028294099</v>
      </c>
      <c r="BO510">
        <v>505</v>
      </c>
      <c r="BP510">
        <v>-9.4579539436226323E-2</v>
      </c>
    </row>
    <row r="511" spans="1:68">
      <c r="A511">
        <v>196812</v>
      </c>
      <c r="B511">
        <v>-3.9399999999999998E-2</v>
      </c>
      <c r="C511">
        <v>4.3E-3</v>
      </c>
      <c r="D511">
        <f t="shared" si="22"/>
        <v>-3.5099999999999999E-2</v>
      </c>
      <c r="E511">
        <v>-2.1184999999999999E-2</v>
      </c>
      <c r="F511">
        <v>2.8249999999999998E-3</v>
      </c>
      <c r="AM511">
        <v>200406</v>
      </c>
      <c r="AN511">
        <v>1.8599999999999998E-2</v>
      </c>
      <c r="AO511">
        <v>8.0000000000000004E-4</v>
      </c>
      <c r="AP511">
        <f t="shared" si="21"/>
        <v>1.9399999999999997E-2</v>
      </c>
      <c r="AQ511">
        <v>1.6304652999999999E-2</v>
      </c>
      <c r="AR511">
        <v>1.21640384301857</v>
      </c>
      <c r="BO511">
        <v>506</v>
      </c>
      <c r="BP511">
        <v>0.28703141776965818</v>
      </c>
    </row>
    <row r="512" spans="1:68">
      <c r="A512">
        <v>196901</v>
      </c>
      <c r="B512">
        <v>-1.2500000000000001E-2</v>
      </c>
      <c r="C512">
        <v>5.3E-3</v>
      </c>
      <c r="D512">
        <f t="shared" si="22"/>
        <v>-7.2000000000000007E-3</v>
      </c>
      <c r="E512">
        <v>-4.4799999999999999E-4</v>
      </c>
      <c r="F512">
        <v>2.8170000000000001E-3</v>
      </c>
      <c r="AM512">
        <v>200407</v>
      </c>
      <c r="AN512">
        <v>-4.0599999999999997E-2</v>
      </c>
      <c r="AO512">
        <v>1E-3</v>
      </c>
      <c r="AP512">
        <f t="shared" si="21"/>
        <v>-3.9599999999999996E-2</v>
      </c>
      <c r="AQ512">
        <v>1.7053637E-2</v>
      </c>
      <c r="AR512">
        <v>1.23097114314435</v>
      </c>
      <c r="BO512">
        <v>507</v>
      </c>
      <c r="BP512">
        <v>8.705178689579357E-2</v>
      </c>
    </row>
    <row r="513" spans="1:68">
      <c r="A513">
        <v>196902</v>
      </c>
      <c r="B513">
        <v>-5.8400000000000001E-2</v>
      </c>
      <c r="C513">
        <v>4.5999999999999999E-3</v>
      </c>
      <c r="D513">
        <f t="shared" si="22"/>
        <v>-5.3800000000000001E-2</v>
      </c>
      <c r="E513">
        <v>-5.953E-3</v>
      </c>
      <c r="F513">
        <v>5.6179999999999997E-3</v>
      </c>
      <c r="AM513">
        <v>200408</v>
      </c>
      <c r="AN513">
        <v>8.0000000000000004E-4</v>
      </c>
      <c r="AO513">
        <v>1.1000000000000001E-3</v>
      </c>
      <c r="AP513">
        <f t="shared" si="21"/>
        <v>1.9000000000000002E-3</v>
      </c>
      <c r="AQ513">
        <v>1.7184367999999998E-2</v>
      </c>
      <c r="AR513">
        <v>1.27557198232425</v>
      </c>
      <c r="BO513">
        <v>508</v>
      </c>
      <c r="BP513">
        <v>-0.19188575058167362</v>
      </c>
    </row>
    <row r="514" spans="1:68">
      <c r="A514">
        <v>196903</v>
      </c>
      <c r="B514">
        <v>2.64E-2</v>
      </c>
      <c r="C514">
        <v>4.5999999999999999E-3</v>
      </c>
      <c r="D514">
        <f t="shared" si="22"/>
        <v>3.1E-2</v>
      </c>
      <c r="E514">
        <v>-2.3119999999999998E-3</v>
      </c>
      <c r="F514">
        <v>8.3800000000000003E-3</v>
      </c>
      <c r="AM514">
        <v>200409</v>
      </c>
      <c r="AN514">
        <v>1.6E-2</v>
      </c>
      <c r="AO514">
        <v>1.1000000000000001E-3</v>
      </c>
      <c r="AP514">
        <f t="shared" ref="AP514:AP577" si="23">AN514+AO514</f>
        <v>1.7100000000000001E-2</v>
      </c>
      <c r="AQ514">
        <v>1.7193023000000002E-2</v>
      </c>
      <c r="AR514">
        <v>1.3673307487539299</v>
      </c>
      <c r="BO514">
        <v>509</v>
      </c>
      <c r="BP514">
        <v>5.180077473404604E-2</v>
      </c>
    </row>
    <row r="515" spans="1:68">
      <c r="A515">
        <v>196904</v>
      </c>
      <c r="B515">
        <v>1.46E-2</v>
      </c>
      <c r="C515">
        <v>5.3E-3</v>
      </c>
      <c r="D515">
        <f t="shared" ref="D515:D578" si="24">B515+C515</f>
        <v>1.9900000000000001E-2</v>
      </c>
      <c r="E515">
        <v>3.4821999999999999E-2</v>
      </c>
      <c r="F515">
        <v>5.5399999999999998E-3</v>
      </c>
      <c r="AM515">
        <v>200410</v>
      </c>
      <c r="AN515">
        <v>1.43E-2</v>
      </c>
      <c r="AO515">
        <v>1.1000000000000001E-3</v>
      </c>
      <c r="AP515">
        <f t="shared" si="23"/>
        <v>1.54E-2</v>
      </c>
      <c r="AQ515">
        <v>1.7037103000000001E-2</v>
      </c>
      <c r="AR515">
        <v>1.2816776452693699</v>
      </c>
      <c r="BO515">
        <v>510</v>
      </c>
      <c r="BP515">
        <v>3.7112989419406883E-2</v>
      </c>
    </row>
    <row r="516" spans="1:68">
      <c r="A516">
        <v>196905</v>
      </c>
      <c r="B516">
        <v>-1E-3</v>
      </c>
      <c r="C516">
        <v>4.7999999999999996E-3</v>
      </c>
      <c r="D516">
        <f t="shared" si="24"/>
        <v>3.7999999999999996E-3</v>
      </c>
      <c r="E516">
        <v>-2.7805E-2</v>
      </c>
      <c r="F516">
        <v>2.7550000000000001E-3</v>
      </c>
      <c r="AM516">
        <v>200411</v>
      </c>
      <c r="AN516">
        <v>4.5400000000000003E-2</v>
      </c>
      <c r="AO516">
        <v>1.5E-3</v>
      </c>
      <c r="AP516">
        <f t="shared" si="23"/>
        <v>4.6900000000000004E-2</v>
      </c>
      <c r="AQ516">
        <v>1.6482652E-2</v>
      </c>
      <c r="AR516">
        <v>1.3036989579773099</v>
      </c>
      <c r="BO516">
        <v>511</v>
      </c>
      <c r="BP516">
        <v>-3.9145058462193405E-2</v>
      </c>
    </row>
    <row r="517" spans="1:68">
      <c r="A517">
        <v>196906</v>
      </c>
      <c r="B517">
        <v>-7.1800000000000003E-2</v>
      </c>
      <c r="C517">
        <v>5.1000000000000004E-3</v>
      </c>
      <c r="D517">
        <f t="shared" si="24"/>
        <v>-6.6700000000000009E-2</v>
      </c>
      <c r="E517">
        <v>-6.3E-3</v>
      </c>
      <c r="F517">
        <v>5.4949999999999999E-3</v>
      </c>
      <c r="AM517">
        <v>200412</v>
      </c>
      <c r="AN517">
        <v>3.4299999999999997E-2</v>
      </c>
      <c r="AO517">
        <v>1.6000000000000001E-3</v>
      </c>
      <c r="AP517">
        <f t="shared" si="23"/>
        <v>3.5899999999999994E-2</v>
      </c>
      <c r="AQ517">
        <v>1.6040663E-2</v>
      </c>
      <c r="AR517">
        <v>1.2566083498000999</v>
      </c>
      <c r="BO517">
        <v>512</v>
      </c>
      <c r="BP517">
        <v>1.3813791799322905E-2</v>
      </c>
    </row>
    <row r="518" spans="1:68">
      <c r="A518">
        <v>196907</v>
      </c>
      <c r="B518">
        <v>-7.0000000000000007E-2</v>
      </c>
      <c r="C518">
        <v>5.3E-3</v>
      </c>
      <c r="D518">
        <f t="shared" si="24"/>
        <v>-6.4700000000000008E-2</v>
      </c>
      <c r="E518">
        <v>3.6499999999999998E-4</v>
      </c>
      <c r="F518">
        <v>5.4640000000000001E-3</v>
      </c>
      <c r="AM518">
        <v>200501</v>
      </c>
      <c r="AN518">
        <v>-2.76E-2</v>
      </c>
      <c r="AO518">
        <v>1.6000000000000001E-3</v>
      </c>
      <c r="AP518">
        <f t="shared" si="23"/>
        <v>-2.5999999999999999E-2</v>
      </c>
      <c r="AQ518">
        <v>1.6678658999999998E-2</v>
      </c>
      <c r="AR518">
        <v>1.1770966162662699</v>
      </c>
      <c r="BO518">
        <v>513</v>
      </c>
      <c r="BP518">
        <v>0.29044435432408194</v>
      </c>
    </row>
    <row r="519" spans="1:68">
      <c r="A519">
        <v>196908</v>
      </c>
      <c r="B519">
        <v>4.6800000000000001E-2</v>
      </c>
      <c r="C519">
        <v>5.0000000000000001E-3</v>
      </c>
      <c r="D519">
        <f t="shared" si="24"/>
        <v>5.1799999999999999E-2</v>
      </c>
      <c r="E519">
        <v>-3.7330000000000002E-3</v>
      </c>
      <c r="F519">
        <v>5.4349999999999997E-3</v>
      </c>
      <c r="AM519">
        <v>200502</v>
      </c>
      <c r="AN519">
        <v>1.89E-2</v>
      </c>
      <c r="AO519">
        <v>1.6000000000000001E-3</v>
      </c>
      <c r="AP519">
        <f t="shared" si="23"/>
        <v>2.0500000000000001E-2</v>
      </c>
      <c r="AQ519">
        <v>1.6586905999999998E-2</v>
      </c>
      <c r="BO519">
        <v>514</v>
      </c>
      <c r="BP519">
        <v>2.8368439003705559E-2</v>
      </c>
    </row>
    <row r="520" spans="1:68">
      <c r="A520">
        <v>196909</v>
      </c>
      <c r="B520">
        <v>-2.98E-2</v>
      </c>
      <c r="C520">
        <v>6.1999999999999998E-3</v>
      </c>
      <c r="D520">
        <f t="shared" si="24"/>
        <v>-2.3599999999999999E-2</v>
      </c>
      <c r="E520">
        <v>-4.0982999999999999E-2</v>
      </c>
      <c r="F520">
        <v>2.7030000000000001E-3</v>
      </c>
      <c r="AM520">
        <v>200503</v>
      </c>
      <c r="AN520">
        <v>-1.9699999999999999E-2</v>
      </c>
      <c r="AO520">
        <v>2.0999999999999999E-3</v>
      </c>
      <c r="AP520">
        <f t="shared" si="23"/>
        <v>-1.7599999999999998E-2</v>
      </c>
      <c r="AQ520">
        <v>1.7132112000000001E-2</v>
      </c>
      <c r="BO520">
        <v>515</v>
      </c>
      <c r="BP520">
        <v>-9.6622927413232307E-2</v>
      </c>
    </row>
    <row r="521" spans="1:68">
      <c r="A521">
        <v>196910</v>
      </c>
      <c r="B521">
        <v>5.0599999999999999E-2</v>
      </c>
      <c r="C521">
        <v>6.0000000000000001E-3</v>
      </c>
      <c r="D521">
        <f t="shared" si="24"/>
        <v>5.6599999999999998E-2</v>
      </c>
      <c r="E521">
        <v>4.5143999999999997E-2</v>
      </c>
      <c r="F521">
        <v>5.391E-3</v>
      </c>
      <c r="AM521">
        <v>200504</v>
      </c>
      <c r="AN521">
        <v>-2.6100000000000002E-2</v>
      </c>
      <c r="AO521">
        <v>2.0999999999999999E-3</v>
      </c>
      <c r="AP521">
        <f t="shared" si="23"/>
        <v>-2.4E-2</v>
      </c>
      <c r="AQ521">
        <v>1.7685381E-2</v>
      </c>
      <c r="BO521">
        <v>516</v>
      </c>
      <c r="BP521">
        <v>-5.1843607429643501E-2</v>
      </c>
    </row>
    <row r="522" spans="1:68">
      <c r="A522">
        <v>196911</v>
      </c>
      <c r="B522">
        <v>-3.7900000000000003E-2</v>
      </c>
      <c r="C522">
        <v>5.1999999999999998E-3</v>
      </c>
      <c r="D522">
        <f t="shared" si="24"/>
        <v>-3.2700000000000007E-2</v>
      </c>
      <c r="E522">
        <v>-2.5835E-2</v>
      </c>
      <c r="F522">
        <v>5.3619999999999996E-3</v>
      </c>
      <c r="AM522">
        <v>200505</v>
      </c>
      <c r="AN522">
        <v>3.6499999999999998E-2</v>
      </c>
      <c r="AO522">
        <v>2.3999999999999998E-3</v>
      </c>
      <c r="AP522">
        <f t="shared" si="23"/>
        <v>3.8899999999999997E-2</v>
      </c>
      <c r="AQ522">
        <v>1.7366903999999999E-2</v>
      </c>
      <c r="BO522">
        <v>517</v>
      </c>
      <c r="BP522">
        <v>0.20801192310674199</v>
      </c>
    </row>
    <row r="523" spans="1:68">
      <c r="A523">
        <v>196912</v>
      </c>
      <c r="B523">
        <v>-2.63E-2</v>
      </c>
      <c r="C523">
        <v>6.4000000000000003E-3</v>
      </c>
      <c r="D523">
        <f t="shared" si="24"/>
        <v>-1.9900000000000001E-2</v>
      </c>
      <c r="E523">
        <v>-4.9838E-2</v>
      </c>
      <c r="F523">
        <v>5.3330000000000001E-3</v>
      </c>
      <c r="AM523">
        <v>200506</v>
      </c>
      <c r="AN523">
        <v>5.7000000000000002E-3</v>
      </c>
      <c r="AO523">
        <v>2.3E-3</v>
      </c>
      <c r="AP523">
        <f t="shared" si="23"/>
        <v>8.0000000000000002E-3</v>
      </c>
      <c r="AQ523">
        <v>1.7565241999999998E-2</v>
      </c>
      <c r="BO523">
        <v>518</v>
      </c>
      <c r="BP523">
        <v>0.26690413172906396</v>
      </c>
    </row>
    <row r="524" spans="1:68">
      <c r="A524">
        <v>197001</v>
      </c>
      <c r="B524">
        <v>-8.1000000000000003E-2</v>
      </c>
      <c r="C524">
        <v>6.0000000000000001E-3</v>
      </c>
      <c r="D524">
        <f t="shared" si="24"/>
        <v>-7.4999999999999997E-2</v>
      </c>
      <c r="E524">
        <v>2.8826999999999998E-2</v>
      </c>
      <c r="F524">
        <v>2.653E-3</v>
      </c>
      <c r="AM524">
        <v>200507</v>
      </c>
      <c r="AN524">
        <v>3.9199999999999999E-2</v>
      </c>
      <c r="AO524">
        <v>2.3999999999999998E-3</v>
      </c>
      <c r="AP524">
        <f t="shared" si="23"/>
        <v>4.1599999999999998E-2</v>
      </c>
      <c r="AQ524">
        <v>1.7103664000000001E-2</v>
      </c>
      <c r="BO524">
        <v>519</v>
      </c>
      <c r="BP524">
        <v>-8.9138979845333255E-2</v>
      </c>
    </row>
    <row r="525" spans="1:68">
      <c r="A525">
        <v>197002</v>
      </c>
      <c r="B525">
        <v>5.1299999999999998E-2</v>
      </c>
      <c r="C525">
        <v>6.1999999999999998E-3</v>
      </c>
      <c r="D525">
        <f t="shared" si="24"/>
        <v>5.7499999999999996E-2</v>
      </c>
      <c r="E525">
        <v>6.7886000000000002E-2</v>
      </c>
      <c r="F525">
        <v>5.2909999999999997E-3</v>
      </c>
      <c r="AM525">
        <v>200508</v>
      </c>
      <c r="AN525">
        <v>-1.2200000000000001E-2</v>
      </c>
      <c r="AO525">
        <v>3.0000000000000001E-3</v>
      </c>
      <c r="AP525">
        <f t="shared" si="23"/>
        <v>-9.1999999999999998E-3</v>
      </c>
      <c r="AQ525">
        <v>1.744774E-2</v>
      </c>
      <c r="BO525">
        <v>520</v>
      </c>
      <c r="BP525">
        <v>0.12762295368853449</v>
      </c>
    </row>
    <row r="526" spans="1:68">
      <c r="A526">
        <v>197003</v>
      </c>
      <c r="B526">
        <v>-1.06E-2</v>
      </c>
      <c r="C526">
        <v>5.7000000000000002E-3</v>
      </c>
      <c r="D526">
        <f t="shared" si="24"/>
        <v>-4.8999999999999998E-3</v>
      </c>
      <c r="E526">
        <v>-2.6899999999999998E-4</v>
      </c>
      <c r="F526">
        <v>5.2630000000000003E-3</v>
      </c>
      <c r="AM526">
        <v>200509</v>
      </c>
      <c r="AN526">
        <v>4.8999999999999998E-3</v>
      </c>
      <c r="AO526">
        <v>2.8999999999999998E-3</v>
      </c>
      <c r="AP526">
        <f t="shared" si="23"/>
        <v>7.7999999999999996E-3</v>
      </c>
      <c r="AQ526">
        <v>1.7476258000000001E-2</v>
      </c>
      <c r="BO526">
        <v>521</v>
      </c>
      <c r="BP526">
        <v>0.18264848456061228</v>
      </c>
    </row>
    <row r="527" spans="1:68">
      <c r="A527">
        <v>197004</v>
      </c>
      <c r="B527">
        <v>-0.11</v>
      </c>
      <c r="C527">
        <v>5.0000000000000001E-3</v>
      </c>
      <c r="D527">
        <f t="shared" si="24"/>
        <v>-0.105</v>
      </c>
      <c r="E527">
        <v>-5.0871E-2</v>
      </c>
      <c r="F527">
        <v>7.8530000000000006E-3</v>
      </c>
      <c r="AM527">
        <v>200510</v>
      </c>
      <c r="AN527">
        <v>-2.0199999999999999E-2</v>
      </c>
      <c r="AO527">
        <v>2.7000000000000001E-3</v>
      </c>
      <c r="AP527">
        <f t="shared" si="23"/>
        <v>-1.7499999999999998E-2</v>
      </c>
      <c r="AQ527">
        <v>1.7997642000000001E-2</v>
      </c>
      <c r="BO527">
        <v>522</v>
      </c>
      <c r="BP527">
        <v>0.15878198856015163</v>
      </c>
    </row>
    <row r="528" spans="1:68">
      <c r="A528">
        <v>197005</v>
      </c>
      <c r="B528">
        <v>-6.9199999999999998E-2</v>
      </c>
      <c r="C528">
        <v>5.3E-3</v>
      </c>
      <c r="D528">
        <f t="shared" si="24"/>
        <v>-6.3899999999999998E-2</v>
      </c>
      <c r="E528">
        <v>-6.522E-3</v>
      </c>
      <c r="F528">
        <v>2.5969999999999999E-3</v>
      </c>
      <c r="AM528">
        <v>200511</v>
      </c>
      <c r="AN528">
        <v>3.61E-2</v>
      </c>
      <c r="AO528">
        <v>3.0999999999999999E-3</v>
      </c>
      <c r="AP528">
        <f t="shared" si="23"/>
        <v>3.9199999999999999E-2</v>
      </c>
      <c r="AQ528">
        <v>1.7584649000000001E-2</v>
      </c>
      <c r="BO528">
        <v>523</v>
      </c>
      <c r="BP528">
        <v>6.2358489864532074E-2</v>
      </c>
    </row>
    <row r="529" spans="1:68">
      <c r="A529">
        <v>197006</v>
      </c>
      <c r="B529">
        <v>-5.79E-2</v>
      </c>
      <c r="C529">
        <v>5.7999999999999996E-3</v>
      </c>
      <c r="D529">
        <f t="shared" si="24"/>
        <v>-5.21E-2</v>
      </c>
      <c r="E529">
        <v>2.1395000000000001E-2</v>
      </c>
      <c r="F529">
        <v>5.1809999999999998E-3</v>
      </c>
      <c r="AM529">
        <v>200512</v>
      </c>
      <c r="AN529">
        <v>-2.5000000000000001E-3</v>
      </c>
      <c r="AO529">
        <v>3.2000000000000002E-3</v>
      </c>
      <c r="AP529">
        <f t="shared" si="23"/>
        <v>7.000000000000001E-4</v>
      </c>
      <c r="AQ529">
        <v>1.7800350999999999E-2</v>
      </c>
      <c r="BO529">
        <v>524</v>
      </c>
      <c r="BP529">
        <v>-9.1879079970428101E-2</v>
      </c>
    </row>
    <row r="530" spans="1:68">
      <c r="A530">
        <v>197007</v>
      </c>
      <c r="B530">
        <v>6.93E-2</v>
      </c>
      <c r="C530">
        <v>5.1999999999999998E-3</v>
      </c>
      <c r="D530">
        <f t="shared" si="24"/>
        <v>7.4499999999999997E-2</v>
      </c>
      <c r="E530">
        <v>2.9294000000000001E-2</v>
      </c>
      <c r="F530">
        <v>5.1549999999999999E-3</v>
      </c>
      <c r="AM530">
        <v>200601</v>
      </c>
      <c r="AN530">
        <v>3.04E-2</v>
      </c>
      <c r="AO530">
        <v>3.5000000000000001E-3</v>
      </c>
      <c r="AP530">
        <f t="shared" si="23"/>
        <v>3.39E-2</v>
      </c>
      <c r="AQ530">
        <v>1.7505415999999999E-2</v>
      </c>
      <c r="BO530">
        <v>525</v>
      </c>
      <c r="BP530">
        <v>0.24529316653853378</v>
      </c>
    </row>
    <row r="531" spans="1:68">
      <c r="A531">
        <v>197008</v>
      </c>
      <c r="B531">
        <v>4.4900000000000002E-2</v>
      </c>
      <c r="C531">
        <v>5.3E-3</v>
      </c>
      <c r="D531">
        <f t="shared" si="24"/>
        <v>5.0200000000000002E-2</v>
      </c>
      <c r="E531">
        <v>-9.5230000000000002E-3</v>
      </c>
      <c r="F531">
        <v>0</v>
      </c>
      <c r="AM531">
        <v>200602</v>
      </c>
      <c r="AN531">
        <v>-3.0000000000000001E-3</v>
      </c>
      <c r="AO531">
        <v>3.3999999999999998E-3</v>
      </c>
      <c r="AP531">
        <f t="shared" si="23"/>
        <v>3.9999999999999975E-4</v>
      </c>
      <c r="AQ531">
        <v>1.7644547999999999E-2</v>
      </c>
      <c r="BO531">
        <v>526</v>
      </c>
      <c r="BP531">
        <v>0.2068757015371081</v>
      </c>
    </row>
    <row r="532" spans="1:68">
      <c r="A532">
        <v>197009</v>
      </c>
      <c r="B532">
        <v>4.1799999999999997E-2</v>
      </c>
      <c r="C532">
        <v>5.4000000000000003E-3</v>
      </c>
      <c r="D532">
        <f t="shared" si="24"/>
        <v>4.7199999999999999E-2</v>
      </c>
      <c r="E532">
        <v>2.1787000000000001E-2</v>
      </c>
      <c r="F532">
        <v>5.1279999999999997E-3</v>
      </c>
      <c r="AM532">
        <v>200603</v>
      </c>
      <c r="AN532">
        <v>1.46E-2</v>
      </c>
      <c r="AO532">
        <v>3.7000000000000002E-3</v>
      </c>
      <c r="AP532">
        <f t="shared" si="23"/>
        <v>1.83E-2</v>
      </c>
      <c r="AQ532">
        <v>1.7596361000000001E-2</v>
      </c>
      <c r="BO532">
        <v>527</v>
      </c>
      <c r="BP532">
        <v>0.27492165463815321</v>
      </c>
    </row>
    <row r="533" spans="1:68">
      <c r="A533">
        <v>197010</v>
      </c>
      <c r="B533">
        <v>-2.2800000000000001E-2</v>
      </c>
      <c r="C533">
        <v>4.5999999999999999E-3</v>
      </c>
      <c r="D533">
        <f t="shared" si="24"/>
        <v>-1.8200000000000001E-2</v>
      </c>
      <c r="E533">
        <v>2.1389999999999998E-3</v>
      </c>
      <c r="F533">
        <v>5.1019999999999998E-3</v>
      </c>
      <c r="AM533">
        <v>200604</v>
      </c>
      <c r="AN533">
        <v>7.3000000000000001E-3</v>
      </c>
      <c r="AO533">
        <v>3.5999999999999999E-3</v>
      </c>
      <c r="AP533">
        <f t="shared" si="23"/>
        <v>1.09E-2</v>
      </c>
      <c r="AQ533">
        <v>1.7551623999999998E-2</v>
      </c>
      <c r="BO533">
        <v>528</v>
      </c>
      <c r="BP533">
        <v>-7.458044816230297E-2</v>
      </c>
    </row>
    <row r="534" spans="1:68">
      <c r="A534">
        <v>197011</v>
      </c>
      <c r="B534">
        <v>4.5900000000000003E-2</v>
      </c>
      <c r="C534">
        <v>4.5999999999999999E-3</v>
      </c>
      <c r="D534">
        <f t="shared" si="24"/>
        <v>5.0500000000000003E-2</v>
      </c>
      <c r="E534">
        <v>7.3034000000000002E-2</v>
      </c>
      <c r="F534">
        <v>5.0759999999999998E-3</v>
      </c>
      <c r="AM534">
        <v>200605</v>
      </c>
      <c r="AN534">
        <v>-3.5700000000000003E-2</v>
      </c>
      <c r="AO534">
        <v>4.3E-3</v>
      </c>
      <c r="AP534">
        <f t="shared" si="23"/>
        <v>-3.1400000000000004E-2</v>
      </c>
      <c r="AQ534">
        <v>1.8283481000000001E-2</v>
      </c>
      <c r="BO534">
        <v>529</v>
      </c>
      <c r="BP534">
        <v>0.1992667822841272</v>
      </c>
    </row>
    <row r="535" spans="1:68">
      <c r="A535">
        <v>197012</v>
      </c>
      <c r="B535">
        <v>5.7200000000000001E-2</v>
      </c>
      <c r="C535">
        <v>4.1999999999999997E-3</v>
      </c>
      <c r="D535">
        <f t="shared" si="24"/>
        <v>6.1400000000000003E-2</v>
      </c>
      <c r="E535">
        <v>3.009E-3</v>
      </c>
      <c r="F535">
        <v>5.0509999999999999E-3</v>
      </c>
      <c r="AM535">
        <v>200606</v>
      </c>
      <c r="AN535">
        <v>-3.5000000000000001E-3</v>
      </c>
      <c r="AO535">
        <v>4.0000000000000001E-3</v>
      </c>
      <c r="AP535">
        <f t="shared" si="23"/>
        <v>5.0000000000000001E-4</v>
      </c>
      <c r="AQ535">
        <v>1.8453786999999999E-2</v>
      </c>
      <c r="BO535">
        <v>530</v>
      </c>
      <c r="BP535">
        <v>0.24909547858782588</v>
      </c>
    </row>
    <row r="536" spans="1:68">
      <c r="A536">
        <v>197101</v>
      </c>
      <c r="B536">
        <v>4.8399999999999999E-2</v>
      </c>
      <c r="C536">
        <v>3.8E-3</v>
      </c>
      <c r="D536">
        <f t="shared" si="24"/>
        <v>5.2199999999999996E-2</v>
      </c>
      <c r="E536">
        <v>4.4649000000000001E-2</v>
      </c>
      <c r="F536">
        <v>0</v>
      </c>
      <c r="AM536">
        <v>200607</v>
      </c>
      <c r="AN536">
        <v>-7.7999999999999996E-3</v>
      </c>
      <c r="AO536">
        <v>4.0000000000000001E-3</v>
      </c>
      <c r="AP536">
        <f t="shared" si="23"/>
        <v>-3.7999999999999996E-3</v>
      </c>
      <c r="AQ536">
        <v>1.8531689E-2</v>
      </c>
      <c r="BO536">
        <v>531</v>
      </c>
      <c r="BP536">
        <v>0.11911215229432925</v>
      </c>
    </row>
    <row r="537" spans="1:68">
      <c r="A537">
        <v>197102</v>
      </c>
      <c r="B537">
        <v>1.41E-2</v>
      </c>
      <c r="C537">
        <v>3.3E-3</v>
      </c>
      <c r="D537">
        <f t="shared" si="24"/>
        <v>1.7399999999999999E-2</v>
      </c>
      <c r="E537">
        <v>-5.0600000000000005E-4</v>
      </c>
      <c r="F537">
        <v>2.513E-3</v>
      </c>
      <c r="AM537">
        <v>200608</v>
      </c>
      <c r="AN537">
        <v>2.0299999999999999E-2</v>
      </c>
      <c r="AO537">
        <v>4.1999999999999997E-3</v>
      </c>
      <c r="AP537">
        <f t="shared" si="23"/>
        <v>2.4499999999999997E-2</v>
      </c>
      <c r="AQ537">
        <v>1.8313366000000001E-2</v>
      </c>
      <c r="BO537">
        <v>532</v>
      </c>
      <c r="BP537">
        <v>7.9683590676543625E-3</v>
      </c>
    </row>
    <row r="538" spans="1:68">
      <c r="A538">
        <v>197103</v>
      </c>
      <c r="B538">
        <v>4.1300000000000003E-2</v>
      </c>
      <c r="C538">
        <v>3.0000000000000001E-3</v>
      </c>
      <c r="D538">
        <f t="shared" si="24"/>
        <v>4.4300000000000006E-2</v>
      </c>
      <c r="E538">
        <v>5.9129000000000001E-2</v>
      </c>
      <c r="F538">
        <v>2.506E-3</v>
      </c>
      <c r="AM538">
        <v>200609</v>
      </c>
      <c r="AN538">
        <v>1.84E-2</v>
      </c>
      <c r="AO538">
        <v>4.1000000000000003E-3</v>
      </c>
      <c r="AP538">
        <f t="shared" si="23"/>
        <v>2.2499999999999999E-2</v>
      </c>
      <c r="AQ538">
        <v>1.8037952999999999E-2</v>
      </c>
      <c r="BO538">
        <v>533</v>
      </c>
      <c r="BP538">
        <v>-7.4273769716315552E-2</v>
      </c>
    </row>
    <row r="539" spans="1:68">
      <c r="A539">
        <v>197104</v>
      </c>
      <c r="B539">
        <v>3.15E-2</v>
      </c>
      <c r="C539">
        <v>2.8E-3</v>
      </c>
      <c r="D539">
        <f t="shared" si="24"/>
        <v>3.4299999999999997E-2</v>
      </c>
      <c r="E539">
        <v>-3.7425E-2</v>
      </c>
      <c r="F539">
        <v>2.5000000000000001E-3</v>
      </c>
      <c r="AM539">
        <v>200610</v>
      </c>
      <c r="AN539">
        <v>3.2300000000000002E-2</v>
      </c>
      <c r="AO539">
        <v>4.1000000000000003E-3</v>
      </c>
      <c r="AP539">
        <f t="shared" si="23"/>
        <v>3.6400000000000002E-2</v>
      </c>
      <c r="AQ539">
        <v>1.7676870000000001E-2</v>
      </c>
      <c r="BO539">
        <v>534</v>
      </c>
      <c r="BP539">
        <v>1.4377003788492715E-3</v>
      </c>
    </row>
    <row r="540" spans="1:68">
      <c r="A540">
        <v>197105</v>
      </c>
      <c r="B540">
        <v>-3.9800000000000002E-2</v>
      </c>
      <c r="C540">
        <v>2.8999999999999998E-3</v>
      </c>
      <c r="D540">
        <f t="shared" si="24"/>
        <v>-3.6900000000000002E-2</v>
      </c>
      <c r="E540">
        <v>-2.1312999999999999E-2</v>
      </c>
      <c r="F540">
        <v>4.9880000000000002E-3</v>
      </c>
      <c r="AM540">
        <v>200611</v>
      </c>
      <c r="AN540">
        <v>1.7100000000000001E-2</v>
      </c>
      <c r="AO540">
        <v>4.1999999999999997E-3</v>
      </c>
      <c r="AP540">
        <f t="shared" si="23"/>
        <v>2.1299999999999999E-2</v>
      </c>
      <c r="AQ540">
        <v>1.7577328E-2</v>
      </c>
      <c r="BO540">
        <v>535</v>
      </c>
      <c r="BP540">
        <v>-0.1515645614464447</v>
      </c>
    </row>
    <row r="541" spans="1:68">
      <c r="A541">
        <v>197106</v>
      </c>
      <c r="B541">
        <v>-1E-3</v>
      </c>
      <c r="C541">
        <v>3.7000000000000002E-3</v>
      </c>
      <c r="D541">
        <f t="shared" si="24"/>
        <v>2.7000000000000001E-3</v>
      </c>
      <c r="E541">
        <v>-1.2385999999999999E-2</v>
      </c>
      <c r="F541">
        <v>7.4440000000000001E-3</v>
      </c>
      <c r="AM541">
        <v>200612</v>
      </c>
      <c r="AN541">
        <v>8.6999999999999994E-3</v>
      </c>
      <c r="AO541">
        <v>4.0000000000000001E-3</v>
      </c>
      <c r="AP541">
        <f t="shared" si="23"/>
        <v>1.2699999999999999E-2</v>
      </c>
      <c r="AQ541">
        <v>1.7542833000000001E-2</v>
      </c>
      <c r="BO541">
        <v>536</v>
      </c>
      <c r="BP541">
        <v>0.21280511824084913</v>
      </c>
    </row>
    <row r="542" spans="1:68">
      <c r="A542">
        <v>197107</v>
      </c>
      <c r="B542">
        <v>-4.4999999999999998E-2</v>
      </c>
      <c r="C542">
        <v>4.0000000000000001E-3</v>
      </c>
      <c r="D542">
        <f t="shared" si="24"/>
        <v>-4.0999999999999995E-2</v>
      </c>
      <c r="E542">
        <v>8.7329999999999994E-3</v>
      </c>
      <c r="F542">
        <v>2.4629999999999999E-3</v>
      </c>
      <c r="AM542">
        <v>200701</v>
      </c>
      <c r="AN542">
        <v>1.4E-2</v>
      </c>
      <c r="AO542">
        <v>4.4000000000000003E-3</v>
      </c>
      <c r="AP542">
        <f t="shared" si="23"/>
        <v>1.84E-2</v>
      </c>
      <c r="AQ542">
        <v>1.7440992999999998E-2</v>
      </c>
      <c r="BO542">
        <v>537</v>
      </c>
      <c r="BP542">
        <v>0.11100690069394986</v>
      </c>
    </row>
    <row r="543" spans="1:68">
      <c r="A543">
        <v>197108</v>
      </c>
      <c r="B543">
        <v>3.7900000000000003E-2</v>
      </c>
      <c r="C543">
        <v>4.7000000000000002E-3</v>
      </c>
      <c r="D543">
        <f t="shared" si="24"/>
        <v>4.2600000000000006E-2</v>
      </c>
      <c r="E543">
        <v>4.6098E-2</v>
      </c>
      <c r="F543">
        <v>2.457E-3</v>
      </c>
      <c r="AM543">
        <v>200702</v>
      </c>
      <c r="AN543">
        <v>-1.9599999999999999E-2</v>
      </c>
      <c r="AO543">
        <v>3.8E-3</v>
      </c>
      <c r="AP543">
        <f t="shared" si="23"/>
        <v>-1.5799999999999998E-2</v>
      </c>
      <c r="AQ543">
        <v>1.7975055E-2</v>
      </c>
      <c r="BO543">
        <v>538</v>
      </c>
      <c r="BP543">
        <v>-0.14147950667151854</v>
      </c>
    </row>
    <row r="544" spans="1:68">
      <c r="A544">
        <v>197109</v>
      </c>
      <c r="B544">
        <v>-8.5000000000000006E-3</v>
      </c>
      <c r="C544">
        <v>3.7000000000000002E-3</v>
      </c>
      <c r="D544">
        <f t="shared" si="24"/>
        <v>-4.8000000000000004E-3</v>
      </c>
      <c r="E544">
        <v>2.794E-2</v>
      </c>
      <c r="F544">
        <v>0</v>
      </c>
      <c r="AM544">
        <v>200703</v>
      </c>
      <c r="AN544">
        <v>6.7999999999999996E-3</v>
      </c>
      <c r="AO544">
        <v>4.3E-3</v>
      </c>
      <c r="AP544">
        <f t="shared" si="23"/>
        <v>1.1099999999999999E-2</v>
      </c>
      <c r="AQ544">
        <v>1.7940543E-2</v>
      </c>
      <c r="BO544">
        <v>539</v>
      </c>
      <c r="BP544">
        <v>5.300809433495407E-2</v>
      </c>
    </row>
    <row r="545" spans="1:68">
      <c r="A545">
        <v>197110</v>
      </c>
      <c r="B545">
        <v>-4.4200000000000003E-2</v>
      </c>
      <c r="C545">
        <v>3.7000000000000002E-3</v>
      </c>
      <c r="D545">
        <f t="shared" si="24"/>
        <v>-4.0500000000000001E-2</v>
      </c>
      <c r="E545">
        <v>1.4893999999999999E-2</v>
      </c>
      <c r="F545">
        <v>2.4510000000000001E-3</v>
      </c>
      <c r="AM545">
        <v>200704</v>
      </c>
      <c r="AN545">
        <v>3.49E-2</v>
      </c>
      <c r="AO545">
        <v>4.4000000000000003E-3</v>
      </c>
      <c r="AP545">
        <f t="shared" si="23"/>
        <v>3.9300000000000002E-2</v>
      </c>
      <c r="AQ545">
        <v>1.7347896000000002E-2</v>
      </c>
      <c r="BO545">
        <v>540</v>
      </c>
      <c r="BP545">
        <v>0.26747248456577977</v>
      </c>
    </row>
    <row r="546" spans="1:68">
      <c r="A546">
        <v>197111</v>
      </c>
      <c r="B546">
        <v>-4.5999999999999999E-3</v>
      </c>
      <c r="C546">
        <v>3.7000000000000002E-3</v>
      </c>
      <c r="D546">
        <f t="shared" si="24"/>
        <v>-8.9999999999999976E-4</v>
      </c>
      <c r="E546">
        <v>1.008E-2</v>
      </c>
      <c r="F546">
        <v>0</v>
      </c>
      <c r="AM546">
        <v>200705</v>
      </c>
      <c r="AN546">
        <v>3.2399999999999998E-2</v>
      </c>
      <c r="AO546">
        <v>4.1000000000000003E-3</v>
      </c>
      <c r="AP546">
        <f t="shared" si="23"/>
        <v>3.6499999999999998E-2</v>
      </c>
      <c r="AQ546">
        <v>1.6948034000000001E-2</v>
      </c>
      <c r="BO546">
        <v>541</v>
      </c>
      <c r="BP546">
        <v>-0.14057967593153359</v>
      </c>
    </row>
    <row r="547" spans="1:68">
      <c r="A547">
        <v>197112</v>
      </c>
      <c r="B547">
        <v>8.7099999999999997E-2</v>
      </c>
      <c r="C547">
        <v>3.7000000000000002E-3</v>
      </c>
      <c r="D547">
        <f t="shared" si="24"/>
        <v>9.0799999999999992E-2</v>
      </c>
      <c r="E547">
        <v>2.4499999999999999E-4</v>
      </c>
      <c r="F547">
        <v>4.8900000000000002E-3</v>
      </c>
      <c r="AM547">
        <v>200706</v>
      </c>
      <c r="AN547">
        <v>-1.9599999999999999E-2</v>
      </c>
      <c r="AO547">
        <v>4.0000000000000001E-3</v>
      </c>
      <c r="AP547">
        <f t="shared" si="23"/>
        <v>-1.5599999999999999E-2</v>
      </c>
      <c r="AQ547">
        <v>1.7405128999999998E-2</v>
      </c>
      <c r="BO547">
        <v>542</v>
      </c>
      <c r="BP547">
        <v>0.25862799346702886</v>
      </c>
    </row>
    <row r="548" spans="1:68">
      <c r="A548">
        <v>197201</v>
      </c>
      <c r="B548">
        <v>2.4899999999999999E-2</v>
      </c>
      <c r="C548">
        <v>2.8999999999999998E-3</v>
      </c>
      <c r="D548">
        <f t="shared" si="24"/>
        <v>2.7799999999999998E-2</v>
      </c>
      <c r="E548">
        <v>-9.8790000000000006E-3</v>
      </c>
      <c r="F548">
        <v>0</v>
      </c>
      <c r="AM548">
        <v>200707</v>
      </c>
      <c r="AN548">
        <v>-3.73E-2</v>
      </c>
      <c r="AO548">
        <v>4.0000000000000001E-3</v>
      </c>
      <c r="AP548">
        <f t="shared" si="23"/>
        <v>-3.3299999999999996E-2</v>
      </c>
      <c r="AQ548">
        <v>1.8165243000000001E-2</v>
      </c>
      <c r="BO548">
        <v>543</v>
      </c>
      <c r="BP548">
        <v>-0.1566345362302119</v>
      </c>
    </row>
    <row r="549" spans="1:68">
      <c r="A549">
        <v>197202</v>
      </c>
      <c r="B549">
        <v>2.87E-2</v>
      </c>
      <c r="C549">
        <v>2.5000000000000001E-3</v>
      </c>
      <c r="D549">
        <f t="shared" si="24"/>
        <v>3.1199999999999999E-2</v>
      </c>
      <c r="E549">
        <v>2.7680000000000001E-3</v>
      </c>
      <c r="F549">
        <v>4.8659999999999997E-3</v>
      </c>
      <c r="AM549">
        <v>200708</v>
      </c>
      <c r="AN549">
        <v>9.1999999999999998E-3</v>
      </c>
      <c r="AO549">
        <v>4.1999999999999997E-3</v>
      </c>
      <c r="AP549">
        <f t="shared" si="23"/>
        <v>1.3399999999999999E-2</v>
      </c>
      <c r="AQ549">
        <v>1.8117264000000001E-2</v>
      </c>
      <c r="BO549">
        <v>544</v>
      </c>
      <c r="BP549">
        <v>-0.11333819209765056</v>
      </c>
    </row>
    <row r="550" spans="1:68">
      <c r="A550">
        <v>197203</v>
      </c>
      <c r="B550">
        <v>6.3E-3</v>
      </c>
      <c r="C550">
        <v>2.7000000000000001E-3</v>
      </c>
      <c r="D550">
        <f t="shared" si="24"/>
        <v>9.0000000000000011E-3</v>
      </c>
      <c r="E550">
        <v>5.5900000000000004E-4</v>
      </c>
      <c r="F550">
        <v>2.421E-3</v>
      </c>
      <c r="AM550">
        <v>200709</v>
      </c>
      <c r="AN550">
        <v>3.2199999999999999E-2</v>
      </c>
      <c r="AO550">
        <v>3.2000000000000002E-3</v>
      </c>
      <c r="AP550">
        <f t="shared" si="23"/>
        <v>3.5400000000000001E-2</v>
      </c>
      <c r="AQ550">
        <v>1.7667595000000001E-2</v>
      </c>
      <c r="BO550">
        <v>545</v>
      </c>
      <c r="BP550">
        <v>0.23632521525961259</v>
      </c>
    </row>
    <row r="551" spans="1:68">
      <c r="A551">
        <v>197204</v>
      </c>
      <c r="B551">
        <v>2.8999999999999998E-3</v>
      </c>
      <c r="C551">
        <v>2.8999999999999998E-3</v>
      </c>
      <c r="D551">
        <f t="shared" si="24"/>
        <v>5.7999999999999996E-3</v>
      </c>
      <c r="E551">
        <v>9.3240000000000007E-3</v>
      </c>
      <c r="F551">
        <v>2.415E-3</v>
      </c>
      <c r="AM551">
        <v>200710</v>
      </c>
      <c r="AN551">
        <v>1.7999999999999999E-2</v>
      </c>
      <c r="AO551">
        <v>3.2000000000000002E-3</v>
      </c>
      <c r="AP551">
        <f t="shared" si="23"/>
        <v>2.12E-2</v>
      </c>
      <c r="AQ551">
        <v>1.7572404999999999E-2</v>
      </c>
      <c r="BO551">
        <v>546</v>
      </c>
      <c r="BP551">
        <v>-2.3451728632128799E-2</v>
      </c>
    </row>
    <row r="552" spans="1:68">
      <c r="A552">
        <v>197205</v>
      </c>
      <c r="B552">
        <v>1.2500000000000001E-2</v>
      </c>
      <c r="C552">
        <v>3.0000000000000001E-3</v>
      </c>
      <c r="D552">
        <f t="shared" si="24"/>
        <v>1.55E-2</v>
      </c>
      <c r="E552">
        <v>6.2579999999999997E-3</v>
      </c>
      <c r="F552">
        <v>2.4099999999999998E-3</v>
      </c>
      <c r="AM552">
        <v>200711</v>
      </c>
      <c r="AN552">
        <v>-4.8300000000000003E-2</v>
      </c>
      <c r="AO552">
        <v>3.3999999999999998E-3</v>
      </c>
      <c r="AP552">
        <f t="shared" si="23"/>
        <v>-4.4900000000000002E-2</v>
      </c>
      <c r="AQ552">
        <v>1.8552375999999999E-2</v>
      </c>
      <c r="BO552">
        <v>547</v>
      </c>
      <c r="BP552">
        <v>-0.1724688735697823</v>
      </c>
    </row>
    <row r="553" spans="1:68">
      <c r="A553">
        <v>197206</v>
      </c>
      <c r="B553">
        <v>-2.4299999999999999E-2</v>
      </c>
      <c r="C553">
        <v>2.8999999999999998E-3</v>
      </c>
      <c r="D553">
        <f t="shared" si="24"/>
        <v>-2.1399999999999999E-2</v>
      </c>
      <c r="E553">
        <v>-1.2700000000000001E-3</v>
      </c>
      <c r="F553">
        <v>2.4039999999999999E-3</v>
      </c>
      <c r="AM553">
        <v>200712</v>
      </c>
      <c r="AN553">
        <v>-8.6999999999999994E-3</v>
      </c>
      <c r="AO553">
        <v>2.7000000000000001E-3</v>
      </c>
      <c r="AP553">
        <f t="shared" si="23"/>
        <v>-5.9999999999999993E-3</v>
      </c>
      <c r="AQ553">
        <v>1.8885696E-2</v>
      </c>
      <c r="BO553">
        <v>548</v>
      </c>
      <c r="BP553">
        <v>-0.18712425919439613</v>
      </c>
    </row>
    <row r="554" spans="1:68">
      <c r="A554">
        <v>197207</v>
      </c>
      <c r="B554">
        <v>-8.0000000000000002E-3</v>
      </c>
      <c r="C554">
        <v>3.0999999999999999E-3</v>
      </c>
      <c r="D554">
        <f t="shared" si="24"/>
        <v>-4.8999999999999998E-3</v>
      </c>
      <c r="E554">
        <v>3.7599999999999999E-3</v>
      </c>
      <c r="F554">
        <v>4.7959999999999999E-3</v>
      </c>
      <c r="AM554">
        <v>200801</v>
      </c>
      <c r="AN554">
        <v>-6.3600000000000004E-2</v>
      </c>
      <c r="AO554">
        <v>2.0999999999999999E-3</v>
      </c>
      <c r="AP554">
        <f t="shared" si="23"/>
        <v>-6.1500000000000006E-2</v>
      </c>
      <c r="AQ554">
        <v>2.025389E-2</v>
      </c>
      <c r="BO554">
        <v>549</v>
      </c>
      <c r="BP554">
        <v>0.25519783370284999</v>
      </c>
    </row>
    <row r="555" spans="1:68">
      <c r="A555">
        <v>197208</v>
      </c>
      <c r="B555">
        <v>3.2599999999999997E-2</v>
      </c>
      <c r="C555">
        <v>2.8999999999999998E-3</v>
      </c>
      <c r="D555">
        <f t="shared" si="24"/>
        <v>3.5499999999999997E-2</v>
      </c>
      <c r="E555">
        <v>-4.457E-3</v>
      </c>
      <c r="F555">
        <v>2.3869999999999998E-3</v>
      </c>
      <c r="AM555">
        <v>200802</v>
      </c>
      <c r="AN555">
        <v>-3.09E-2</v>
      </c>
      <c r="AO555">
        <v>1.2999999999999999E-3</v>
      </c>
      <c r="AP555">
        <f t="shared" si="23"/>
        <v>-2.9600000000000001E-2</v>
      </c>
      <c r="AQ555">
        <v>2.1126083E-2</v>
      </c>
      <c r="BO555">
        <v>550</v>
      </c>
      <c r="BP555">
        <v>0.10745839166432958</v>
      </c>
    </row>
    <row r="556" spans="1:68">
      <c r="A556">
        <v>197209</v>
      </c>
      <c r="B556">
        <v>-1.14E-2</v>
      </c>
      <c r="C556">
        <v>3.3999999999999998E-3</v>
      </c>
      <c r="D556">
        <f t="shared" si="24"/>
        <v>-8.0000000000000002E-3</v>
      </c>
      <c r="E556">
        <v>6.5099999999999999E-4</v>
      </c>
      <c r="F556">
        <v>2.3809999999999999E-3</v>
      </c>
      <c r="AM556">
        <v>200803</v>
      </c>
      <c r="AN556">
        <v>-9.2999999999999992E-3</v>
      </c>
      <c r="AO556">
        <v>1.6999999999999999E-3</v>
      </c>
      <c r="AP556">
        <f t="shared" si="23"/>
        <v>-7.5999999999999991E-3</v>
      </c>
      <c r="AQ556">
        <v>2.1396386E-2</v>
      </c>
      <c r="BO556">
        <v>551</v>
      </c>
      <c r="BP556">
        <v>0.18889298036227209</v>
      </c>
    </row>
    <row r="557" spans="1:68">
      <c r="A557">
        <v>197210</v>
      </c>
      <c r="B557">
        <v>5.1999999999999998E-3</v>
      </c>
      <c r="C557">
        <v>4.0000000000000001E-3</v>
      </c>
      <c r="D557">
        <f t="shared" si="24"/>
        <v>9.1999999999999998E-3</v>
      </c>
      <c r="E557">
        <v>1.8053E-2</v>
      </c>
      <c r="F557">
        <v>4.751E-3</v>
      </c>
      <c r="AM557">
        <v>200804</v>
      </c>
      <c r="AN557">
        <v>4.5999999999999999E-2</v>
      </c>
      <c r="AO557">
        <v>1.8E-3</v>
      </c>
      <c r="AP557">
        <f t="shared" si="23"/>
        <v>4.7800000000000002E-2</v>
      </c>
      <c r="AQ557">
        <v>2.0524108999999999E-2</v>
      </c>
      <c r="BO557">
        <v>552</v>
      </c>
      <c r="BP557">
        <v>0.22496236140806802</v>
      </c>
    </row>
    <row r="558" spans="1:68">
      <c r="A558">
        <v>197211</v>
      </c>
      <c r="B558">
        <v>4.5999999999999999E-2</v>
      </c>
      <c r="C558">
        <v>3.7000000000000002E-3</v>
      </c>
      <c r="D558">
        <f t="shared" si="24"/>
        <v>4.9700000000000001E-2</v>
      </c>
      <c r="E558">
        <v>1.4572999999999999E-2</v>
      </c>
      <c r="F558">
        <v>2.3640000000000002E-3</v>
      </c>
      <c r="AM558">
        <v>200805</v>
      </c>
      <c r="AN558">
        <v>1.8599999999999998E-2</v>
      </c>
      <c r="AO558">
        <v>1.8E-3</v>
      </c>
      <c r="AP558">
        <f t="shared" si="23"/>
        <v>2.0399999999999998E-2</v>
      </c>
      <c r="AQ558">
        <v>2.0405176000000001E-2</v>
      </c>
      <c r="BO558">
        <v>553</v>
      </c>
      <c r="BP558">
        <v>0.18019147148968706</v>
      </c>
    </row>
    <row r="559" spans="1:68">
      <c r="A559">
        <v>197212</v>
      </c>
      <c r="B559">
        <v>6.1999999999999998E-3</v>
      </c>
      <c r="C559">
        <v>3.7000000000000002E-3</v>
      </c>
      <c r="D559">
        <f t="shared" si="24"/>
        <v>9.8999999999999991E-3</v>
      </c>
      <c r="E559">
        <v>-1.5169999999999999E-3</v>
      </c>
      <c r="F559">
        <v>2.3579999999999999E-3</v>
      </c>
      <c r="AM559">
        <v>200806</v>
      </c>
      <c r="AN559">
        <v>-8.4400000000000003E-2</v>
      </c>
      <c r="AO559">
        <v>1.6999999999999999E-3</v>
      </c>
      <c r="AP559">
        <f t="shared" si="23"/>
        <v>-8.270000000000001E-2</v>
      </c>
      <c r="AQ559">
        <v>2.243125E-2</v>
      </c>
      <c r="BO559">
        <v>554</v>
      </c>
      <c r="BP559">
        <v>-3.6942053974346856E-2</v>
      </c>
    </row>
    <row r="560" spans="1:68">
      <c r="A560">
        <v>197301</v>
      </c>
      <c r="B560">
        <v>-3.2899999999999999E-2</v>
      </c>
      <c r="C560">
        <v>4.4000000000000003E-3</v>
      </c>
      <c r="D560">
        <f t="shared" si="24"/>
        <v>-2.8499999999999998E-2</v>
      </c>
      <c r="E560">
        <v>-4.8459999999999996E-3</v>
      </c>
      <c r="F560">
        <v>2.3530000000000001E-3</v>
      </c>
      <c r="AM560">
        <v>200807</v>
      </c>
      <c r="AN560">
        <v>-7.7000000000000002E-3</v>
      </c>
      <c r="AO560">
        <v>1.5E-3</v>
      </c>
      <c r="AP560">
        <f t="shared" si="23"/>
        <v>-6.2000000000000006E-3</v>
      </c>
      <c r="AQ560">
        <v>2.2691958000000002E-2</v>
      </c>
      <c r="BO560">
        <v>555</v>
      </c>
      <c r="BP560">
        <v>1.3350273117983591E-2</v>
      </c>
    </row>
    <row r="561" spans="1:68">
      <c r="A561">
        <v>197302</v>
      </c>
      <c r="B561">
        <v>-4.8500000000000001E-2</v>
      </c>
      <c r="C561">
        <v>4.1000000000000003E-3</v>
      </c>
      <c r="D561">
        <f t="shared" si="24"/>
        <v>-4.4400000000000002E-2</v>
      </c>
      <c r="E561">
        <v>-4.4510000000000001E-3</v>
      </c>
      <c r="F561">
        <v>7.0419999999999996E-3</v>
      </c>
      <c r="AM561">
        <v>200808</v>
      </c>
      <c r="AN561">
        <v>1.5299999999999999E-2</v>
      </c>
      <c r="AO561">
        <v>1.2999999999999999E-3</v>
      </c>
      <c r="AP561">
        <f t="shared" si="23"/>
        <v>1.66E-2</v>
      </c>
      <c r="AQ561">
        <v>2.2455559999999999E-2</v>
      </c>
      <c r="BO561">
        <v>556</v>
      </c>
      <c r="BP561">
        <v>0.23210774828005465</v>
      </c>
    </row>
    <row r="562" spans="1:68">
      <c r="A562">
        <v>197303</v>
      </c>
      <c r="B562">
        <v>-1.29E-2</v>
      </c>
      <c r="C562">
        <v>4.5999999999999999E-3</v>
      </c>
      <c r="D562">
        <f t="shared" si="24"/>
        <v>-8.3000000000000001E-3</v>
      </c>
      <c r="E562">
        <v>6.7239999999999999E-3</v>
      </c>
      <c r="F562">
        <v>9.3240000000000007E-3</v>
      </c>
      <c r="AM562">
        <v>200809</v>
      </c>
      <c r="AN562">
        <v>-9.2399999999999996E-2</v>
      </c>
      <c r="AO562">
        <v>1.5E-3</v>
      </c>
      <c r="AP562">
        <f t="shared" si="23"/>
        <v>-9.0899999999999995E-2</v>
      </c>
      <c r="AQ562">
        <v>2.4738502999999998E-2</v>
      </c>
      <c r="BO562">
        <v>557</v>
      </c>
      <c r="BP562">
        <v>0.19217609068199243</v>
      </c>
    </row>
    <row r="563" spans="1:68">
      <c r="A563">
        <v>197304</v>
      </c>
      <c r="B563">
        <v>-5.6800000000000003E-2</v>
      </c>
      <c r="C563">
        <v>5.1999999999999998E-3</v>
      </c>
      <c r="D563">
        <f t="shared" si="24"/>
        <v>-5.1600000000000007E-2</v>
      </c>
      <c r="E563">
        <v>8.7760000000000008E-3</v>
      </c>
      <c r="F563">
        <v>6.9280000000000001E-3</v>
      </c>
      <c r="AM563">
        <v>200810</v>
      </c>
      <c r="AN563">
        <v>-0.17230000000000001</v>
      </c>
      <c r="AO563">
        <v>8.0000000000000004E-4</v>
      </c>
      <c r="AP563">
        <f t="shared" si="23"/>
        <v>-0.17150000000000001</v>
      </c>
      <c r="AQ563">
        <v>2.9624086000000001E-2</v>
      </c>
      <c r="BO563">
        <v>558</v>
      </c>
      <c r="BP563">
        <v>0.15028962527956158</v>
      </c>
    </row>
    <row r="564" spans="1:68">
      <c r="A564">
        <v>197305</v>
      </c>
      <c r="B564">
        <v>-2.9399999999999999E-2</v>
      </c>
      <c r="C564">
        <v>5.1000000000000004E-3</v>
      </c>
      <c r="D564">
        <f t="shared" si="24"/>
        <v>-2.4299999999999999E-2</v>
      </c>
      <c r="E564">
        <v>-1.0302E-2</v>
      </c>
      <c r="F564">
        <v>6.881E-3</v>
      </c>
      <c r="AM564">
        <v>200811</v>
      </c>
      <c r="AN564">
        <v>-7.8600000000000003E-2</v>
      </c>
      <c r="AO564">
        <v>2.9999999999999997E-4</v>
      </c>
      <c r="AP564">
        <f t="shared" si="23"/>
        <v>-7.8300000000000008E-2</v>
      </c>
      <c r="AQ564">
        <v>3.1847123999999997E-2</v>
      </c>
      <c r="BO564">
        <v>559</v>
      </c>
      <c r="BP564">
        <v>-0.17746869299056178</v>
      </c>
    </row>
    <row r="565" spans="1:68">
      <c r="A565">
        <v>197306</v>
      </c>
      <c r="B565">
        <v>-1.5599999999999999E-2</v>
      </c>
      <c r="C565">
        <v>5.1000000000000004E-3</v>
      </c>
      <c r="D565">
        <f t="shared" si="24"/>
        <v>-1.0499999999999999E-2</v>
      </c>
      <c r="E565">
        <v>4.5890000000000002E-3</v>
      </c>
      <c r="F565">
        <v>6.8339999999999998E-3</v>
      </c>
      <c r="AM565">
        <v>200812</v>
      </c>
      <c r="AN565">
        <v>1.7399999999999999E-2</v>
      </c>
      <c r="AO565">
        <v>0</v>
      </c>
      <c r="AP565">
        <f t="shared" si="23"/>
        <v>1.7399999999999999E-2</v>
      </c>
      <c r="AQ565">
        <v>3.1427622000000002E-2</v>
      </c>
      <c r="BO565">
        <v>560</v>
      </c>
      <c r="BP565">
        <v>0.1230067897763587</v>
      </c>
    </row>
    <row r="566" spans="1:68">
      <c r="A566">
        <v>197307</v>
      </c>
      <c r="B566">
        <v>5.04E-2</v>
      </c>
      <c r="C566">
        <v>6.4000000000000003E-3</v>
      </c>
      <c r="D566">
        <f t="shared" si="24"/>
        <v>5.6800000000000003E-2</v>
      </c>
      <c r="E566">
        <v>-3.0567E-2</v>
      </c>
      <c r="F566">
        <v>2.2620000000000001E-3</v>
      </c>
      <c r="AM566">
        <v>200901</v>
      </c>
      <c r="AN566">
        <v>-8.1199999999999994E-2</v>
      </c>
      <c r="AO566">
        <v>0</v>
      </c>
      <c r="AP566">
        <f t="shared" si="23"/>
        <v>-8.1199999999999994E-2</v>
      </c>
      <c r="AQ566">
        <v>3.3914128000000002E-2</v>
      </c>
      <c r="BO566">
        <v>561</v>
      </c>
      <c r="BP566">
        <v>0.12812328618234681</v>
      </c>
    </row>
    <row r="567" spans="1:68">
      <c r="A567">
        <v>197308</v>
      </c>
      <c r="B567">
        <v>-3.8399999999999997E-2</v>
      </c>
      <c r="C567">
        <v>7.0000000000000001E-3</v>
      </c>
      <c r="D567">
        <f t="shared" si="24"/>
        <v>-3.1399999999999997E-2</v>
      </c>
      <c r="E567">
        <v>2.6062999999999999E-2</v>
      </c>
      <c r="F567">
        <v>1.8058999999999999E-2</v>
      </c>
      <c r="AM567">
        <v>200902</v>
      </c>
      <c r="AN567">
        <v>-0.10100000000000001</v>
      </c>
      <c r="AO567">
        <v>1E-4</v>
      </c>
      <c r="AP567">
        <f t="shared" si="23"/>
        <v>-0.1009</v>
      </c>
      <c r="AQ567">
        <v>3.7588595000000002E-2</v>
      </c>
      <c r="BO567">
        <v>562</v>
      </c>
      <c r="BP567">
        <v>-0.18749135400592509</v>
      </c>
    </row>
    <row r="568" spans="1:68">
      <c r="A568">
        <v>197309</v>
      </c>
      <c r="B568">
        <v>4.7500000000000001E-2</v>
      </c>
      <c r="C568">
        <v>6.7999999999999996E-3</v>
      </c>
      <c r="D568">
        <f t="shared" si="24"/>
        <v>5.4300000000000001E-2</v>
      </c>
      <c r="E568">
        <v>3.2945000000000002E-2</v>
      </c>
      <c r="F568">
        <v>2.2169999999999998E-3</v>
      </c>
      <c r="AM568">
        <v>200903</v>
      </c>
      <c r="AN568">
        <v>8.9499999999999996E-2</v>
      </c>
      <c r="AO568">
        <v>2.0000000000000001E-4</v>
      </c>
      <c r="AP568">
        <f t="shared" si="23"/>
        <v>8.9700000000000002E-2</v>
      </c>
      <c r="AQ568">
        <v>3.4157194000000002E-2</v>
      </c>
      <c r="BO568">
        <v>563</v>
      </c>
      <c r="BP568">
        <v>-0.16940859047740192</v>
      </c>
    </row>
    <row r="569" spans="1:68">
      <c r="A569">
        <v>197310</v>
      </c>
      <c r="B569">
        <v>-8.6E-3</v>
      </c>
      <c r="C569">
        <v>6.4999999999999997E-3</v>
      </c>
      <c r="D569">
        <f t="shared" si="24"/>
        <v>-2.1000000000000003E-3</v>
      </c>
      <c r="E569">
        <v>1.1631000000000001E-2</v>
      </c>
      <c r="F569">
        <v>8.8500000000000002E-3</v>
      </c>
      <c r="AM569">
        <v>200904</v>
      </c>
      <c r="AN569">
        <v>0.1019</v>
      </c>
      <c r="AO569">
        <v>1E-4</v>
      </c>
      <c r="AP569">
        <f t="shared" si="23"/>
        <v>0.10200000000000001</v>
      </c>
      <c r="AQ569">
        <v>3.0590467999999999E-2</v>
      </c>
      <c r="BO569">
        <v>564</v>
      </c>
      <c r="BP569">
        <v>0.19826105853768361</v>
      </c>
    </row>
    <row r="570" spans="1:68">
      <c r="A570">
        <v>197311</v>
      </c>
      <c r="B570">
        <v>-0.12740000000000001</v>
      </c>
      <c r="C570">
        <v>5.5999999999999999E-3</v>
      </c>
      <c r="D570">
        <f t="shared" si="24"/>
        <v>-0.12180000000000002</v>
      </c>
      <c r="E570">
        <v>5.9020000000000001E-3</v>
      </c>
      <c r="F570">
        <v>6.5789999999999998E-3</v>
      </c>
      <c r="AM570">
        <v>200905</v>
      </c>
      <c r="AN570">
        <v>5.21E-2</v>
      </c>
      <c r="AO570">
        <v>0</v>
      </c>
      <c r="AP570">
        <f t="shared" si="23"/>
        <v>5.21E-2</v>
      </c>
      <c r="AQ570">
        <v>2.8446519E-2</v>
      </c>
      <c r="BO570">
        <v>565</v>
      </c>
      <c r="BP570">
        <v>0.1865474548219509</v>
      </c>
    </row>
    <row r="571" spans="1:68">
      <c r="A571">
        <v>197312</v>
      </c>
      <c r="B571">
        <v>5.7999999999999996E-3</v>
      </c>
      <c r="C571">
        <v>6.4000000000000003E-3</v>
      </c>
      <c r="D571">
        <f t="shared" si="24"/>
        <v>1.2199999999999999E-2</v>
      </c>
      <c r="E571">
        <v>-4.666E-3</v>
      </c>
      <c r="F571">
        <v>6.5360000000000001E-3</v>
      </c>
      <c r="AM571">
        <v>200906</v>
      </c>
      <c r="AN571">
        <v>4.3E-3</v>
      </c>
      <c r="AO571">
        <v>1E-4</v>
      </c>
      <c r="AP571">
        <f t="shared" si="23"/>
        <v>4.4000000000000003E-3</v>
      </c>
      <c r="AQ571">
        <v>2.7839055000000001E-2</v>
      </c>
      <c r="BO571">
        <v>566</v>
      </c>
      <c r="BP571">
        <v>0.22231552705969743</v>
      </c>
    </row>
    <row r="572" spans="1:68">
      <c r="A572">
        <v>197401</v>
      </c>
      <c r="B572">
        <v>-1.6999999999999999E-3</v>
      </c>
      <c r="C572">
        <v>6.3E-3</v>
      </c>
      <c r="D572">
        <f t="shared" si="24"/>
        <v>4.5999999999999999E-3</v>
      </c>
      <c r="E572">
        <v>-3.4220000000000001E-3</v>
      </c>
      <c r="F572">
        <v>8.6580000000000008E-3</v>
      </c>
      <c r="AM572">
        <v>200907</v>
      </c>
      <c r="AN572">
        <v>7.7200000000000005E-2</v>
      </c>
      <c r="AO572">
        <v>1E-4</v>
      </c>
      <c r="AP572">
        <f t="shared" si="23"/>
        <v>7.7300000000000008E-2</v>
      </c>
      <c r="AQ572">
        <v>2.5345762000000001E-2</v>
      </c>
      <c r="BO572">
        <v>567</v>
      </c>
      <c r="BP572">
        <v>0.12892368771737051</v>
      </c>
    </row>
    <row r="573" spans="1:68">
      <c r="A573">
        <v>197402</v>
      </c>
      <c r="B573">
        <v>-4.7999999999999996E-3</v>
      </c>
      <c r="C573">
        <v>5.7999999999999996E-3</v>
      </c>
      <c r="D573">
        <f t="shared" si="24"/>
        <v>1E-3</v>
      </c>
      <c r="E573">
        <v>1.3221E-2</v>
      </c>
      <c r="F573">
        <v>1.2876E-2</v>
      </c>
      <c r="AM573">
        <v>200908</v>
      </c>
      <c r="AN573">
        <v>3.3300000000000003E-2</v>
      </c>
      <c r="AO573">
        <v>1E-4</v>
      </c>
      <c r="AP573">
        <f t="shared" si="23"/>
        <v>3.3400000000000006E-2</v>
      </c>
      <c r="AQ573">
        <v>2.3969613000000001E-2</v>
      </c>
      <c r="BO573">
        <v>568</v>
      </c>
      <c r="BP573">
        <v>0.15372001715207639</v>
      </c>
    </row>
    <row r="574" spans="1:68">
      <c r="A574">
        <v>197403</v>
      </c>
      <c r="B574">
        <v>-2.81E-2</v>
      </c>
      <c r="C574">
        <v>5.5999999999999999E-3</v>
      </c>
      <c r="D574">
        <f t="shared" si="24"/>
        <v>-2.2499999999999999E-2</v>
      </c>
      <c r="E574">
        <v>-1.6721E-2</v>
      </c>
      <c r="F574">
        <v>1.2711999999999999E-2</v>
      </c>
      <c r="AM574">
        <v>200909</v>
      </c>
      <c r="AN574">
        <v>4.0800000000000003E-2</v>
      </c>
      <c r="AO574">
        <v>1E-4</v>
      </c>
      <c r="AP574">
        <f t="shared" si="23"/>
        <v>4.0900000000000006E-2</v>
      </c>
      <c r="AQ574">
        <v>2.260879E-2</v>
      </c>
      <c r="BO574">
        <v>569</v>
      </c>
      <c r="BP574">
        <v>0.24123660326836155</v>
      </c>
    </row>
    <row r="575" spans="1:68">
      <c r="A575">
        <v>197404</v>
      </c>
      <c r="B575">
        <v>-5.2900000000000003E-2</v>
      </c>
      <c r="C575">
        <v>7.4999999999999997E-3</v>
      </c>
      <c r="D575">
        <f t="shared" si="24"/>
        <v>-4.5400000000000003E-2</v>
      </c>
      <c r="E575">
        <v>-2.1058E-2</v>
      </c>
      <c r="F575">
        <v>4.1840000000000002E-3</v>
      </c>
      <c r="AM575">
        <v>200910</v>
      </c>
      <c r="AN575">
        <v>-2.5899999999999999E-2</v>
      </c>
      <c r="AO575">
        <v>0</v>
      </c>
      <c r="AP575">
        <f t="shared" si="23"/>
        <v>-2.5899999999999999E-2</v>
      </c>
      <c r="AQ575">
        <v>2.2584626E-2</v>
      </c>
      <c r="BO575">
        <v>570</v>
      </c>
      <c r="BP575">
        <v>-7.0537330703657808E-2</v>
      </c>
    </row>
    <row r="576" spans="1:68">
      <c r="A576">
        <v>197405</v>
      </c>
      <c r="B576">
        <v>-4.6699999999999998E-2</v>
      </c>
      <c r="C576">
        <v>7.4999999999999997E-3</v>
      </c>
      <c r="D576">
        <f t="shared" si="24"/>
        <v>-3.9199999999999999E-2</v>
      </c>
      <c r="E576">
        <v>1.3945000000000001E-2</v>
      </c>
      <c r="F576">
        <v>1.2500000000000001E-2</v>
      </c>
      <c r="AM576">
        <v>200911</v>
      </c>
      <c r="AN576">
        <v>5.5599999999999997E-2</v>
      </c>
      <c r="AO576">
        <v>0</v>
      </c>
      <c r="AP576">
        <f t="shared" si="23"/>
        <v>5.5599999999999997E-2</v>
      </c>
      <c r="AQ576">
        <v>2.0905440000000001E-2</v>
      </c>
      <c r="BO576">
        <v>571</v>
      </c>
      <c r="BP576">
        <v>0.23294964301900051</v>
      </c>
    </row>
    <row r="577" spans="1:68">
      <c r="A577">
        <v>197406</v>
      </c>
      <c r="B577">
        <v>-2.8299999999999999E-2</v>
      </c>
      <c r="C577">
        <v>6.0000000000000001E-3</v>
      </c>
      <c r="D577">
        <f t="shared" si="24"/>
        <v>-2.23E-2</v>
      </c>
      <c r="E577">
        <v>-4.0530000000000002E-3</v>
      </c>
      <c r="F577">
        <v>8.2299999999999995E-3</v>
      </c>
      <c r="AM577">
        <v>200912</v>
      </c>
      <c r="AN577">
        <v>2.75E-2</v>
      </c>
      <c r="AO577">
        <v>1E-4</v>
      </c>
      <c r="AP577">
        <f t="shared" si="23"/>
        <v>2.76E-2</v>
      </c>
      <c r="AQ577">
        <v>2.0094423E-2</v>
      </c>
      <c r="BO577">
        <v>572</v>
      </c>
      <c r="BP577">
        <v>5.7082962710380103E-2</v>
      </c>
    </row>
    <row r="578" spans="1:68">
      <c r="A578">
        <v>197407</v>
      </c>
      <c r="B578">
        <v>-8.0500000000000002E-2</v>
      </c>
      <c r="C578">
        <v>7.0000000000000001E-3</v>
      </c>
      <c r="D578">
        <f t="shared" si="24"/>
        <v>-7.3499999999999996E-2</v>
      </c>
      <c r="E578">
        <v>-1.3122E-2</v>
      </c>
      <c r="F578">
        <v>8.1630000000000001E-3</v>
      </c>
      <c r="AM578">
        <v>201001</v>
      </c>
      <c r="AN578">
        <v>-3.3599999999999998E-2</v>
      </c>
      <c r="AO578">
        <v>0</v>
      </c>
      <c r="AP578">
        <f t="shared" ref="AP578:AP641" si="25">AN578+AO578</f>
        <v>-3.3599999999999998E-2</v>
      </c>
      <c r="AQ578">
        <v>2.0711034E-2</v>
      </c>
      <c r="BO578">
        <v>573</v>
      </c>
      <c r="BP578">
        <v>-4.6205264192446749E-2</v>
      </c>
    </row>
    <row r="579" spans="1:68">
      <c r="A579">
        <v>197408</v>
      </c>
      <c r="B579">
        <v>-9.35E-2</v>
      </c>
      <c r="C579">
        <v>6.0000000000000001E-3</v>
      </c>
      <c r="D579">
        <f t="shared" ref="D579:D642" si="26">B579+C579</f>
        <v>-8.7499999999999994E-2</v>
      </c>
      <c r="E579">
        <v>-9.8639999999999995E-3</v>
      </c>
      <c r="F579">
        <v>1.2146000000000001E-2</v>
      </c>
      <c r="AM579">
        <v>201002</v>
      </c>
      <c r="AN579">
        <v>3.4000000000000002E-2</v>
      </c>
      <c r="AO579">
        <v>0</v>
      </c>
      <c r="AP579">
        <f t="shared" si="25"/>
        <v>3.4000000000000002E-2</v>
      </c>
      <c r="AQ579">
        <v>1.9986259999999999E-2</v>
      </c>
      <c r="BO579">
        <v>574</v>
      </c>
      <c r="BP579">
        <v>-9.5600148158355658E-2</v>
      </c>
    </row>
    <row r="580" spans="1:68">
      <c r="A580">
        <v>197409</v>
      </c>
      <c r="B580">
        <v>-0.1177</v>
      </c>
      <c r="C580">
        <v>8.0999999999999996E-3</v>
      </c>
      <c r="D580">
        <f t="shared" si="26"/>
        <v>-0.1096</v>
      </c>
      <c r="E580">
        <v>3.0075999999999999E-2</v>
      </c>
      <c r="F580">
        <v>1.2E-2</v>
      </c>
      <c r="AM580">
        <v>201003</v>
      </c>
      <c r="AN580">
        <v>6.3100000000000003E-2</v>
      </c>
      <c r="AO580">
        <v>1E-4</v>
      </c>
      <c r="AP580">
        <f t="shared" si="25"/>
        <v>6.3200000000000006E-2</v>
      </c>
      <c r="AQ580">
        <v>1.8734161999999999E-2</v>
      </c>
      <c r="BO580">
        <v>575</v>
      </c>
      <c r="BP580">
        <v>-0.1653779657079209</v>
      </c>
    </row>
    <row r="581" spans="1:68">
      <c r="A581">
        <v>197410</v>
      </c>
      <c r="B581">
        <v>0.161</v>
      </c>
      <c r="C581">
        <v>5.1000000000000004E-3</v>
      </c>
      <c r="D581">
        <f t="shared" si="26"/>
        <v>0.1661</v>
      </c>
      <c r="E581">
        <v>3.4681999999999998E-2</v>
      </c>
      <c r="F581">
        <v>9.8809999999999992E-3</v>
      </c>
      <c r="AM581">
        <v>201004</v>
      </c>
      <c r="AN581">
        <v>0.02</v>
      </c>
      <c r="AO581">
        <v>1E-4</v>
      </c>
      <c r="AP581">
        <f t="shared" si="25"/>
        <v>2.01E-2</v>
      </c>
      <c r="AQ581">
        <v>1.849932E-2</v>
      </c>
      <c r="BO581">
        <v>576</v>
      </c>
      <c r="BP581">
        <v>0.25981580854317399</v>
      </c>
    </row>
    <row r="582" spans="1:68">
      <c r="A582">
        <v>197411</v>
      </c>
      <c r="B582">
        <v>-4.5100000000000001E-2</v>
      </c>
      <c r="C582">
        <v>5.4000000000000003E-3</v>
      </c>
      <c r="D582">
        <f t="shared" si="26"/>
        <v>-3.9699999999999999E-2</v>
      </c>
      <c r="E582">
        <v>2.3213999999999999E-2</v>
      </c>
      <c r="F582">
        <v>7.8279999999999999E-3</v>
      </c>
      <c r="AM582">
        <v>201005</v>
      </c>
      <c r="AN582">
        <v>-7.8899999999999998E-2</v>
      </c>
      <c r="AO582">
        <v>1E-4</v>
      </c>
      <c r="AP582">
        <f t="shared" si="25"/>
        <v>-7.8799999999999995E-2</v>
      </c>
      <c r="AQ582">
        <v>2.0192235999999999E-2</v>
      </c>
      <c r="BO582">
        <v>577</v>
      </c>
      <c r="BP582">
        <v>5.972171523890013E-3</v>
      </c>
    </row>
    <row r="583" spans="1:68">
      <c r="A583">
        <v>197412</v>
      </c>
      <c r="B583">
        <v>-3.44E-2</v>
      </c>
      <c r="C583">
        <v>7.0000000000000001E-3</v>
      </c>
      <c r="D583">
        <f t="shared" si="26"/>
        <v>-2.7400000000000001E-2</v>
      </c>
      <c r="E583">
        <v>1.2866000000000001E-2</v>
      </c>
      <c r="F583">
        <v>7.7669999999999996E-3</v>
      </c>
      <c r="AM583">
        <v>201006</v>
      </c>
      <c r="AN583">
        <v>-5.5599999999999997E-2</v>
      </c>
      <c r="AO583">
        <v>1E-4</v>
      </c>
      <c r="AP583">
        <f t="shared" si="25"/>
        <v>-5.5499999999999994E-2</v>
      </c>
      <c r="AQ583">
        <v>2.1385541000000001E-2</v>
      </c>
      <c r="BO583">
        <v>578</v>
      </c>
      <c r="BP583">
        <v>3.1076617077393343E-2</v>
      </c>
    </row>
    <row r="584" spans="1:68">
      <c r="A584">
        <v>197501</v>
      </c>
      <c r="B584">
        <v>0.1366</v>
      </c>
      <c r="C584">
        <v>5.7999999999999996E-3</v>
      </c>
      <c r="D584">
        <f t="shared" si="26"/>
        <v>0.1424</v>
      </c>
      <c r="E584">
        <v>8.6890000000000005E-3</v>
      </c>
      <c r="F584">
        <v>3.8539999999999998E-3</v>
      </c>
      <c r="AM584">
        <v>201007</v>
      </c>
      <c r="AN584">
        <v>6.93E-2</v>
      </c>
      <c r="AO584">
        <v>1E-4</v>
      </c>
      <c r="AP584">
        <f t="shared" si="25"/>
        <v>6.9400000000000003E-2</v>
      </c>
      <c r="AQ584">
        <v>2.0104266999999999E-2</v>
      </c>
      <c r="BO584">
        <v>579</v>
      </c>
      <c r="BP584">
        <v>-2.3936465226084447E-2</v>
      </c>
    </row>
    <row r="585" spans="1:68">
      <c r="A585">
        <v>197502</v>
      </c>
      <c r="B585">
        <v>5.5599999999999997E-2</v>
      </c>
      <c r="C585">
        <v>4.3E-3</v>
      </c>
      <c r="D585">
        <f t="shared" si="26"/>
        <v>5.9899999999999995E-2</v>
      </c>
      <c r="E585">
        <v>1.0026999999999999E-2</v>
      </c>
      <c r="F585">
        <v>7.6779999999999999E-3</v>
      </c>
      <c r="AM585">
        <v>201008</v>
      </c>
      <c r="AN585">
        <v>-4.7699999999999999E-2</v>
      </c>
      <c r="AO585">
        <v>1E-4</v>
      </c>
      <c r="AP585">
        <f t="shared" si="25"/>
        <v>-4.7599999999999996E-2</v>
      </c>
      <c r="AQ585">
        <v>2.1205369000000002E-2</v>
      </c>
      <c r="BO585">
        <v>580</v>
      </c>
      <c r="BP585">
        <v>-0.13131670105800836</v>
      </c>
    </row>
    <row r="586" spans="1:68">
      <c r="A586">
        <v>197503</v>
      </c>
      <c r="B586">
        <v>2.6599999999999999E-2</v>
      </c>
      <c r="C586">
        <v>4.1000000000000003E-3</v>
      </c>
      <c r="D586">
        <f t="shared" si="26"/>
        <v>3.0699999999999998E-2</v>
      </c>
      <c r="E586">
        <v>-3.4129999999999998E-3</v>
      </c>
      <c r="F586">
        <v>3.81E-3</v>
      </c>
      <c r="AM586">
        <v>201009</v>
      </c>
      <c r="AN586">
        <v>9.5399999999999999E-2</v>
      </c>
      <c r="AO586">
        <v>1E-4</v>
      </c>
      <c r="AP586">
        <f t="shared" si="25"/>
        <v>9.5500000000000002E-2</v>
      </c>
      <c r="AQ586">
        <v>1.9589905000000001E-2</v>
      </c>
      <c r="BO586">
        <v>581</v>
      </c>
      <c r="BP586">
        <v>0.2179049521149955</v>
      </c>
    </row>
    <row r="587" spans="1:68">
      <c r="A587">
        <v>197504</v>
      </c>
      <c r="B587">
        <v>4.2299999999999997E-2</v>
      </c>
      <c r="C587">
        <v>4.4000000000000003E-3</v>
      </c>
      <c r="D587">
        <f t="shared" si="26"/>
        <v>4.6699999999999998E-2</v>
      </c>
      <c r="E587">
        <v>-9.1800000000000007E-3</v>
      </c>
      <c r="F587">
        <v>3.7950000000000002E-3</v>
      </c>
      <c r="AM587">
        <v>201010</v>
      </c>
      <c r="AN587">
        <v>3.8800000000000001E-2</v>
      </c>
      <c r="AO587">
        <v>1E-4</v>
      </c>
      <c r="AP587">
        <f t="shared" si="25"/>
        <v>3.8900000000000004E-2</v>
      </c>
      <c r="AQ587">
        <v>1.8998924E-2</v>
      </c>
      <c r="BO587">
        <v>582</v>
      </c>
      <c r="BP587">
        <v>1.1326664837814193E-2</v>
      </c>
    </row>
    <row r="588" spans="1:68">
      <c r="A588">
        <v>197505</v>
      </c>
      <c r="B588">
        <v>5.1900000000000002E-2</v>
      </c>
      <c r="C588">
        <v>4.4000000000000003E-3</v>
      </c>
      <c r="D588">
        <f t="shared" si="26"/>
        <v>5.6300000000000003E-2</v>
      </c>
      <c r="E588">
        <v>6.045E-3</v>
      </c>
      <c r="F588">
        <v>5.6709999999999998E-3</v>
      </c>
      <c r="AM588">
        <v>201011</v>
      </c>
      <c r="AN588">
        <v>6.0000000000000001E-3</v>
      </c>
      <c r="AO588">
        <v>1E-4</v>
      </c>
      <c r="AP588">
        <f t="shared" si="25"/>
        <v>6.1000000000000004E-3</v>
      </c>
      <c r="AQ588">
        <v>1.9148136999999999E-2</v>
      </c>
      <c r="BO588">
        <v>583</v>
      </c>
      <c r="BP588">
        <v>0.12501703388011859</v>
      </c>
    </row>
    <row r="589" spans="1:68">
      <c r="A589">
        <v>197506</v>
      </c>
      <c r="B589">
        <v>4.82E-2</v>
      </c>
      <c r="C589">
        <v>4.1000000000000003E-3</v>
      </c>
      <c r="D589">
        <f t="shared" si="26"/>
        <v>5.2299999999999999E-2</v>
      </c>
      <c r="E589">
        <v>1.547E-3</v>
      </c>
      <c r="F589">
        <v>7.5189999999999996E-3</v>
      </c>
      <c r="AM589">
        <v>201012</v>
      </c>
      <c r="AN589">
        <v>6.8199999999999997E-2</v>
      </c>
      <c r="AO589">
        <v>1E-4</v>
      </c>
      <c r="AP589">
        <f t="shared" si="25"/>
        <v>6.83E-2</v>
      </c>
      <c r="AQ589">
        <v>1.8073535000000002E-2</v>
      </c>
      <c r="BO589">
        <v>584</v>
      </c>
      <c r="BP589">
        <v>5.0393202954973515E-2</v>
      </c>
    </row>
    <row r="590" spans="1:68">
      <c r="A590">
        <v>197507</v>
      </c>
      <c r="B590">
        <v>-6.59E-2</v>
      </c>
      <c r="C590">
        <v>4.7999999999999996E-3</v>
      </c>
      <c r="D590">
        <f t="shared" si="26"/>
        <v>-6.1100000000000002E-2</v>
      </c>
      <c r="E590">
        <v>-1.8799999999999999E-3</v>
      </c>
      <c r="F590">
        <v>1.1194000000000001E-2</v>
      </c>
      <c r="AM590">
        <v>201101</v>
      </c>
      <c r="AN590">
        <v>1.9900000000000001E-2</v>
      </c>
      <c r="AO590">
        <v>1E-4</v>
      </c>
      <c r="AP590">
        <f t="shared" si="25"/>
        <v>0.02</v>
      </c>
      <c r="AQ590">
        <v>1.7854994999999999E-2</v>
      </c>
      <c r="BO590">
        <v>585</v>
      </c>
      <c r="BP590">
        <v>0.23706600826653695</v>
      </c>
    </row>
    <row r="591" spans="1:68">
      <c r="A591">
        <v>197508</v>
      </c>
      <c r="B591">
        <v>-2.8500000000000001E-2</v>
      </c>
      <c r="C591">
        <v>4.7999999999999996E-3</v>
      </c>
      <c r="D591">
        <f t="shared" si="26"/>
        <v>-2.3700000000000002E-2</v>
      </c>
      <c r="E591">
        <v>-6.365E-3</v>
      </c>
      <c r="F591">
        <v>1.8450000000000001E-3</v>
      </c>
      <c r="AM591">
        <v>201102</v>
      </c>
      <c r="AN591">
        <v>3.49E-2</v>
      </c>
      <c r="AO591">
        <v>1E-4</v>
      </c>
      <c r="AP591">
        <f t="shared" si="25"/>
        <v>3.5000000000000003E-2</v>
      </c>
      <c r="AQ591">
        <v>1.7478137000000001E-2</v>
      </c>
      <c r="BO591">
        <v>586</v>
      </c>
      <c r="BP591">
        <v>0.19046700723319343</v>
      </c>
    </row>
    <row r="592" spans="1:68">
      <c r="A592">
        <v>197509</v>
      </c>
      <c r="B592">
        <v>-4.2599999999999999E-2</v>
      </c>
      <c r="C592">
        <v>5.3E-3</v>
      </c>
      <c r="D592">
        <f t="shared" si="26"/>
        <v>-3.73E-2</v>
      </c>
      <c r="E592">
        <v>-2.726E-2</v>
      </c>
      <c r="F592">
        <v>5.5250000000000004E-3</v>
      </c>
      <c r="AM592">
        <v>201103</v>
      </c>
      <c r="AN592">
        <v>4.4999999999999997E-3</v>
      </c>
      <c r="AO592">
        <v>1E-4</v>
      </c>
      <c r="AP592">
        <f t="shared" si="25"/>
        <v>4.5999999999999999E-3</v>
      </c>
      <c r="AQ592">
        <v>1.7672703000000001E-2</v>
      </c>
      <c r="BO592">
        <v>587</v>
      </c>
      <c r="BP592">
        <v>0.23760787464277061</v>
      </c>
    </row>
    <row r="593" spans="1:68">
      <c r="A593">
        <v>197510</v>
      </c>
      <c r="B593">
        <v>5.3100000000000001E-2</v>
      </c>
      <c r="C593">
        <v>5.5999999999999999E-3</v>
      </c>
      <c r="D593">
        <f t="shared" si="26"/>
        <v>5.8700000000000002E-2</v>
      </c>
      <c r="E593">
        <v>1.7218000000000001E-2</v>
      </c>
      <c r="F593">
        <v>5.4949999999999999E-3</v>
      </c>
      <c r="AM593">
        <v>201104</v>
      </c>
      <c r="AN593">
        <v>2.9000000000000001E-2</v>
      </c>
      <c r="AO593">
        <v>0</v>
      </c>
      <c r="AP593">
        <f t="shared" si="25"/>
        <v>2.9000000000000001E-2</v>
      </c>
      <c r="AQ593">
        <v>1.7405514E-2</v>
      </c>
      <c r="BO593">
        <v>588</v>
      </c>
      <c r="BP593">
        <v>0.22911666014933019</v>
      </c>
    </row>
    <row r="594" spans="1:68">
      <c r="A594">
        <v>197511</v>
      </c>
      <c r="B594">
        <v>2.6499999999999999E-2</v>
      </c>
      <c r="C594">
        <v>4.1000000000000003E-3</v>
      </c>
      <c r="D594">
        <f t="shared" si="26"/>
        <v>3.0599999999999999E-2</v>
      </c>
      <c r="E594">
        <v>1.1509999999999999E-2</v>
      </c>
      <c r="F594">
        <v>7.2859999999999999E-3</v>
      </c>
      <c r="AM594">
        <v>201105</v>
      </c>
      <c r="AN594">
        <v>-1.2699999999999999E-2</v>
      </c>
      <c r="AO594">
        <v>0</v>
      </c>
      <c r="AP594">
        <f t="shared" si="25"/>
        <v>-1.2699999999999999E-2</v>
      </c>
      <c r="AQ594">
        <v>1.7869214000000001E-2</v>
      </c>
      <c r="BO594">
        <v>589</v>
      </c>
      <c r="BP594">
        <v>-0.10948418101644442</v>
      </c>
    </row>
    <row r="595" spans="1:68">
      <c r="A595">
        <v>197512</v>
      </c>
      <c r="B595">
        <v>-1.6E-2</v>
      </c>
      <c r="C595">
        <v>4.7999999999999996E-3</v>
      </c>
      <c r="D595">
        <f t="shared" si="26"/>
        <v>-1.1200000000000002E-2</v>
      </c>
      <c r="E595">
        <v>3.2763E-2</v>
      </c>
      <c r="F595">
        <v>3.617E-3</v>
      </c>
      <c r="AM595">
        <v>201106</v>
      </c>
      <c r="AN595">
        <v>-1.7500000000000002E-2</v>
      </c>
      <c r="AO595">
        <v>0</v>
      </c>
      <c r="AP595">
        <f t="shared" si="25"/>
        <v>-1.7500000000000002E-2</v>
      </c>
      <c r="AQ595">
        <v>1.8431215000000001E-2</v>
      </c>
      <c r="BO595">
        <v>590</v>
      </c>
      <c r="BP595">
        <v>0.10979097700065227</v>
      </c>
    </row>
    <row r="596" spans="1:68">
      <c r="A596">
        <v>197601</v>
      </c>
      <c r="B596">
        <v>0.1216</v>
      </c>
      <c r="C596">
        <v>4.7000000000000002E-3</v>
      </c>
      <c r="D596">
        <f t="shared" si="26"/>
        <v>0.1263</v>
      </c>
      <c r="E596">
        <v>3.5313999999999998E-2</v>
      </c>
      <c r="F596">
        <v>1.802E-3</v>
      </c>
      <c r="AM596">
        <v>201107</v>
      </c>
      <c r="AN596">
        <v>-2.3599999999999999E-2</v>
      </c>
      <c r="AO596">
        <v>0</v>
      </c>
      <c r="AP596">
        <f t="shared" si="25"/>
        <v>-2.3599999999999999E-2</v>
      </c>
      <c r="AQ596">
        <v>1.9052373000000001E-2</v>
      </c>
      <c r="BO596">
        <v>591</v>
      </c>
      <c r="BP596">
        <v>0.29771244305407918</v>
      </c>
    </row>
    <row r="597" spans="1:68">
      <c r="A597">
        <v>197602</v>
      </c>
      <c r="B597">
        <v>3.2000000000000002E-3</v>
      </c>
      <c r="C597">
        <v>3.3999999999999998E-3</v>
      </c>
      <c r="D597">
        <f t="shared" si="26"/>
        <v>6.6E-3</v>
      </c>
      <c r="E597">
        <v>-3.0800000000000001E-4</v>
      </c>
      <c r="F597">
        <v>3.5969999999999999E-3</v>
      </c>
      <c r="AM597">
        <v>201108</v>
      </c>
      <c r="AN597">
        <v>-5.9900000000000002E-2</v>
      </c>
      <c r="AO597">
        <v>1E-4</v>
      </c>
      <c r="AP597">
        <f t="shared" si="25"/>
        <v>-5.9799999999999999E-2</v>
      </c>
      <c r="AQ597">
        <v>2.0429243E-2</v>
      </c>
      <c r="BO597">
        <v>592</v>
      </c>
      <c r="BP597">
        <v>0.10865861357426948</v>
      </c>
    </row>
    <row r="598" spans="1:68">
      <c r="A598">
        <v>197603</v>
      </c>
      <c r="B598">
        <v>2.3300000000000001E-2</v>
      </c>
      <c r="C598">
        <v>4.0000000000000001E-3</v>
      </c>
      <c r="D598">
        <f t="shared" si="26"/>
        <v>2.7300000000000001E-2</v>
      </c>
      <c r="E598">
        <v>3.9309999999999996E-3</v>
      </c>
      <c r="F598">
        <v>1.792E-3</v>
      </c>
      <c r="AM598">
        <v>201109</v>
      </c>
      <c r="AN598">
        <v>-7.5899999999999995E-2</v>
      </c>
      <c r="AO598">
        <v>0</v>
      </c>
      <c r="AP598">
        <f t="shared" si="25"/>
        <v>-7.5899999999999995E-2</v>
      </c>
      <c r="AQ598">
        <v>2.2256102999999999E-2</v>
      </c>
      <c r="BO598">
        <v>593</v>
      </c>
      <c r="BP598">
        <v>0.28753426704774177</v>
      </c>
    </row>
    <row r="599" spans="1:68">
      <c r="A599">
        <v>197604</v>
      </c>
      <c r="B599">
        <v>-1.49E-2</v>
      </c>
      <c r="C599">
        <v>4.1999999999999997E-3</v>
      </c>
      <c r="D599">
        <f t="shared" si="26"/>
        <v>-1.0700000000000001E-2</v>
      </c>
      <c r="E599">
        <v>-2.6099999999999999E-3</v>
      </c>
      <c r="F599">
        <v>3.578E-3</v>
      </c>
      <c r="AM599">
        <v>201110</v>
      </c>
      <c r="AN599">
        <v>0.1135</v>
      </c>
      <c r="AO599">
        <v>0</v>
      </c>
      <c r="AP599">
        <f t="shared" si="25"/>
        <v>0.1135</v>
      </c>
      <c r="AQ599">
        <v>2.0422618E-2</v>
      </c>
      <c r="BO599">
        <v>594</v>
      </c>
      <c r="BP599">
        <v>-0.10025375200206382</v>
      </c>
    </row>
    <row r="600" spans="1:68">
      <c r="A600">
        <v>197605</v>
      </c>
      <c r="B600">
        <v>-1.35E-2</v>
      </c>
      <c r="C600">
        <v>3.7000000000000002E-3</v>
      </c>
      <c r="D600">
        <f t="shared" si="26"/>
        <v>-9.7999999999999997E-3</v>
      </c>
      <c r="E600">
        <v>-3.3300000000000002E-4</v>
      </c>
      <c r="F600">
        <v>7.1300000000000001E-3</v>
      </c>
      <c r="AM600">
        <v>201111</v>
      </c>
      <c r="AN600">
        <v>-2.8E-3</v>
      </c>
      <c r="AO600">
        <v>0</v>
      </c>
      <c r="AP600">
        <f t="shared" si="25"/>
        <v>-2.8E-3</v>
      </c>
      <c r="AQ600">
        <v>2.0858996000000001E-2</v>
      </c>
      <c r="BO600">
        <v>595</v>
      </c>
      <c r="BP600">
        <v>-1.2000962882793176E-2</v>
      </c>
    </row>
    <row r="601" spans="1:68">
      <c r="A601">
        <v>197606</v>
      </c>
      <c r="B601">
        <v>4.0500000000000001E-2</v>
      </c>
      <c r="C601">
        <v>4.3E-3</v>
      </c>
      <c r="D601">
        <f t="shared" si="26"/>
        <v>4.48E-2</v>
      </c>
      <c r="E601">
        <v>1.4614E-2</v>
      </c>
      <c r="F601">
        <v>5.3099999999999996E-3</v>
      </c>
      <c r="AM601">
        <v>201112</v>
      </c>
      <c r="AN601">
        <v>7.4000000000000003E-3</v>
      </c>
      <c r="AO601">
        <v>0</v>
      </c>
      <c r="AP601">
        <f t="shared" si="25"/>
        <v>7.4000000000000003E-3</v>
      </c>
      <c r="AQ601">
        <v>2.1012245999999998E-2</v>
      </c>
      <c r="BO601">
        <v>596</v>
      </c>
      <c r="BP601">
        <v>-3.4439459175472087E-3</v>
      </c>
    </row>
    <row r="602" spans="1:68">
      <c r="A602">
        <v>197607</v>
      </c>
      <c r="B602">
        <v>-1.0699999999999999E-2</v>
      </c>
      <c r="C602">
        <v>4.7000000000000002E-3</v>
      </c>
      <c r="D602">
        <f t="shared" si="26"/>
        <v>-5.9999999999999993E-3</v>
      </c>
      <c r="E602">
        <v>6.0410000000000004E-3</v>
      </c>
      <c r="F602">
        <v>5.2820000000000002E-3</v>
      </c>
      <c r="AM602">
        <v>201201</v>
      </c>
      <c r="AN602">
        <v>5.0500000000000003E-2</v>
      </c>
      <c r="AO602">
        <v>0</v>
      </c>
      <c r="AP602">
        <f t="shared" si="25"/>
        <v>5.0500000000000003E-2</v>
      </c>
      <c r="AQ602">
        <v>2.0370413E-2</v>
      </c>
      <c r="BO602">
        <v>597</v>
      </c>
      <c r="BP602">
        <v>-0.10327998770680819</v>
      </c>
    </row>
    <row r="603" spans="1:68">
      <c r="A603">
        <v>197608</v>
      </c>
      <c r="B603">
        <v>-5.5999999999999999E-3</v>
      </c>
      <c r="C603">
        <v>4.1999999999999997E-3</v>
      </c>
      <c r="D603">
        <f t="shared" si="26"/>
        <v>-1.4000000000000002E-3</v>
      </c>
      <c r="E603">
        <v>9.1660000000000005E-3</v>
      </c>
      <c r="F603">
        <v>5.254E-3</v>
      </c>
      <c r="AM603">
        <v>201202</v>
      </c>
      <c r="AN603">
        <v>4.4200000000000003E-2</v>
      </c>
      <c r="AO603">
        <v>0</v>
      </c>
      <c r="AP603">
        <f t="shared" si="25"/>
        <v>4.4200000000000003E-2</v>
      </c>
      <c r="AQ603">
        <v>1.9802344999999999E-2</v>
      </c>
      <c r="BO603">
        <v>598</v>
      </c>
      <c r="BP603">
        <v>-8.0554624180456669E-4</v>
      </c>
    </row>
    <row r="604" spans="1:68">
      <c r="A604">
        <v>197609</v>
      </c>
      <c r="B604">
        <v>2.06E-2</v>
      </c>
      <c r="C604">
        <v>4.4000000000000003E-3</v>
      </c>
      <c r="D604">
        <f t="shared" si="26"/>
        <v>2.5000000000000001E-2</v>
      </c>
      <c r="E604">
        <v>2.1486999999999999E-2</v>
      </c>
      <c r="F604">
        <v>3.4840000000000001E-3</v>
      </c>
      <c r="AM604">
        <v>201203</v>
      </c>
      <c r="AN604">
        <v>3.1099999999999999E-2</v>
      </c>
      <c r="AO604">
        <v>0</v>
      </c>
      <c r="AP604">
        <f t="shared" si="25"/>
        <v>3.1099999999999999E-2</v>
      </c>
      <c r="AQ604">
        <v>1.9420363999999999E-2</v>
      </c>
      <c r="BO604">
        <v>599</v>
      </c>
      <c r="BP604">
        <v>-9.2892467706461257E-2</v>
      </c>
    </row>
    <row r="605" spans="1:68">
      <c r="A605">
        <v>197610</v>
      </c>
      <c r="B605">
        <v>-2.4199999999999999E-2</v>
      </c>
      <c r="C605">
        <v>4.1000000000000003E-3</v>
      </c>
      <c r="D605">
        <f t="shared" si="26"/>
        <v>-2.01E-2</v>
      </c>
      <c r="E605">
        <v>1.823E-2</v>
      </c>
      <c r="F605">
        <v>5.208E-3</v>
      </c>
      <c r="AM605">
        <v>201204</v>
      </c>
      <c r="AN605">
        <v>-8.5000000000000006E-3</v>
      </c>
      <c r="AO605">
        <v>0</v>
      </c>
      <c r="AP605">
        <f t="shared" si="25"/>
        <v>-8.5000000000000006E-3</v>
      </c>
      <c r="AQ605">
        <v>1.979765E-2</v>
      </c>
      <c r="BO605">
        <v>600</v>
      </c>
      <c r="BP605">
        <v>0.25083097879191624</v>
      </c>
    </row>
    <row r="606" spans="1:68">
      <c r="A606">
        <v>197611</v>
      </c>
      <c r="B606">
        <v>3.5999999999999999E-3</v>
      </c>
      <c r="C606">
        <v>4.0000000000000001E-3</v>
      </c>
      <c r="D606">
        <f t="shared" si="26"/>
        <v>7.6E-3</v>
      </c>
      <c r="E606">
        <v>2.4274E-2</v>
      </c>
      <c r="F606">
        <v>1.727E-3</v>
      </c>
      <c r="AM606">
        <v>201205</v>
      </c>
      <c r="AN606">
        <v>-6.1899999999999997E-2</v>
      </c>
      <c r="AO606">
        <v>1E-4</v>
      </c>
      <c r="AP606">
        <f t="shared" si="25"/>
        <v>-6.1799999999999994E-2</v>
      </c>
      <c r="AQ606">
        <v>2.1366882E-2</v>
      </c>
      <c r="BO606">
        <v>601</v>
      </c>
      <c r="BP606">
        <v>9.3696513567059103E-2</v>
      </c>
    </row>
    <row r="607" spans="1:68">
      <c r="A607">
        <v>197612</v>
      </c>
      <c r="B607">
        <v>5.6500000000000002E-2</v>
      </c>
      <c r="C607">
        <v>4.0000000000000001E-3</v>
      </c>
      <c r="D607">
        <f t="shared" si="26"/>
        <v>6.0499999999999998E-2</v>
      </c>
      <c r="E607">
        <v>3.7990000000000003E-2</v>
      </c>
      <c r="F607">
        <v>3.4480000000000001E-3</v>
      </c>
      <c r="AM607">
        <v>201206</v>
      </c>
      <c r="AN607">
        <v>3.8899999999999997E-2</v>
      </c>
      <c r="AO607">
        <v>0</v>
      </c>
      <c r="AP607">
        <f t="shared" si="25"/>
        <v>3.8899999999999997E-2</v>
      </c>
      <c r="AQ607">
        <v>2.0790508999999999E-2</v>
      </c>
      <c r="BO607">
        <v>602</v>
      </c>
      <c r="BP607">
        <v>-1.2025320725039756E-2</v>
      </c>
    </row>
    <row r="608" spans="1:68">
      <c r="A608">
        <v>197701</v>
      </c>
      <c r="B608">
        <v>-4.0500000000000001E-2</v>
      </c>
      <c r="C608">
        <v>3.5999999999999999E-3</v>
      </c>
      <c r="D608">
        <f t="shared" si="26"/>
        <v>-3.6900000000000002E-2</v>
      </c>
      <c r="E608">
        <v>-2.6079000000000001E-2</v>
      </c>
      <c r="F608">
        <v>5.1549999999999999E-3</v>
      </c>
      <c r="AM608">
        <v>201207</v>
      </c>
      <c r="AN608">
        <v>7.9000000000000008E-3</v>
      </c>
      <c r="AO608">
        <v>0</v>
      </c>
      <c r="AP608">
        <f t="shared" si="25"/>
        <v>7.9000000000000008E-3</v>
      </c>
      <c r="AQ608">
        <v>2.0838770999999999E-2</v>
      </c>
      <c r="BO608">
        <v>603</v>
      </c>
      <c r="BP608">
        <v>0.18751120950193473</v>
      </c>
    </row>
    <row r="609" spans="1:68">
      <c r="A609">
        <v>197702</v>
      </c>
      <c r="B609">
        <v>-1.95E-2</v>
      </c>
      <c r="C609">
        <v>3.5000000000000001E-3</v>
      </c>
      <c r="D609">
        <f t="shared" si="26"/>
        <v>-1.6E-2</v>
      </c>
      <c r="E609">
        <v>4.235E-3</v>
      </c>
      <c r="F609">
        <v>1.0255999999999999E-2</v>
      </c>
      <c r="AM609">
        <v>201208</v>
      </c>
      <c r="AN609">
        <v>2.5499999999999998E-2</v>
      </c>
      <c r="AO609">
        <v>1E-4</v>
      </c>
      <c r="AP609">
        <f t="shared" si="25"/>
        <v>2.5599999999999998E-2</v>
      </c>
      <c r="AQ609">
        <v>2.0735875000000001E-2</v>
      </c>
      <c r="BO609">
        <v>604</v>
      </c>
      <c r="BP609">
        <v>-0.1721965170060451</v>
      </c>
    </row>
    <row r="610" spans="1:68">
      <c r="A610">
        <v>197703</v>
      </c>
      <c r="B610">
        <v>-1.37E-2</v>
      </c>
      <c r="C610">
        <v>3.8E-3</v>
      </c>
      <c r="D610">
        <f t="shared" si="26"/>
        <v>-9.9000000000000008E-3</v>
      </c>
      <c r="E610">
        <v>2.5099999999999998E-4</v>
      </c>
      <c r="F610">
        <v>6.7679999999999997E-3</v>
      </c>
      <c r="AM610">
        <v>201209</v>
      </c>
      <c r="AN610">
        <v>2.7300000000000001E-2</v>
      </c>
      <c r="AO610">
        <v>1E-4</v>
      </c>
      <c r="AP610">
        <f t="shared" si="25"/>
        <v>2.7400000000000001E-2</v>
      </c>
      <c r="AQ610">
        <v>2.0539055000000001E-2</v>
      </c>
      <c r="BO610">
        <v>605</v>
      </c>
      <c r="BP610">
        <v>-0.11762684906988252</v>
      </c>
    </row>
    <row r="611" spans="1:68">
      <c r="A611">
        <v>197704</v>
      </c>
      <c r="B611">
        <v>1.5E-3</v>
      </c>
      <c r="C611">
        <v>3.8E-3</v>
      </c>
      <c r="D611">
        <f t="shared" si="26"/>
        <v>5.3E-3</v>
      </c>
      <c r="E611">
        <v>-4.5799999999999999E-3</v>
      </c>
      <c r="F611">
        <v>8.4030000000000007E-3</v>
      </c>
      <c r="AM611">
        <v>201210</v>
      </c>
      <c r="AN611">
        <v>-1.7600000000000001E-2</v>
      </c>
      <c r="AO611">
        <v>1E-4</v>
      </c>
      <c r="AP611">
        <f t="shared" si="25"/>
        <v>-1.7500000000000002E-2</v>
      </c>
      <c r="AQ611">
        <v>2.1344842999999999E-2</v>
      </c>
      <c r="BO611">
        <v>606</v>
      </c>
      <c r="BP611">
        <v>-7.4394197708350707E-2</v>
      </c>
    </row>
    <row r="612" spans="1:68">
      <c r="A612">
        <v>197705</v>
      </c>
      <c r="B612">
        <v>-1.46E-2</v>
      </c>
      <c r="C612">
        <v>3.7000000000000002E-3</v>
      </c>
      <c r="D612">
        <f t="shared" si="26"/>
        <v>-1.09E-2</v>
      </c>
      <c r="E612">
        <v>-2.1930000000000001E-3</v>
      </c>
      <c r="F612">
        <v>5.0000000000000001E-3</v>
      </c>
      <c r="AM612">
        <v>201211</v>
      </c>
      <c r="AN612">
        <v>7.7999999999999996E-3</v>
      </c>
      <c r="AO612">
        <v>1E-4</v>
      </c>
      <c r="AP612">
        <f t="shared" si="25"/>
        <v>7.899999999999999E-3</v>
      </c>
      <c r="AQ612">
        <v>2.1674268999999999E-2</v>
      </c>
      <c r="BO612">
        <v>607</v>
      </c>
      <c r="BP612">
        <v>3.5530246965255752E-3</v>
      </c>
    </row>
    <row r="613" spans="1:68">
      <c r="A613">
        <v>197706</v>
      </c>
      <c r="B613">
        <v>4.7100000000000003E-2</v>
      </c>
      <c r="C613">
        <v>4.0000000000000001E-3</v>
      </c>
      <c r="D613">
        <f t="shared" si="26"/>
        <v>5.1100000000000007E-2</v>
      </c>
      <c r="E613">
        <v>1.3981E-2</v>
      </c>
      <c r="F613">
        <v>6.633E-3</v>
      </c>
      <c r="AM613">
        <v>201212</v>
      </c>
      <c r="AN613">
        <v>1.18E-2</v>
      </c>
      <c r="AO613">
        <v>1E-4</v>
      </c>
      <c r="AP613">
        <f t="shared" si="25"/>
        <v>1.1899999999999999E-2</v>
      </c>
      <c r="AQ613">
        <v>2.1909423000000001E-2</v>
      </c>
      <c r="BO613">
        <v>608</v>
      </c>
      <c r="BP613">
        <v>3.2835878478081282E-2</v>
      </c>
    </row>
    <row r="614" spans="1:68">
      <c r="A614">
        <v>197707</v>
      </c>
      <c r="B614">
        <v>-1.6899999999999998E-2</v>
      </c>
      <c r="C614">
        <v>4.1999999999999997E-3</v>
      </c>
      <c r="D614">
        <f t="shared" si="26"/>
        <v>-1.2699999999999999E-2</v>
      </c>
      <c r="E614">
        <v>-4.9430000000000003E-3</v>
      </c>
      <c r="F614">
        <v>4.9420000000000002E-3</v>
      </c>
      <c r="AM614">
        <v>201301</v>
      </c>
      <c r="AN614">
        <v>5.57E-2</v>
      </c>
      <c r="AO614">
        <v>0</v>
      </c>
      <c r="AP614">
        <f t="shared" si="25"/>
        <v>5.57E-2</v>
      </c>
      <c r="AQ614">
        <v>2.1049188999999999E-2</v>
      </c>
      <c r="BO614">
        <v>609</v>
      </c>
      <c r="BP614">
        <v>0.18289931338863352</v>
      </c>
    </row>
    <row r="615" spans="1:68">
      <c r="A615">
        <v>197708</v>
      </c>
      <c r="B615">
        <v>-1.7500000000000002E-2</v>
      </c>
      <c r="C615">
        <v>4.4000000000000003E-3</v>
      </c>
      <c r="D615">
        <f t="shared" si="26"/>
        <v>-1.3100000000000001E-2</v>
      </c>
      <c r="E615">
        <v>1.1749000000000001E-2</v>
      </c>
      <c r="F615">
        <v>3.2789999999999998E-3</v>
      </c>
      <c r="AM615">
        <v>201302</v>
      </c>
      <c r="AN615">
        <v>1.29E-2</v>
      </c>
      <c r="AO615">
        <v>0</v>
      </c>
      <c r="AP615">
        <f t="shared" si="25"/>
        <v>1.29E-2</v>
      </c>
      <c r="AQ615">
        <v>2.1008398000000001E-2</v>
      </c>
      <c r="BO615">
        <v>610</v>
      </c>
      <c r="BP615">
        <v>-2.8460374370374852E-2</v>
      </c>
    </row>
    <row r="616" spans="1:68">
      <c r="A616">
        <v>197709</v>
      </c>
      <c r="B616">
        <v>-2.7000000000000001E-3</v>
      </c>
      <c r="C616">
        <v>4.3E-3</v>
      </c>
      <c r="D616">
        <f t="shared" si="26"/>
        <v>1.5999999999999999E-3</v>
      </c>
      <c r="E616">
        <v>1.8619999999999999E-3</v>
      </c>
      <c r="F616">
        <v>3.2680000000000001E-3</v>
      </c>
      <c r="AM616">
        <v>201303</v>
      </c>
      <c r="AN616">
        <v>4.0300000000000002E-2</v>
      </c>
      <c r="AO616">
        <v>0</v>
      </c>
      <c r="AP616">
        <f t="shared" si="25"/>
        <v>4.0300000000000002E-2</v>
      </c>
      <c r="AQ616">
        <v>2.0461512000000001E-2</v>
      </c>
      <c r="BO616">
        <v>611</v>
      </c>
      <c r="BP616">
        <v>4.8262109806482656E-2</v>
      </c>
    </row>
    <row r="617" spans="1:68">
      <c r="A617">
        <v>197710</v>
      </c>
      <c r="B617">
        <v>-4.3799999999999999E-2</v>
      </c>
      <c r="C617">
        <v>4.8999999999999998E-3</v>
      </c>
      <c r="D617">
        <f t="shared" si="26"/>
        <v>-3.8899999999999997E-2</v>
      </c>
      <c r="E617">
        <v>-3.637E-3</v>
      </c>
      <c r="F617">
        <v>3.2569999999999999E-3</v>
      </c>
      <c r="AM617">
        <v>201304</v>
      </c>
      <c r="AN617">
        <v>1.5599999999999999E-2</v>
      </c>
      <c r="AO617">
        <v>0</v>
      </c>
      <c r="AP617">
        <f t="shared" si="25"/>
        <v>1.5599999999999999E-2</v>
      </c>
      <c r="AQ617">
        <v>2.0339640999999999E-2</v>
      </c>
      <c r="BO617">
        <v>612</v>
      </c>
      <c r="BP617">
        <v>-0.1052151783093202</v>
      </c>
    </row>
    <row r="618" spans="1:68">
      <c r="A618">
        <v>197711</v>
      </c>
      <c r="B618">
        <v>0.04</v>
      </c>
      <c r="C618">
        <v>5.0000000000000001E-3</v>
      </c>
      <c r="D618">
        <f t="shared" si="26"/>
        <v>4.4999999999999998E-2</v>
      </c>
      <c r="E618">
        <v>7.3509999999999999E-3</v>
      </c>
      <c r="F618">
        <v>4.8700000000000002E-3</v>
      </c>
      <c r="AM618">
        <v>201305</v>
      </c>
      <c r="AN618">
        <v>2.8000000000000001E-2</v>
      </c>
      <c r="AO618">
        <v>0</v>
      </c>
      <c r="AP618">
        <f t="shared" si="25"/>
        <v>2.8000000000000001E-2</v>
      </c>
      <c r="AQ618">
        <v>2.0162625999999999E-2</v>
      </c>
      <c r="BO618">
        <v>613</v>
      </c>
      <c r="BP618">
        <v>-0.13180622578285767</v>
      </c>
    </row>
    <row r="619" spans="1:68">
      <c r="A619">
        <v>197712</v>
      </c>
      <c r="B619">
        <v>2.7000000000000001E-3</v>
      </c>
      <c r="C619">
        <v>4.8999999999999998E-3</v>
      </c>
      <c r="D619">
        <f t="shared" si="26"/>
        <v>7.6E-3</v>
      </c>
      <c r="E619">
        <v>-9.835E-3</v>
      </c>
      <c r="F619">
        <v>3.2309999999999999E-3</v>
      </c>
      <c r="AM619">
        <v>201306</v>
      </c>
      <c r="AN619">
        <v>-1.2E-2</v>
      </c>
      <c r="AO619">
        <v>0</v>
      </c>
      <c r="AP619">
        <f t="shared" si="25"/>
        <v>-1.2E-2</v>
      </c>
      <c r="AQ619">
        <v>2.0709963000000001E-2</v>
      </c>
      <c r="BO619">
        <v>614</v>
      </c>
      <c r="BP619">
        <v>-6.9847254094297928E-3</v>
      </c>
    </row>
    <row r="620" spans="1:68">
      <c r="A620">
        <v>197801</v>
      </c>
      <c r="B620">
        <v>-6.0100000000000001E-2</v>
      </c>
      <c r="C620">
        <v>4.8999999999999998E-3</v>
      </c>
      <c r="D620">
        <f t="shared" si="26"/>
        <v>-5.5199999999999999E-2</v>
      </c>
      <c r="E620">
        <v>-3.2599999999999999E-3</v>
      </c>
      <c r="F620">
        <v>6.4409999999999997E-3</v>
      </c>
      <c r="AM620">
        <v>201307</v>
      </c>
      <c r="AN620">
        <v>5.6500000000000002E-2</v>
      </c>
      <c r="AO620">
        <v>0</v>
      </c>
      <c r="AP620">
        <f t="shared" si="25"/>
        <v>5.6500000000000002E-2</v>
      </c>
      <c r="AQ620">
        <v>1.9959108E-2</v>
      </c>
      <c r="BO620">
        <v>615</v>
      </c>
      <c r="BP620">
        <v>0.10484266844855666</v>
      </c>
    </row>
    <row r="621" spans="1:68">
      <c r="A621">
        <v>197802</v>
      </c>
      <c r="B621">
        <v>-1.38E-2</v>
      </c>
      <c r="C621">
        <v>4.5999999999999999E-3</v>
      </c>
      <c r="D621">
        <f t="shared" si="26"/>
        <v>-9.1999999999999998E-3</v>
      </c>
      <c r="E621" s="6">
        <v>-4.0000000000000003E-5</v>
      </c>
      <c r="F621">
        <v>6.4000000000000003E-3</v>
      </c>
      <c r="AM621">
        <v>201308</v>
      </c>
      <c r="AN621">
        <v>-2.7099999999999999E-2</v>
      </c>
      <c r="AO621">
        <v>0</v>
      </c>
      <c r="AP621">
        <f t="shared" si="25"/>
        <v>-2.7099999999999999E-2</v>
      </c>
      <c r="AQ621">
        <v>2.0836472000000002E-2</v>
      </c>
      <c r="BO621">
        <v>616</v>
      </c>
      <c r="BP621">
        <v>0.25041997523040377</v>
      </c>
    </row>
    <row r="622" spans="1:68">
      <c r="A622">
        <v>197803</v>
      </c>
      <c r="B622">
        <v>2.8500000000000001E-2</v>
      </c>
      <c r="C622">
        <v>5.3E-3</v>
      </c>
      <c r="D622">
        <f t="shared" si="26"/>
        <v>3.3800000000000004E-2</v>
      </c>
      <c r="E622">
        <v>-3.4699999999999998E-4</v>
      </c>
      <c r="F622">
        <v>7.9489999999999995E-3</v>
      </c>
      <c r="AM622">
        <v>201309</v>
      </c>
      <c r="AN622">
        <v>3.7699999999999997E-2</v>
      </c>
      <c r="AO622">
        <v>0</v>
      </c>
      <c r="AP622">
        <f t="shared" si="25"/>
        <v>3.7699999999999997E-2</v>
      </c>
      <c r="AQ622">
        <v>2.0460289999999999E-2</v>
      </c>
      <c r="BO622">
        <v>617</v>
      </c>
      <c r="BP622">
        <v>0.25013408801650228</v>
      </c>
    </row>
    <row r="623" spans="1:68">
      <c r="A623">
        <v>197804</v>
      </c>
      <c r="B623">
        <v>7.8799999999999995E-2</v>
      </c>
      <c r="C623">
        <v>5.4000000000000003E-3</v>
      </c>
      <c r="D623">
        <f t="shared" si="26"/>
        <v>8.4199999999999997E-2</v>
      </c>
      <c r="E623">
        <v>9.01E-4</v>
      </c>
      <c r="F623">
        <v>7.8860000000000006E-3</v>
      </c>
      <c r="AM623">
        <v>201310</v>
      </c>
      <c r="AN623">
        <v>4.1799999999999997E-2</v>
      </c>
      <c r="AO623">
        <v>0</v>
      </c>
      <c r="AP623">
        <f t="shared" si="25"/>
        <v>4.1799999999999997E-2</v>
      </c>
      <c r="AQ623">
        <v>1.9697815E-2</v>
      </c>
      <c r="BO623">
        <v>618</v>
      </c>
      <c r="BP623">
        <v>-3.7246821170843269E-2</v>
      </c>
    </row>
    <row r="624" spans="1:68">
      <c r="A624">
        <v>197805</v>
      </c>
      <c r="B624">
        <v>1.7600000000000001E-2</v>
      </c>
      <c r="C624">
        <v>5.1000000000000004E-3</v>
      </c>
      <c r="D624">
        <f t="shared" si="26"/>
        <v>2.2700000000000001E-2</v>
      </c>
      <c r="E624">
        <v>-5.934E-3</v>
      </c>
      <c r="F624">
        <v>9.3900000000000008E-3</v>
      </c>
      <c r="AM624">
        <v>201311</v>
      </c>
      <c r="AN624">
        <v>3.1199999999999999E-2</v>
      </c>
      <c r="AO624">
        <v>0</v>
      </c>
      <c r="AP624">
        <f t="shared" si="25"/>
        <v>3.1199999999999999E-2</v>
      </c>
      <c r="AQ624">
        <v>1.9268362000000001E-2</v>
      </c>
      <c r="BO624">
        <v>619</v>
      </c>
      <c r="BP624">
        <v>0.13441904717012365</v>
      </c>
    </row>
    <row r="625" spans="1:68">
      <c r="A625">
        <v>197806</v>
      </c>
      <c r="B625">
        <v>-1.6899999999999998E-2</v>
      </c>
      <c r="C625">
        <v>5.4000000000000003E-3</v>
      </c>
      <c r="D625">
        <f t="shared" si="26"/>
        <v>-1.1499999999999998E-2</v>
      </c>
      <c r="E625">
        <v>-6.4469999999999996E-3</v>
      </c>
      <c r="F625">
        <v>1.0853E-2</v>
      </c>
      <c r="AM625">
        <v>201312</v>
      </c>
      <c r="AN625">
        <v>2.81E-2</v>
      </c>
      <c r="AO625">
        <v>0</v>
      </c>
      <c r="AP625">
        <f t="shared" si="25"/>
        <v>2.81E-2</v>
      </c>
      <c r="AQ625">
        <v>1.8930295E-2</v>
      </c>
      <c r="BO625">
        <v>620</v>
      </c>
      <c r="BP625">
        <v>0.1929989001450364</v>
      </c>
    </row>
    <row r="626" spans="1:68">
      <c r="A626">
        <v>197807</v>
      </c>
      <c r="B626">
        <v>5.11E-2</v>
      </c>
      <c r="C626">
        <v>5.5999999999999999E-3</v>
      </c>
      <c r="D626">
        <f t="shared" si="26"/>
        <v>5.67E-2</v>
      </c>
      <c r="E626">
        <v>1.1799E-2</v>
      </c>
      <c r="F626">
        <v>7.6689999999999996E-3</v>
      </c>
      <c r="AM626">
        <v>201401</v>
      </c>
      <c r="AN626">
        <v>-3.32E-2</v>
      </c>
      <c r="AO626">
        <v>0</v>
      </c>
      <c r="AP626">
        <f t="shared" si="25"/>
        <v>-3.32E-2</v>
      </c>
      <c r="AQ626">
        <v>2.0324359E-2</v>
      </c>
      <c r="BO626">
        <v>621</v>
      </c>
      <c r="BP626">
        <v>0.12651360950503088</v>
      </c>
    </row>
    <row r="627" spans="1:68">
      <c r="A627">
        <v>197808</v>
      </c>
      <c r="B627">
        <v>3.7499999999999999E-2</v>
      </c>
      <c r="C627">
        <v>5.5999999999999999E-3</v>
      </c>
      <c r="D627">
        <f t="shared" si="26"/>
        <v>4.3099999999999999E-2</v>
      </c>
      <c r="E627">
        <v>1.7925E-2</v>
      </c>
      <c r="F627">
        <v>4.5659999999999997E-3</v>
      </c>
      <c r="AM627">
        <v>201402</v>
      </c>
      <c r="AN627">
        <v>4.65E-2</v>
      </c>
      <c r="AO627">
        <v>0</v>
      </c>
      <c r="AP627">
        <f t="shared" si="25"/>
        <v>4.65E-2</v>
      </c>
      <c r="AQ627">
        <v>1.9484255999999998E-2</v>
      </c>
      <c r="BO627">
        <v>622</v>
      </c>
      <c r="BP627">
        <v>-0.19356613070801898</v>
      </c>
    </row>
    <row r="628" spans="1:68">
      <c r="A628">
        <v>197809</v>
      </c>
      <c r="B628">
        <v>-1.43E-2</v>
      </c>
      <c r="C628">
        <v>6.1999999999999998E-3</v>
      </c>
      <c r="D628">
        <f t="shared" si="26"/>
        <v>-8.0999999999999996E-3</v>
      </c>
      <c r="E628">
        <v>-3.7520000000000001E-3</v>
      </c>
      <c r="F628">
        <v>7.5760000000000003E-3</v>
      </c>
      <c r="AM628">
        <v>201403</v>
      </c>
      <c r="AN628">
        <v>4.3E-3</v>
      </c>
      <c r="AO628">
        <v>0</v>
      </c>
      <c r="AP628">
        <f t="shared" si="25"/>
        <v>4.3E-3</v>
      </c>
      <c r="AQ628">
        <v>1.9350117999999999E-2</v>
      </c>
      <c r="BO628">
        <v>623</v>
      </c>
      <c r="BP628">
        <v>-0.15887843805495727</v>
      </c>
    </row>
    <row r="629" spans="1:68">
      <c r="A629">
        <v>197810</v>
      </c>
      <c r="B629">
        <v>-0.1191</v>
      </c>
      <c r="C629">
        <v>6.7999999999999996E-3</v>
      </c>
      <c r="D629">
        <f t="shared" si="26"/>
        <v>-0.1123</v>
      </c>
      <c r="E629">
        <v>-1.7923999999999999E-2</v>
      </c>
      <c r="F629">
        <v>9.0229999999999998E-3</v>
      </c>
      <c r="AM629">
        <v>201404</v>
      </c>
      <c r="AN629">
        <v>-1.9E-3</v>
      </c>
      <c r="AO629">
        <v>0</v>
      </c>
      <c r="AP629">
        <f t="shared" si="25"/>
        <v>-1.9E-3</v>
      </c>
      <c r="AQ629">
        <v>1.9841291E-2</v>
      </c>
      <c r="BO629">
        <v>624</v>
      </c>
      <c r="BP629">
        <v>9.1592901380394776E-2</v>
      </c>
    </row>
    <row r="630" spans="1:68">
      <c r="A630">
        <v>197811</v>
      </c>
      <c r="B630">
        <v>2.7099999999999999E-2</v>
      </c>
      <c r="C630">
        <v>7.0000000000000001E-3</v>
      </c>
      <c r="D630">
        <f t="shared" si="26"/>
        <v>3.4099999999999998E-2</v>
      </c>
      <c r="E630">
        <v>1.4056000000000001E-2</v>
      </c>
      <c r="F630">
        <v>4.4710000000000001E-3</v>
      </c>
      <c r="AM630">
        <v>201405</v>
      </c>
      <c r="AN630">
        <v>2.06E-2</v>
      </c>
      <c r="AO630">
        <v>0</v>
      </c>
      <c r="AP630">
        <f t="shared" si="25"/>
        <v>2.06E-2</v>
      </c>
      <c r="AQ630">
        <v>1.9432616999999999E-2</v>
      </c>
      <c r="BO630">
        <v>625</v>
      </c>
      <c r="BP630">
        <v>-7.5825189764315237E-2</v>
      </c>
    </row>
    <row r="631" spans="1:68">
      <c r="A631">
        <v>197812</v>
      </c>
      <c r="B631">
        <v>8.8000000000000005E-3</v>
      </c>
      <c r="C631">
        <v>7.7999999999999996E-3</v>
      </c>
      <c r="D631">
        <f t="shared" si="26"/>
        <v>1.66E-2</v>
      </c>
      <c r="E631">
        <v>-1.2092E-2</v>
      </c>
      <c r="F631">
        <v>4.4510000000000001E-3</v>
      </c>
      <c r="AM631">
        <v>201406</v>
      </c>
      <c r="AN631">
        <v>2.6100000000000002E-2</v>
      </c>
      <c r="AO631">
        <v>0</v>
      </c>
      <c r="AP631">
        <f t="shared" si="25"/>
        <v>2.6100000000000002E-2</v>
      </c>
      <c r="AQ631">
        <v>1.9069190999999999E-2</v>
      </c>
      <c r="BO631">
        <v>626</v>
      </c>
      <c r="BP631">
        <v>-0.19360548661045596</v>
      </c>
    </row>
    <row r="632" spans="1:68">
      <c r="A632">
        <v>197901</v>
      </c>
      <c r="B632">
        <v>4.2299999999999997E-2</v>
      </c>
      <c r="C632">
        <v>7.7000000000000002E-3</v>
      </c>
      <c r="D632">
        <f t="shared" si="26"/>
        <v>4.9999999999999996E-2</v>
      </c>
      <c r="E632">
        <v>2.2064E-2</v>
      </c>
      <c r="F632">
        <v>8.8629999999999994E-3</v>
      </c>
      <c r="AM632">
        <v>201407</v>
      </c>
      <c r="AN632">
        <v>-2.0400000000000001E-2</v>
      </c>
      <c r="AO632">
        <v>0</v>
      </c>
      <c r="AP632">
        <f t="shared" si="25"/>
        <v>-2.0400000000000001E-2</v>
      </c>
      <c r="AQ632">
        <v>1.9936084E-2</v>
      </c>
      <c r="BO632">
        <v>627</v>
      </c>
      <c r="BP632">
        <v>-0.13689925502740186</v>
      </c>
    </row>
    <row r="633" spans="1:68">
      <c r="A633">
        <v>197902</v>
      </c>
      <c r="B633">
        <v>-3.56E-2</v>
      </c>
      <c r="C633">
        <v>7.3000000000000001E-3</v>
      </c>
      <c r="D633">
        <f t="shared" si="26"/>
        <v>-2.8299999999999999E-2</v>
      </c>
      <c r="E633">
        <v>-7.2480000000000001E-3</v>
      </c>
      <c r="F633">
        <v>1.1712999999999999E-2</v>
      </c>
      <c r="AM633">
        <v>201408</v>
      </c>
      <c r="AN633">
        <v>4.2299999999999997E-2</v>
      </c>
      <c r="AO633">
        <v>0</v>
      </c>
      <c r="AP633">
        <f t="shared" si="25"/>
        <v>4.2299999999999997E-2</v>
      </c>
      <c r="AQ633">
        <v>1.9212626999999999E-2</v>
      </c>
      <c r="BO633">
        <v>628</v>
      </c>
      <c r="BP633">
        <v>-0.10454899921051564</v>
      </c>
    </row>
    <row r="634" spans="1:68">
      <c r="A634">
        <v>197903</v>
      </c>
      <c r="B634">
        <v>5.6800000000000003E-2</v>
      </c>
      <c r="C634">
        <v>8.0999999999999996E-3</v>
      </c>
      <c r="D634">
        <f t="shared" si="26"/>
        <v>6.4899999999999999E-2</v>
      </c>
      <c r="E634">
        <v>1.1324000000000001E-2</v>
      </c>
      <c r="F634">
        <v>1.013E-2</v>
      </c>
      <c r="AM634">
        <v>201409</v>
      </c>
      <c r="AN634">
        <v>-1.9699999999999999E-2</v>
      </c>
      <c r="AO634">
        <v>0</v>
      </c>
      <c r="AP634">
        <f t="shared" si="25"/>
        <v>-1.9699999999999999E-2</v>
      </c>
      <c r="AQ634">
        <v>1.9971046999999999E-2</v>
      </c>
      <c r="BO634">
        <v>629</v>
      </c>
      <c r="BP634">
        <v>-0.19801446775157522</v>
      </c>
    </row>
    <row r="635" spans="1:68">
      <c r="A635">
        <v>197904</v>
      </c>
      <c r="B635">
        <v>-5.9999999999999995E-4</v>
      </c>
      <c r="C635">
        <v>8.0000000000000002E-3</v>
      </c>
      <c r="D635">
        <f t="shared" si="26"/>
        <v>7.4000000000000003E-3</v>
      </c>
      <c r="E635">
        <v>-6.8110000000000002E-3</v>
      </c>
      <c r="F635">
        <v>1.1461000000000001E-2</v>
      </c>
      <c r="AM635">
        <v>201410</v>
      </c>
      <c r="AN635">
        <v>2.52E-2</v>
      </c>
      <c r="AO635">
        <v>0</v>
      </c>
      <c r="AP635">
        <f t="shared" si="25"/>
        <v>2.52E-2</v>
      </c>
      <c r="AQ635">
        <v>1.9543619000000002E-2</v>
      </c>
      <c r="BO635">
        <v>630</v>
      </c>
      <c r="BP635">
        <v>0.10139840457249621</v>
      </c>
    </row>
    <row r="636" spans="1:68">
      <c r="A636">
        <v>197905</v>
      </c>
      <c r="B636">
        <v>-2.2100000000000002E-2</v>
      </c>
      <c r="C636">
        <v>8.2000000000000007E-3</v>
      </c>
      <c r="D636">
        <f t="shared" si="26"/>
        <v>-1.3900000000000001E-2</v>
      </c>
      <c r="E636">
        <v>2.6086999999999999E-2</v>
      </c>
      <c r="F636">
        <v>1.2748000000000001E-2</v>
      </c>
      <c r="AM636">
        <v>201411</v>
      </c>
      <c r="AN636">
        <v>2.5499999999999998E-2</v>
      </c>
      <c r="AO636">
        <v>0</v>
      </c>
      <c r="AP636">
        <f t="shared" si="25"/>
        <v>2.5499999999999998E-2</v>
      </c>
      <c r="AQ636">
        <v>1.9075624999999999E-2</v>
      </c>
      <c r="BO636">
        <v>631</v>
      </c>
      <c r="BP636">
        <v>0.18559612869120751</v>
      </c>
    </row>
    <row r="637" spans="1:68">
      <c r="A637">
        <v>197906</v>
      </c>
      <c r="B637">
        <v>3.85E-2</v>
      </c>
      <c r="C637">
        <v>8.0999999999999996E-3</v>
      </c>
      <c r="D637">
        <f t="shared" si="26"/>
        <v>4.6600000000000003E-2</v>
      </c>
      <c r="E637">
        <v>2.3456999999999999E-2</v>
      </c>
      <c r="F637">
        <v>1.1188999999999999E-2</v>
      </c>
      <c r="AM637">
        <v>201412</v>
      </c>
      <c r="AN637">
        <v>-5.9999999999999995E-4</v>
      </c>
      <c r="AO637">
        <v>0</v>
      </c>
      <c r="AP637">
        <f t="shared" si="25"/>
        <v>-5.9999999999999995E-4</v>
      </c>
      <c r="AQ637">
        <v>1.915586E-2</v>
      </c>
      <c r="BO637">
        <v>632</v>
      </c>
      <c r="BP637">
        <v>0.26424346147418676</v>
      </c>
    </row>
    <row r="638" spans="1:68">
      <c r="A638">
        <v>197907</v>
      </c>
      <c r="B638">
        <v>8.2000000000000007E-3</v>
      </c>
      <c r="C638">
        <v>7.7000000000000002E-3</v>
      </c>
      <c r="D638">
        <f t="shared" si="26"/>
        <v>1.5900000000000001E-2</v>
      </c>
      <c r="E638">
        <v>-5.1830000000000001E-3</v>
      </c>
      <c r="F638">
        <v>1.1065E-2</v>
      </c>
      <c r="AM638">
        <v>201501</v>
      </c>
      <c r="AN638">
        <v>-3.1099999999999999E-2</v>
      </c>
      <c r="AO638">
        <v>0</v>
      </c>
      <c r="AP638">
        <f t="shared" si="25"/>
        <v>-3.1099999999999999E-2</v>
      </c>
      <c r="AQ638">
        <v>0</v>
      </c>
      <c r="BO638">
        <v>633</v>
      </c>
      <c r="BP638">
        <v>0.12022850004886354</v>
      </c>
    </row>
    <row r="639" spans="1:68">
      <c r="A639">
        <v>197908</v>
      </c>
      <c r="B639">
        <v>5.5300000000000002E-2</v>
      </c>
      <c r="C639">
        <v>7.7000000000000002E-3</v>
      </c>
      <c r="D639">
        <f t="shared" si="26"/>
        <v>6.3E-2</v>
      </c>
      <c r="E639">
        <v>-6.6600000000000001E-3</v>
      </c>
      <c r="F639">
        <v>9.5759999999999994E-3</v>
      </c>
      <c r="AM639">
        <v>201502</v>
      </c>
      <c r="AN639">
        <v>6.13E-2</v>
      </c>
      <c r="AO639">
        <v>0</v>
      </c>
      <c r="AP639">
        <f t="shared" si="25"/>
        <v>6.13E-2</v>
      </c>
      <c r="AQ639">
        <v>0</v>
      </c>
      <c r="BO639">
        <v>634</v>
      </c>
      <c r="BP639">
        <v>9.5959953824637012E-2</v>
      </c>
    </row>
    <row r="640" spans="1:68">
      <c r="A640">
        <v>197909</v>
      </c>
      <c r="B640">
        <v>-8.2000000000000007E-3</v>
      </c>
      <c r="C640">
        <v>8.3000000000000001E-3</v>
      </c>
      <c r="D640">
        <f t="shared" si="26"/>
        <v>9.9999999999999395E-5</v>
      </c>
      <c r="E640">
        <v>-5.0070000000000002E-3</v>
      </c>
      <c r="F640">
        <v>1.0840000000000001E-2</v>
      </c>
      <c r="AM640">
        <v>201503</v>
      </c>
      <c r="AN640">
        <v>-1.12E-2</v>
      </c>
      <c r="AO640">
        <v>0</v>
      </c>
      <c r="AP640">
        <f t="shared" si="25"/>
        <v>-1.12E-2</v>
      </c>
      <c r="AQ640">
        <v>0</v>
      </c>
      <c r="BO640">
        <v>635</v>
      </c>
      <c r="BP640">
        <v>0.14891939869970655</v>
      </c>
    </row>
    <row r="641" spans="1:68">
      <c r="A641">
        <v>197910</v>
      </c>
      <c r="B641">
        <v>-8.1000000000000003E-2</v>
      </c>
      <c r="C641">
        <v>8.6999999999999994E-3</v>
      </c>
      <c r="D641">
        <f t="shared" si="26"/>
        <v>-7.2300000000000003E-2</v>
      </c>
      <c r="E641">
        <v>-6.6716999999999999E-2</v>
      </c>
      <c r="F641">
        <v>8.0429999999999998E-3</v>
      </c>
      <c r="AM641">
        <v>201504</v>
      </c>
      <c r="AN641">
        <v>5.8999999999999999E-3</v>
      </c>
      <c r="AO641">
        <v>0</v>
      </c>
      <c r="AP641">
        <f t="shared" si="25"/>
        <v>5.8999999999999999E-3</v>
      </c>
      <c r="AQ641">
        <v>0</v>
      </c>
      <c r="BO641">
        <v>636</v>
      </c>
      <c r="BP641">
        <v>2.9469422968339098E-2</v>
      </c>
    </row>
    <row r="642" spans="1:68">
      <c r="A642">
        <v>197911</v>
      </c>
      <c r="B642">
        <v>5.21E-2</v>
      </c>
      <c r="C642">
        <v>9.9000000000000008E-3</v>
      </c>
      <c r="D642">
        <f t="shared" si="26"/>
        <v>6.2E-2</v>
      </c>
      <c r="E642">
        <v>4.8044000000000003E-2</v>
      </c>
      <c r="F642">
        <v>9.3089999999999996E-3</v>
      </c>
      <c r="AM642">
        <v>201505</v>
      </c>
      <c r="AN642">
        <v>1.3599999999999999E-2</v>
      </c>
      <c r="AO642">
        <v>0</v>
      </c>
      <c r="AP642">
        <f t="shared" ref="AP642:AP643" si="27">AN642+AO642</f>
        <v>1.3599999999999999E-2</v>
      </c>
      <c r="AQ642">
        <v>0</v>
      </c>
      <c r="BO642">
        <v>637</v>
      </c>
      <c r="BP642">
        <v>-0.12151557665186469</v>
      </c>
    </row>
    <row r="643" spans="1:68">
      <c r="A643">
        <v>197912</v>
      </c>
      <c r="B643">
        <v>1.7899999999999999E-2</v>
      </c>
      <c r="C643">
        <v>9.4999999999999998E-3</v>
      </c>
      <c r="D643">
        <f t="shared" ref="D643:D706" si="28">B643+C643</f>
        <v>2.7400000000000001E-2</v>
      </c>
      <c r="E643">
        <v>1.1951E-2</v>
      </c>
      <c r="F643">
        <v>1.0540000000000001E-2</v>
      </c>
      <c r="AM643">
        <v>201506</v>
      </c>
      <c r="AN643">
        <v>-1.5299999999999999E-2</v>
      </c>
      <c r="AO643">
        <v>0</v>
      </c>
      <c r="AP643">
        <f t="shared" si="27"/>
        <v>-1.5299999999999999E-2</v>
      </c>
      <c r="AQ643">
        <v>0</v>
      </c>
      <c r="BO643">
        <v>638</v>
      </c>
      <c r="BP643">
        <v>5.2053533582106903E-2</v>
      </c>
    </row>
    <row r="644" spans="1:68">
      <c r="A644">
        <v>198001</v>
      </c>
      <c r="B644">
        <v>5.5100000000000003E-2</v>
      </c>
      <c r="C644">
        <v>8.0000000000000002E-3</v>
      </c>
      <c r="D644">
        <f t="shared" si="28"/>
        <v>6.3100000000000003E-2</v>
      </c>
      <c r="E644">
        <v>-3.7477000000000003E-2</v>
      </c>
      <c r="F644">
        <v>1.4342000000000001E-2</v>
      </c>
      <c r="BO644">
        <v>639</v>
      </c>
      <c r="BP644">
        <v>-0.18003644643624289</v>
      </c>
    </row>
    <row r="645" spans="1:68">
      <c r="A645">
        <v>198002</v>
      </c>
      <c r="B645">
        <v>-1.2200000000000001E-2</v>
      </c>
      <c r="C645">
        <v>8.8999999999999999E-3</v>
      </c>
      <c r="D645">
        <f t="shared" si="28"/>
        <v>-3.3000000000000008E-3</v>
      </c>
      <c r="E645">
        <v>-5.0507000000000003E-2</v>
      </c>
      <c r="F645">
        <v>1.4139000000000001E-2</v>
      </c>
      <c r="BO645">
        <v>640</v>
      </c>
      <c r="BP645">
        <v>0.12858576263204102</v>
      </c>
    </row>
    <row r="646" spans="1:68">
      <c r="A646">
        <v>198003</v>
      </c>
      <c r="B646">
        <v>-0.129</v>
      </c>
      <c r="C646">
        <v>1.21E-2</v>
      </c>
      <c r="D646">
        <f t="shared" si="28"/>
        <v>-0.1169</v>
      </c>
      <c r="E646">
        <v>4.8344999999999999E-2</v>
      </c>
      <c r="F646">
        <v>1.5209E-2</v>
      </c>
      <c r="BO646">
        <v>641</v>
      </c>
      <c r="BP646">
        <v>3.4593092888198618E-2</v>
      </c>
    </row>
    <row r="647" spans="1:68">
      <c r="A647">
        <v>198004</v>
      </c>
      <c r="B647">
        <v>3.9699999999999999E-2</v>
      </c>
      <c r="C647">
        <v>1.26E-2</v>
      </c>
      <c r="D647">
        <f t="shared" si="28"/>
        <v>5.2299999999999999E-2</v>
      </c>
      <c r="E647">
        <v>8.4375000000000006E-2</v>
      </c>
      <c r="F647">
        <v>1.1235999999999999E-2</v>
      </c>
      <c r="BO647">
        <v>642</v>
      </c>
      <c r="BP647">
        <v>-0.12177580868696436</v>
      </c>
    </row>
    <row r="648" spans="1:68">
      <c r="A648">
        <v>198005</v>
      </c>
      <c r="B648">
        <v>5.2600000000000001E-2</v>
      </c>
      <c r="C648">
        <v>8.0999999999999996E-3</v>
      </c>
      <c r="D648">
        <f t="shared" si="28"/>
        <v>6.0700000000000004E-2</v>
      </c>
      <c r="E648">
        <v>3.8482000000000002E-2</v>
      </c>
      <c r="F648">
        <v>9.8770000000000004E-3</v>
      </c>
      <c r="BO648">
        <v>643</v>
      </c>
      <c r="BP648">
        <v>0.28038560380355576</v>
      </c>
    </row>
    <row r="649" spans="1:68">
      <c r="A649">
        <v>198006</v>
      </c>
      <c r="B649">
        <v>3.0599999999999999E-2</v>
      </c>
      <c r="C649">
        <v>6.1000000000000004E-3</v>
      </c>
      <c r="D649">
        <f t="shared" si="28"/>
        <v>3.6699999999999997E-2</v>
      </c>
      <c r="E649">
        <v>2.9314E-2</v>
      </c>
      <c r="F649">
        <v>1.1002E-2</v>
      </c>
      <c r="BO649">
        <v>644</v>
      </c>
      <c r="BP649">
        <v>0.12422360028585511</v>
      </c>
    </row>
    <row r="650" spans="1:68">
      <c r="A650">
        <v>198007</v>
      </c>
      <c r="B650">
        <v>6.4899999999999999E-2</v>
      </c>
      <c r="C650">
        <v>5.3E-3</v>
      </c>
      <c r="D650">
        <f t="shared" si="28"/>
        <v>7.0199999999999999E-2</v>
      </c>
      <c r="E650">
        <v>-4.2687000000000003E-2</v>
      </c>
      <c r="F650">
        <v>0</v>
      </c>
      <c r="BO650">
        <v>645</v>
      </c>
      <c r="BP650">
        <v>1.7543316007791021E-2</v>
      </c>
    </row>
    <row r="651" spans="1:68">
      <c r="A651">
        <v>198008</v>
      </c>
      <c r="B651">
        <v>1.7999999999999999E-2</v>
      </c>
      <c r="C651">
        <v>6.4000000000000003E-3</v>
      </c>
      <c r="D651">
        <f t="shared" si="28"/>
        <v>2.4399999999999998E-2</v>
      </c>
      <c r="E651">
        <v>-2.7640000000000001E-2</v>
      </c>
      <c r="F651">
        <v>7.2550000000000002E-3</v>
      </c>
      <c r="BO651">
        <v>646</v>
      </c>
      <c r="BP651">
        <v>0.24135210165993637</v>
      </c>
    </row>
    <row r="652" spans="1:68">
      <c r="A652">
        <v>198009</v>
      </c>
      <c r="B652">
        <v>2.1899999999999999E-2</v>
      </c>
      <c r="C652">
        <v>7.4999999999999997E-3</v>
      </c>
      <c r="D652">
        <f t="shared" si="28"/>
        <v>2.9399999999999999E-2</v>
      </c>
      <c r="E652">
        <v>-7.2059999999999997E-3</v>
      </c>
      <c r="F652">
        <v>8.4030000000000007E-3</v>
      </c>
      <c r="BO652">
        <v>647</v>
      </c>
      <c r="BP652">
        <v>0.23573856142028765</v>
      </c>
    </row>
    <row r="653" spans="1:68">
      <c r="A653">
        <v>198010</v>
      </c>
      <c r="B653">
        <v>1.06E-2</v>
      </c>
      <c r="C653">
        <v>9.4999999999999998E-3</v>
      </c>
      <c r="D653">
        <f t="shared" si="28"/>
        <v>2.01E-2</v>
      </c>
      <c r="E653">
        <v>-2.3338999999999999E-2</v>
      </c>
      <c r="F653">
        <v>9.5239999999999995E-3</v>
      </c>
      <c r="BO653">
        <v>648</v>
      </c>
      <c r="BP653">
        <v>-0.16553370156132841</v>
      </c>
    </row>
    <row r="654" spans="1:68">
      <c r="A654">
        <v>198011</v>
      </c>
      <c r="B654">
        <v>9.5899999999999999E-2</v>
      </c>
      <c r="C654">
        <v>9.5999999999999992E-3</v>
      </c>
      <c r="D654">
        <f t="shared" si="28"/>
        <v>0.1055</v>
      </c>
      <c r="E654">
        <v>9.4800000000000006E-3</v>
      </c>
      <c r="F654">
        <v>8.2550000000000002E-3</v>
      </c>
      <c r="BO654">
        <v>649</v>
      </c>
      <c r="BP654">
        <v>0.20906719080583813</v>
      </c>
    </row>
    <row r="655" spans="1:68">
      <c r="A655">
        <v>198012</v>
      </c>
      <c r="B655">
        <v>-4.5199999999999997E-2</v>
      </c>
      <c r="C655">
        <v>1.3100000000000001E-2</v>
      </c>
      <c r="D655">
        <f t="shared" si="28"/>
        <v>-3.2099999999999997E-2</v>
      </c>
      <c r="E655">
        <v>2.7543999999999999E-2</v>
      </c>
      <c r="F655">
        <v>9.3570000000000007E-3</v>
      </c>
      <c r="BO655">
        <v>650</v>
      </c>
      <c r="BP655">
        <v>0.20836967885861996</v>
      </c>
    </row>
    <row r="656" spans="1:68">
      <c r="A656">
        <v>198101</v>
      </c>
      <c r="B656">
        <v>-5.04E-2</v>
      </c>
      <c r="C656">
        <v>1.04E-2</v>
      </c>
      <c r="D656">
        <f t="shared" si="28"/>
        <v>-0.04</v>
      </c>
      <c r="E656">
        <v>-4.032E-3</v>
      </c>
      <c r="F656">
        <v>8.1110000000000002E-3</v>
      </c>
      <c r="BO656">
        <v>651</v>
      </c>
      <c r="BP656">
        <v>6.95594196863486E-3</v>
      </c>
    </row>
    <row r="657" spans="1:68">
      <c r="A657">
        <v>198102</v>
      </c>
      <c r="B657">
        <v>5.5999999999999999E-3</v>
      </c>
      <c r="C657">
        <v>1.0699999999999999E-2</v>
      </c>
      <c r="D657">
        <f t="shared" si="28"/>
        <v>1.6299999999999999E-2</v>
      </c>
      <c r="E657">
        <v>-2.8979999999999999E-2</v>
      </c>
      <c r="F657">
        <v>1.0345E-2</v>
      </c>
      <c r="BO657">
        <v>652</v>
      </c>
      <c r="BP657">
        <v>0.21401082938481081</v>
      </c>
    </row>
    <row r="658" spans="1:68">
      <c r="A658">
        <v>198103</v>
      </c>
      <c r="B658">
        <v>3.56E-2</v>
      </c>
      <c r="C658">
        <v>1.21E-2</v>
      </c>
      <c r="D658">
        <f t="shared" si="28"/>
        <v>4.7699999999999999E-2</v>
      </c>
      <c r="E658">
        <v>2.7671999999999999E-2</v>
      </c>
      <c r="F658">
        <v>6.8259999999999996E-3</v>
      </c>
      <c r="BO658">
        <v>653</v>
      </c>
      <c r="BP658">
        <v>-0.19912280528546017</v>
      </c>
    </row>
    <row r="659" spans="1:68">
      <c r="A659">
        <v>198104</v>
      </c>
      <c r="B659">
        <v>-2.1000000000000001E-2</v>
      </c>
      <c r="C659">
        <v>1.0800000000000001E-2</v>
      </c>
      <c r="D659">
        <f t="shared" si="28"/>
        <v>-1.0200000000000001E-2</v>
      </c>
      <c r="E659">
        <v>-3.8249999999999999E-2</v>
      </c>
      <c r="F659">
        <v>6.7799999999999996E-3</v>
      </c>
      <c r="BO659">
        <v>654</v>
      </c>
      <c r="BP659">
        <v>-5.3222622589697954E-2</v>
      </c>
    </row>
    <row r="660" spans="1:68">
      <c r="A660">
        <v>198105</v>
      </c>
      <c r="B660">
        <v>1.1000000000000001E-3</v>
      </c>
      <c r="C660">
        <v>1.15E-2</v>
      </c>
      <c r="D660">
        <f t="shared" si="28"/>
        <v>1.26E-2</v>
      </c>
      <c r="E660">
        <v>4.5241000000000003E-2</v>
      </c>
      <c r="F660">
        <v>7.8560000000000001E-3</v>
      </c>
      <c r="BO660">
        <v>655</v>
      </c>
      <c r="BP660">
        <v>0.1785632899050934</v>
      </c>
    </row>
    <row r="661" spans="1:68">
      <c r="A661">
        <v>198106</v>
      </c>
      <c r="B661">
        <v>-2.3599999999999999E-2</v>
      </c>
      <c r="C661">
        <v>1.35E-2</v>
      </c>
      <c r="D661">
        <f t="shared" si="28"/>
        <v>-1.01E-2</v>
      </c>
      <c r="E661">
        <v>-6.9760000000000004E-3</v>
      </c>
      <c r="F661">
        <v>8.9090000000000003E-3</v>
      </c>
      <c r="BO661">
        <v>656</v>
      </c>
      <c r="BP661">
        <v>-0.15340508198828584</v>
      </c>
    </row>
    <row r="662" spans="1:68">
      <c r="A662">
        <v>198107</v>
      </c>
      <c r="B662">
        <v>-1.54E-2</v>
      </c>
      <c r="C662">
        <v>1.24E-2</v>
      </c>
      <c r="D662">
        <f t="shared" si="28"/>
        <v>-3.0000000000000009E-3</v>
      </c>
      <c r="E662">
        <v>-2.8486000000000001E-2</v>
      </c>
      <c r="F662">
        <v>1.1037999999999999E-2</v>
      </c>
      <c r="BO662">
        <v>657</v>
      </c>
      <c r="BP662">
        <v>-0.11147694099102012</v>
      </c>
    </row>
    <row r="663" spans="1:68">
      <c r="A663">
        <v>198108</v>
      </c>
      <c r="B663">
        <v>-7.0300000000000001E-2</v>
      </c>
      <c r="C663">
        <v>1.2800000000000001E-2</v>
      </c>
      <c r="D663">
        <f t="shared" si="28"/>
        <v>-5.7500000000000002E-2</v>
      </c>
      <c r="E663">
        <v>-2.2596000000000002E-2</v>
      </c>
      <c r="F663">
        <v>7.6420000000000004E-3</v>
      </c>
      <c r="BO663">
        <v>658</v>
      </c>
      <c r="BP663">
        <v>0.17662964111759177</v>
      </c>
    </row>
    <row r="664" spans="1:68">
      <c r="A664">
        <v>198109</v>
      </c>
      <c r="B664">
        <v>-7.17E-2</v>
      </c>
      <c r="C664">
        <v>1.24E-2</v>
      </c>
      <c r="D664">
        <f t="shared" si="28"/>
        <v>-5.9299999999999999E-2</v>
      </c>
      <c r="E664">
        <v>-8.0440000000000008E-3</v>
      </c>
      <c r="F664">
        <v>9.7509999999999993E-3</v>
      </c>
      <c r="BO664">
        <v>659</v>
      </c>
      <c r="BP664">
        <v>0.29928516698591023</v>
      </c>
    </row>
    <row r="665" spans="1:68">
      <c r="A665">
        <v>198110</v>
      </c>
      <c r="B665">
        <v>4.9200000000000001E-2</v>
      </c>
      <c r="C665">
        <v>1.21E-2</v>
      </c>
      <c r="D665">
        <f t="shared" si="28"/>
        <v>6.13E-2</v>
      </c>
      <c r="E665">
        <v>7.4287000000000006E-2</v>
      </c>
      <c r="F665">
        <v>2.1459999999999999E-3</v>
      </c>
      <c r="BO665">
        <v>660</v>
      </c>
      <c r="BP665">
        <v>0.21084194579788756</v>
      </c>
    </row>
    <row r="666" spans="1:68">
      <c r="A666">
        <v>198111</v>
      </c>
      <c r="B666">
        <v>3.3599999999999998E-2</v>
      </c>
      <c r="C666">
        <v>1.0699999999999999E-2</v>
      </c>
      <c r="D666">
        <f t="shared" si="28"/>
        <v>4.4299999999999999E-2</v>
      </c>
      <c r="E666">
        <v>8.4517999999999996E-2</v>
      </c>
      <c r="F666">
        <v>3.212E-3</v>
      </c>
      <c r="BO666">
        <v>661</v>
      </c>
      <c r="BP666">
        <v>-3.9790388631577023E-2</v>
      </c>
    </row>
    <row r="667" spans="1:68">
      <c r="A667">
        <v>198112</v>
      </c>
      <c r="B667">
        <v>-3.6499999999999998E-2</v>
      </c>
      <c r="C667">
        <v>8.6999999999999994E-3</v>
      </c>
      <c r="D667">
        <f t="shared" si="28"/>
        <v>-2.7799999999999998E-2</v>
      </c>
      <c r="E667">
        <v>-3.2776E-2</v>
      </c>
      <c r="F667">
        <v>3.202E-3</v>
      </c>
      <c r="BO667">
        <v>662</v>
      </c>
      <c r="BP667">
        <v>8.9312930921200129E-2</v>
      </c>
    </row>
    <row r="668" spans="1:68">
      <c r="A668">
        <v>198201</v>
      </c>
      <c r="B668">
        <v>-3.2399999999999998E-2</v>
      </c>
      <c r="C668">
        <v>8.0000000000000002E-3</v>
      </c>
      <c r="D668">
        <f t="shared" si="28"/>
        <v>-2.4399999999999998E-2</v>
      </c>
      <c r="E668">
        <v>2.885E-3</v>
      </c>
      <c r="F668">
        <v>3.1909999999999998E-3</v>
      </c>
      <c r="BO668">
        <v>663</v>
      </c>
      <c r="BP668">
        <v>0.23897290224252754</v>
      </c>
    </row>
    <row r="669" spans="1:68">
      <c r="A669">
        <v>198202</v>
      </c>
      <c r="B669">
        <v>-5.8599999999999999E-2</v>
      </c>
      <c r="C669">
        <v>9.1999999999999998E-3</v>
      </c>
      <c r="D669">
        <f t="shared" si="28"/>
        <v>-4.9399999999999999E-2</v>
      </c>
      <c r="E669">
        <v>1.9095999999999998E-2</v>
      </c>
      <c r="F669">
        <v>3.1809999999999998E-3</v>
      </c>
      <c r="BO669">
        <v>664</v>
      </c>
      <c r="BP669">
        <v>-5.5009184312358683E-2</v>
      </c>
    </row>
    <row r="670" spans="1:68">
      <c r="A670">
        <v>198203</v>
      </c>
      <c r="B670">
        <v>-1.8700000000000001E-2</v>
      </c>
      <c r="C670">
        <v>9.7999999999999997E-3</v>
      </c>
      <c r="D670">
        <f t="shared" si="28"/>
        <v>-8.9000000000000017E-3</v>
      </c>
      <c r="E670">
        <v>5.6299999999999996E-3</v>
      </c>
      <c r="F670">
        <v>-1.057E-3</v>
      </c>
      <c r="BO670">
        <v>665</v>
      </c>
      <c r="BP670">
        <v>0.28166472431043549</v>
      </c>
    </row>
    <row r="671" spans="1:68">
      <c r="A671">
        <v>198204</v>
      </c>
      <c r="B671">
        <v>3.27E-2</v>
      </c>
      <c r="C671">
        <v>1.1299999999999999E-2</v>
      </c>
      <c r="D671">
        <f t="shared" si="28"/>
        <v>4.3999999999999997E-2</v>
      </c>
      <c r="E671">
        <v>2.6932999999999999E-2</v>
      </c>
      <c r="F671">
        <v>4.2329999999999998E-3</v>
      </c>
      <c r="BO671">
        <v>666</v>
      </c>
      <c r="BP671">
        <v>0.2764968143605474</v>
      </c>
    </row>
    <row r="672" spans="1:68">
      <c r="A672">
        <v>198205</v>
      </c>
      <c r="B672">
        <v>-3.9899999999999998E-2</v>
      </c>
      <c r="C672">
        <v>1.06E-2</v>
      </c>
      <c r="D672">
        <f t="shared" si="28"/>
        <v>-2.93E-2</v>
      </c>
      <c r="E672">
        <v>2.0608000000000001E-2</v>
      </c>
      <c r="F672">
        <v>9.4839999999999994E-3</v>
      </c>
      <c r="BO672">
        <v>667</v>
      </c>
      <c r="BP672">
        <v>0.28781601427038017</v>
      </c>
    </row>
    <row r="673" spans="1:68">
      <c r="A673">
        <v>198206</v>
      </c>
      <c r="B673">
        <v>-3.09E-2</v>
      </c>
      <c r="C673">
        <v>9.5999999999999992E-3</v>
      </c>
      <c r="D673">
        <f t="shared" si="28"/>
        <v>-2.1299999999999999E-2</v>
      </c>
      <c r="E673">
        <v>-2.4989000000000001E-2</v>
      </c>
      <c r="F673">
        <v>1.2526000000000001E-2</v>
      </c>
      <c r="BO673">
        <v>668</v>
      </c>
      <c r="BP673">
        <v>0.1931655302833904</v>
      </c>
    </row>
    <row r="674" spans="1:68">
      <c r="A674">
        <v>198207</v>
      </c>
      <c r="B674">
        <v>-3.1899999999999998E-2</v>
      </c>
      <c r="C674">
        <v>1.0500000000000001E-2</v>
      </c>
      <c r="D674">
        <f t="shared" si="28"/>
        <v>-2.1399999999999995E-2</v>
      </c>
      <c r="E674">
        <v>4.1457000000000001E-2</v>
      </c>
      <c r="F674">
        <v>5.1549999999999999E-3</v>
      </c>
      <c r="BO674">
        <v>669</v>
      </c>
      <c r="BP674">
        <v>0.13392654975942808</v>
      </c>
    </row>
    <row r="675" spans="1:68">
      <c r="A675">
        <v>198208</v>
      </c>
      <c r="B675">
        <v>0.1114</v>
      </c>
      <c r="C675">
        <v>7.6E-3</v>
      </c>
      <c r="D675">
        <f t="shared" si="28"/>
        <v>0.11899999999999999</v>
      </c>
      <c r="E675">
        <v>7.6073000000000002E-2</v>
      </c>
      <c r="F675">
        <v>2.0509999999999999E-3</v>
      </c>
      <c r="BO675">
        <v>670</v>
      </c>
      <c r="BP675">
        <v>0.1898851687398817</v>
      </c>
    </row>
    <row r="676" spans="1:68">
      <c r="A676">
        <v>198209</v>
      </c>
      <c r="B676">
        <v>1.29E-2</v>
      </c>
      <c r="C676">
        <v>5.1000000000000004E-3</v>
      </c>
      <c r="D676">
        <f t="shared" si="28"/>
        <v>1.8000000000000002E-2</v>
      </c>
      <c r="E676">
        <v>3.9536000000000002E-2</v>
      </c>
      <c r="F676">
        <v>2.0470000000000002E-3</v>
      </c>
      <c r="BO676">
        <v>671</v>
      </c>
      <c r="BP676">
        <v>0.28735213132481718</v>
      </c>
    </row>
    <row r="677" spans="1:68">
      <c r="A677">
        <v>198210</v>
      </c>
      <c r="B677">
        <v>0.113</v>
      </c>
      <c r="C677">
        <v>5.8999999999999999E-3</v>
      </c>
      <c r="D677">
        <f t="shared" si="28"/>
        <v>0.11890000000000001</v>
      </c>
      <c r="E677">
        <v>9.9992999999999999E-2</v>
      </c>
      <c r="F677">
        <v>3.0639999999999999E-3</v>
      </c>
      <c r="BO677">
        <v>672</v>
      </c>
      <c r="BP677">
        <v>5.7127749587514209E-2</v>
      </c>
    </row>
    <row r="678" spans="1:68">
      <c r="A678">
        <v>198211</v>
      </c>
      <c r="B678">
        <v>4.6699999999999998E-2</v>
      </c>
      <c r="C678">
        <v>6.3E-3</v>
      </c>
      <c r="D678">
        <f t="shared" si="28"/>
        <v>5.2999999999999999E-2</v>
      </c>
      <c r="E678">
        <v>-1.0137999999999999E-2</v>
      </c>
      <c r="F678">
        <v>-2.0370000000000002E-3</v>
      </c>
      <c r="BO678">
        <v>673</v>
      </c>
      <c r="BP678">
        <v>1.9092906945471333E-2</v>
      </c>
    </row>
    <row r="679" spans="1:68">
      <c r="A679">
        <v>198212</v>
      </c>
      <c r="B679">
        <v>5.4999999999999997E-3</v>
      </c>
      <c r="C679">
        <v>6.7000000000000002E-3</v>
      </c>
      <c r="D679">
        <f t="shared" si="28"/>
        <v>1.2199999999999999E-2</v>
      </c>
      <c r="E679">
        <v>3.6298999999999998E-2</v>
      </c>
      <c r="F679">
        <v>-4.0819999999999997E-3</v>
      </c>
      <c r="BO679">
        <v>674</v>
      </c>
      <c r="BP679">
        <v>3.8735196369299618E-2</v>
      </c>
    </row>
    <row r="680" spans="1:68">
      <c r="A680">
        <v>198301</v>
      </c>
      <c r="B680">
        <v>3.5999999999999997E-2</v>
      </c>
      <c r="C680">
        <v>6.8999999999999999E-3</v>
      </c>
      <c r="D680">
        <f t="shared" si="28"/>
        <v>4.2899999999999994E-2</v>
      </c>
      <c r="E680">
        <v>-2.0403000000000001E-2</v>
      </c>
      <c r="F680">
        <v>2.049E-3</v>
      </c>
      <c r="BO680">
        <v>675</v>
      </c>
      <c r="BP680">
        <v>-7.6289535362063954E-2</v>
      </c>
    </row>
    <row r="681" spans="1:68">
      <c r="A681">
        <v>198302</v>
      </c>
      <c r="B681">
        <v>2.5899999999999999E-2</v>
      </c>
      <c r="C681">
        <v>6.1999999999999998E-3</v>
      </c>
      <c r="D681">
        <f t="shared" si="28"/>
        <v>3.2099999999999997E-2</v>
      </c>
      <c r="E681">
        <v>4.2297000000000001E-2</v>
      </c>
      <c r="F681">
        <v>1.0219999999999999E-3</v>
      </c>
      <c r="BO681">
        <v>676</v>
      </c>
      <c r="BP681">
        <v>9.675486950308787E-2</v>
      </c>
    </row>
    <row r="682" spans="1:68">
      <c r="A682">
        <v>198303</v>
      </c>
      <c r="B682">
        <v>2.8199999999999999E-2</v>
      </c>
      <c r="C682">
        <v>6.3E-3</v>
      </c>
      <c r="D682">
        <f t="shared" si="28"/>
        <v>3.4500000000000003E-2</v>
      </c>
      <c r="E682">
        <v>-1.1169E-2</v>
      </c>
      <c r="F682">
        <v>0</v>
      </c>
      <c r="BO682">
        <v>677</v>
      </c>
      <c r="BP682">
        <v>0.18192564046295268</v>
      </c>
    </row>
    <row r="683" spans="1:68">
      <c r="A683">
        <v>198304</v>
      </c>
      <c r="B683">
        <v>6.6699999999999995E-2</v>
      </c>
      <c r="C683">
        <v>7.1000000000000004E-3</v>
      </c>
      <c r="D683">
        <f t="shared" si="28"/>
        <v>7.3799999999999991E-2</v>
      </c>
      <c r="E683">
        <v>3.0023999999999999E-2</v>
      </c>
      <c r="F683">
        <v>7.1500000000000001E-3</v>
      </c>
      <c r="BO683">
        <v>678</v>
      </c>
      <c r="BP683">
        <v>-7.5036151683799401E-3</v>
      </c>
    </row>
    <row r="684" spans="1:68">
      <c r="A684">
        <v>198305</v>
      </c>
      <c r="B684">
        <v>5.1999999999999998E-3</v>
      </c>
      <c r="C684">
        <v>6.8999999999999999E-3</v>
      </c>
      <c r="D684">
        <f t="shared" si="28"/>
        <v>1.21E-2</v>
      </c>
      <c r="E684">
        <v>-2.9760000000000002E-2</v>
      </c>
      <c r="F684">
        <v>6.0850000000000001E-3</v>
      </c>
      <c r="BO684">
        <v>679</v>
      </c>
      <c r="BP684">
        <v>-0.1260096722592528</v>
      </c>
    </row>
    <row r="685" spans="1:68">
      <c r="A685">
        <v>198306</v>
      </c>
      <c r="B685">
        <v>3.0700000000000002E-2</v>
      </c>
      <c r="C685">
        <v>6.7000000000000002E-3</v>
      </c>
      <c r="D685">
        <f t="shared" si="28"/>
        <v>3.7400000000000003E-2</v>
      </c>
      <c r="E685">
        <v>7.8200000000000003E-4</v>
      </c>
      <c r="F685">
        <v>3.0240000000000002E-3</v>
      </c>
      <c r="BO685">
        <v>680</v>
      </c>
      <c r="BP685">
        <v>0.11908321815194806</v>
      </c>
    </row>
    <row r="686" spans="1:68">
      <c r="A686">
        <v>198307</v>
      </c>
      <c r="B686">
        <v>-4.07E-2</v>
      </c>
      <c r="C686">
        <v>7.4000000000000003E-3</v>
      </c>
      <c r="D686">
        <f t="shared" si="28"/>
        <v>-3.3299999999999996E-2</v>
      </c>
      <c r="E686">
        <v>-4.4003E-2</v>
      </c>
      <c r="F686">
        <v>4.0200000000000001E-3</v>
      </c>
      <c r="BO686">
        <v>681</v>
      </c>
      <c r="BP686">
        <v>0.1866882069409514</v>
      </c>
    </row>
    <row r="687" spans="1:68">
      <c r="A687">
        <v>198308</v>
      </c>
      <c r="B687">
        <v>-5.0000000000000001E-3</v>
      </c>
      <c r="C687">
        <v>7.6E-3</v>
      </c>
      <c r="D687">
        <f t="shared" si="28"/>
        <v>2.5999999999999999E-3</v>
      </c>
      <c r="E687">
        <v>1.2782999999999999E-2</v>
      </c>
      <c r="F687">
        <v>3.003E-3</v>
      </c>
      <c r="BO687">
        <v>682</v>
      </c>
      <c r="BP687">
        <v>-0.11902517705546717</v>
      </c>
    </row>
    <row r="688" spans="1:68">
      <c r="A688">
        <v>198309</v>
      </c>
      <c r="B688">
        <v>9.1999999999999998E-3</v>
      </c>
      <c r="C688">
        <v>7.6E-3</v>
      </c>
      <c r="D688">
        <f t="shared" si="28"/>
        <v>1.6799999999999999E-2</v>
      </c>
      <c r="E688">
        <v>4.2486000000000003E-2</v>
      </c>
      <c r="F688">
        <v>4.9899999999999996E-3</v>
      </c>
      <c r="BO688">
        <v>683</v>
      </c>
      <c r="BP688">
        <v>3.2081948039031416E-2</v>
      </c>
    </row>
    <row r="689" spans="1:68">
      <c r="A689">
        <v>198310</v>
      </c>
      <c r="B689">
        <v>-3.44E-2</v>
      </c>
      <c r="C689">
        <v>7.6E-3</v>
      </c>
      <c r="D689">
        <f t="shared" si="28"/>
        <v>-2.6800000000000001E-2</v>
      </c>
      <c r="E689">
        <v>-1.0992E-2</v>
      </c>
      <c r="F689">
        <v>2.9789999999999999E-3</v>
      </c>
      <c r="BO689">
        <v>684</v>
      </c>
      <c r="BP689">
        <v>0.14255829012021992</v>
      </c>
    </row>
    <row r="690" spans="1:68">
      <c r="A690">
        <v>198311</v>
      </c>
      <c r="B690">
        <v>2.1600000000000001E-2</v>
      </c>
      <c r="C690">
        <v>7.0000000000000001E-3</v>
      </c>
      <c r="D690">
        <f t="shared" si="28"/>
        <v>2.86E-2</v>
      </c>
      <c r="E690">
        <v>1.6129000000000001E-2</v>
      </c>
      <c r="F690">
        <v>1.98E-3</v>
      </c>
      <c r="BO690">
        <v>685</v>
      </c>
      <c r="BP690">
        <v>-2.8130998158718556E-2</v>
      </c>
    </row>
    <row r="691" spans="1:68">
      <c r="A691">
        <v>198312</v>
      </c>
      <c r="B691">
        <v>-1.78E-2</v>
      </c>
      <c r="C691">
        <v>7.3000000000000001E-3</v>
      </c>
      <c r="D691">
        <f t="shared" si="28"/>
        <v>-1.0499999999999999E-2</v>
      </c>
      <c r="E691">
        <v>-3.1199999999999999E-4</v>
      </c>
      <c r="F691">
        <v>9.8799999999999995E-4</v>
      </c>
      <c r="BO691">
        <v>686</v>
      </c>
      <c r="BP691">
        <v>0.14639430378282703</v>
      </c>
    </row>
    <row r="692" spans="1:68">
      <c r="A692">
        <v>198401</v>
      </c>
      <c r="B692">
        <v>-1.9199999999999998E-2</v>
      </c>
      <c r="C692">
        <v>7.6E-3</v>
      </c>
      <c r="D692">
        <f t="shared" si="28"/>
        <v>-1.1599999999999999E-2</v>
      </c>
      <c r="E692">
        <v>1.7864999999999999E-2</v>
      </c>
      <c r="F692">
        <v>5.9230000000000003E-3</v>
      </c>
      <c r="BO692">
        <v>687</v>
      </c>
      <c r="BP692">
        <v>-0.10313292759465653</v>
      </c>
    </row>
    <row r="693" spans="1:68">
      <c r="A693">
        <v>198402</v>
      </c>
      <c r="B693">
        <v>-4.82E-2</v>
      </c>
      <c r="C693">
        <v>7.1000000000000004E-3</v>
      </c>
      <c r="D693">
        <f t="shared" si="28"/>
        <v>-4.1099999999999998E-2</v>
      </c>
      <c r="E693">
        <v>-1.3391999999999999E-2</v>
      </c>
      <c r="F693">
        <v>4.9069999999999999E-3</v>
      </c>
      <c r="BO693">
        <v>688</v>
      </c>
      <c r="BP693">
        <v>-0.11101064933160742</v>
      </c>
    </row>
    <row r="694" spans="1:68">
      <c r="A694">
        <v>198403</v>
      </c>
      <c r="B694">
        <v>6.3E-3</v>
      </c>
      <c r="C694">
        <v>7.3000000000000001E-3</v>
      </c>
      <c r="D694">
        <f t="shared" si="28"/>
        <v>1.3600000000000001E-2</v>
      </c>
      <c r="E694">
        <v>-2.1080000000000002E-2</v>
      </c>
      <c r="F694">
        <v>1.9530000000000001E-3</v>
      </c>
      <c r="BO694">
        <v>689</v>
      </c>
      <c r="BP694">
        <v>0.19103561279617909</v>
      </c>
    </row>
    <row r="695" spans="1:68">
      <c r="A695">
        <v>198404</v>
      </c>
      <c r="B695">
        <v>-5.1999999999999998E-3</v>
      </c>
      <c r="C695">
        <v>8.0999999999999996E-3</v>
      </c>
      <c r="D695">
        <f t="shared" si="28"/>
        <v>2.8999999999999998E-3</v>
      </c>
      <c r="E695">
        <v>-5.156E-3</v>
      </c>
      <c r="F695">
        <v>4.8729999999999997E-3</v>
      </c>
      <c r="BO695">
        <v>690</v>
      </c>
      <c r="BP695">
        <v>0.23626443450453338</v>
      </c>
    </row>
    <row r="696" spans="1:68">
      <c r="A696">
        <v>198405</v>
      </c>
      <c r="B696">
        <v>-5.9700000000000003E-2</v>
      </c>
      <c r="C696">
        <v>7.7999999999999996E-3</v>
      </c>
      <c r="D696">
        <f t="shared" si="28"/>
        <v>-5.1900000000000002E-2</v>
      </c>
      <c r="E696">
        <v>-5.0560000000000001E-2</v>
      </c>
      <c r="F696">
        <v>2.9099999999999998E-3</v>
      </c>
      <c r="BO696">
        <v>691</v>
      </c>
      <c r="BP696">
        <v>0.20603821244615178</v>
      </c>
    </row>
    <row r="697" spans="1:68">
      <c r="A697">
        <v>198406</v>
      </c>
      <c r="B697">
        <v>1.8200000000000001E-2</v>
      </c>
      <c r="C697">
        <v>7.4999999999999997E-3</v>
      </c>
      <c r="D697">
        <f t="shared" si="28"/>
        <v>2.5700000000000001E-2</v>
      </c>
      <c r="E697">
        <v>1.4940999999999999E-2</v>
      </c>
      <c r="F697">
        <v>2.9009999999999999E-3</v>
      </c>
      <c r="BO697">
        <v>692</v>
      </c>
      <c r="BP697">
        <v>-0.15626263558678904</v>
      </c>
    </row>
    <row r="698" spans="1:68">
      <c r="A698">
        <v>198407</v>
      </c>
      <c r="B698">
        <v>-2.7400000000000001E-2</v>
      </c>
      <c r="C698">
        <v>8.2000000000000007E-3</v>
      </c>
      <c r="D698">
        <f t="shared" si="28"/>
        <v>-1.9200000000000002E-2</v>
      </c>
      <c r="E698">
        <v>6.4574000000000006E-2</v>
      </c>
      <c r="F698">
        <v>3.8570000000000002E-3</v>
      </c>
      <c r="BO698">
        <v>693</v>
      </c>
      <c r="BP698">
        <v>-1.7957157413593938E-3</v>
      </c>
    </row>
    <row r="699" spans="1:68">
      <c r="A699">
        <v>198408</v>
      </c>
      <c r="B699">
        <v>0.1028</v>
      </c>
      <c r="C699">
        <v>8.3000000000000001E-3</v>
      </c>
      <c r="D699">
        <f t="shared" si="28"/>
        <v>0.1111</v>
      </c>
      <c r="E699">
        <v>1.4128999999999999E-2</v>
      </c>
      <c r="F699">
        <v>3.8419999999999999E-3</v>
      </c>
      <c r="BO699">
        <v>694</v>
      </c>
      <c r="BP699">
        <v>4.0603180830265262E-2</v>
      </c>
    </row>
    <row r="700" spans="1:68">
      <c r="A700">
        <v>198409</v>
      </c>
      <c r="B700">
        <v>-8.0000000000000002E-3</v>
      </c>
      <c r="C700">
        <v>8.6E-3</v>
      </c>
      <c r="D700">
        <f t="shared" si="28"/>
        <v>5.9999999999999984E-4</v>
      </c>
      <c r="E700">
        <v>2.7822E-2</v>
      </c>
      <c r="F700">
        <v>4.7850000000000002E-3</v>
      </c>
      <c r="BO700">
        <v>695</v>
      </c>
      <c r="BP700">
        <v>0.19885630444377539</v>
      </c>
    </row>
    <row r="701" spans="1:68">
      <c r="A701">
        <v>198410</v>
      </c>
      <c r="B701">
        <v>-8.3999999999999995E-3</v>
      </c>
      <c r="C701">
        <v>0.01</v>
      </c>
      <c r="D701">
        <f t="shared" si="28"/>
        <v>1.6000000000000007E-3</v>
      </c>
      <c r="E701">
        <v>5.3938E-2</v>
      </c>
      <c r="F701">
        <v>2.8570000000000002E-3</v>
      </c>
      <c r="BO701">
        <v>696</v>
      </c>
      <c r="BP701">
        <v>0.23205555520643956</v>
      </c>
    </row>
    <row r="702" spans="1:68">
      <c r="A702">
        <v>198411</v>
      </c>
      <c r="B702">
        <v>-1.7600000000000001E-2</v>
      </c>
      <c r="C702">
        <v>7.3000000000000001E-3</v>
      </c>
      <c r="D702">
        <f t="shared" si="28"/>
        <v>-1.03E-2</v>
      </c>
      <c r="E702">
        <v>1.8127999999999998E-2</v>
      </c>
      <c r="F702">
        <v>0</v>
      </c>
      <c r="BO702">
        <v>697</v>
      </c>
      <c r="BP702">
        <v>1.9701724345731308E-2</v>
      </c>
    </row>
    <row r="703" spans="1:68">
      <c r="A703">
        <v>198412</v>
      </c>
      <c r="B703">
        <v>1.84E-2</v>
      </c>
      <c r="C703">
        <v>6.4000000000000003E-3</v>
      </c>
      <c r="D703">
        <f t="shared" si="28"/>
        <v>2.4799999999999999E-2</v>
      </c>
      <c r="E703">
        <v>8.7609999999999997E-3</v>
      </c>
      <c r="F703">
        <v>0</v>
      </c>
      <c r="BO703">
        <v>698</v>
      </c>
      <c r="BP703">
        <v>0.20063860842884407</v>
      </c>
    </row>
    <row r="704" spans="1:68">
      <c r="A704">
        <v>198501</v>
      </c>
      <c r="B704">
        <v>7.9899999999999999E-2</v>
      </c>
      <c r="C704">
        <v>6.4999999999999997E-3</v>
      </c>
      <c r="D704">
        <f t="shared" si="28"/>
        <v>8.6400000000000005E-2</v>
      </c>
      <c r="E704">
        <v>3.3175999999999997E-2</v>
      </c>
      <c r="F704">
        <v>1.8990000000000001E-3</v>
      </c>
      <c r="BO704">
        <v>699</v>
      </c>
      <c r="BP704">
        <v>-8.5611236086826192E-2</v>
      </c>
    </row>
    <row r="705" spans="1:68">
      <c r="A705">
        <v>198502</v>
      </c>
      <c r="B705">
        <v>1.2200000000000001E-2</v>
      </c>
      <c r="C705">
        <v>5.7999999999999996E-3</v>
      </c>
      <c r="D705">
        <f t="shared" si="28"/>
        <v>1.8000000000000002E-2</v>
      </c>
      <c r="E705">
        <v>-3.4553E-2</v>
      </c>
      <c r="F705">
        <v>4.7390000000000002E-3</v>
      </c>
      <c r="BO705">
        <v>700</v>
      </c>
      <c r="BP705">
        <v>0.16467814850568124</v>
      </c>
    </row>
    <row r="706" spans="1:68">
      <c r="A706">
        <v>198503</v>
      </c>
      <c r="B706">
        <v>-8.3999999999999995E-3</v>
      </c>
      <c r="C706">
        <v>6.1999999999999998E-3</v>
      </c>
      <c r="D706">
        <f t="shared" si="28"/>
        <v>-2.1999999999999997E-3</v>
      </c>
      <c r="E706">
        <v>2.4851999999999999E-2</v>
      </c>
      <c r="F706">
        <v>3.774E-3</v>
      </c>
      <c r="BO706">
        <v>701</v>
      </c>
      <c r="BP706">
        <v>-0.16254318642126964</v>
      </c>
    </row>
    <row r="707" spans="1:68">
      <c r="A707">
        <v>198504</v>
      </c>
      <c r="B707">
        <v>-9.5999999999999992E-3</v>
      </c>
      <c r="C707">
        <v>7.1999999999999998E-3</v>
      </c>
      <c r="D707">
        <f t="shared" ref="D707:D770" si="29">B707+C707</f>
        <v>-2.3999999999999994E-3</v>
      </c>
      <c r="E707">
        <v>2.3987000000000001E-2</v>
      </c>
      <c r="F707">
        <v>4.6990000000000001E-3</v>
      </c>
      <c r="BO707">
        <v>702</v>
      </c>
      <c r="BP707">
        <v>0.29444783813649461</v>
      </c>
    </row>
    <row r="708" spans="1:68">
      <c r="A708">
        <v>198505</v>
      </c>
      <c r="B708">
        <v>5.0900000000000001E-2</v>
      </c>
      <c r="C708">
        <v>6.6E-3</v>
      </c>
      <c r="D708">
        <f t="shared" si="29"/>
        <v>5.7500000000000002E-2</v>
      </c>
      <c r="E708">
        <v>6.7834000000000005E-2</v>
      </c>
      <c r="F708">
        <v>3.7420000000000001E-3</v>
      </c>
      <c r="BO708">
        <v>703</v>
      </c>
      <c r="BP708">
        <v>0.1961170183081174</v>
      </c>
    </row>
    <row r="709" spans="1:68">
      <c r="A709">
        <v>198506</v>
      </c>
      <c r="B709">
        <v>1.2699999999999999E-2</v>
      </c>
      <c r="C709">
        <v>5.4999999999999997E-3</v>
      </c>
      <c r="D709">
        <f t="shared" si="29"/>
        <v>1.8200000000000001E-2</v>
      </c>
      <c r="E709">
        <v>9.7990000000000004E-3</v>
      </c>
      <c r="F709">
        <v>2.7959999999999999E-3</v>
      </c>
      <c r="BO709">
        <v>704</v>
      </c>
      <c r="BP709">
        <v>5.9264622494943908E-3</v>
      </c>
    </row>
    <row r="710" spans="1:68">
      <c r="A710">
        <v>198507</v>
      </c>
      <c r="B710">
        <v>-7.4000000000000003E-3</v>
      </c>
      <c r="C710">
        <v>6.1999999999999998E-3</v>
      </c>
      <c r="D710">
        <f t="shared" si="29"/>
        <v>-1.2000000000000005E-3</v>
      </c>
      <c r="E710">
        <v>-9.5080000000000008E-3</v>
      </c>
      <c r="F710">
        <v>1.859E-3</v>
      </c>
      <c r="BO710">
        <v>705</v>
      </c>
      <c r="BP710">
        <v>7.1918191348265659E-2</v>
      </c>
    </row>
    <row r="711" spans="1:68">
      <c r="A711">
        <v>198508</v>
      </c>
      <c r="B711">
        <v>-1.0200000000000001E-2</v>
      </c>
      <c r="C711">
        <v>5.4999999999999997E-3</v>
      </c>
      <c r="D711">
        <f t="shared" si="29"/>
        <v>-4.7000000000000011E-3</v>
      </c>
      <c r="E711">
        <v>2.5767000000000002E-2</v>
      </c>
      <c r="F711">
        <v>1.8550000000000001E-3</v>
      </c>
      <c r="BO711">
        <v>706</v>
      </c>
      <c r="BP711">
        <v>0.17395834880506134</v>
      </c>
    </row>
    <row r="712" spans="1:68">
      <c r="A712">
        <v>198509</v>
      </c>
      <c r="B712">
        <v>-4.5400000000000003E-2</v>
      </c>
      <c r="C712">
        <v>6.0000000000000001E-3</v>
      </c>
      <c r="D712">
        <f t="shared" si="29"/>
        <v>-3.9400000000000004E-2</v>
      </c>
      <c r="E712">
        <v>4.7980000000000002E-3</v>
      </c>
      <c r="F712">
        <v>2.7780000000000001E-3</v>
      </c>
      <c r="BO712">
        <v>707</v>
      </c>
      <c r="BP712">
        <v>0.26819703106785736</v>
      </c>
    </row>
    <row r="713" spans="1:68">
      <c r="A713">
        <v>198510</v>
      </c>
      <c r="B713">
        <v>4.02E-2</v>
      </c>
      <c r="C713">
        <v>6.4999999999999997E-3</v>
      </c>
      <c r="D713">
        <f t="shared" si="29"/>
        <v>4.6699999999999998E-2</v>
      </c>
      <c r="E713">
        <v>2.6404E-2</v>
      </c>
      <c r="F713">
        <v>3.6930000000000001E-3</v>
      </c>
      <c r="BO713">
        <v>708</v>
      </c>
      <c r="BP713">
        <v>-0.16353400378516664</v>
      </c>
    </row>
    <row r="714" spans="1:68">
      <c r="A714">
        <v>198511</v>
      </c>
      <c r="B714">
        <v>6.4799999999999996E-2</v>
      </c>
      <c r="C714">
        <v>6.1000000000000004E-3</v>
      </c>
      <c r="D714">
        <f t="shared" si="29"/>
        <v>7.0899999999999991E-2</v>
      </c>
      <c r="E714">
        <v>2.7977999999999999E-2</v>
      </c>
      <c r="F714">
        <v>2.7599999999999999E-3</v>
      </c>
      <c r="BO714">
        <v>709</v>
      </c>
      <c r="BP714">
        <v>0.26969863901781227</v>
      </c>
    </row>
    <row r="715" spans="1:68">
      <c r="A715">
        <v>198512</v>
      </c>
      <c r="B715">
        <v>3.8800000000000001E-2</v>
      </c>
      <c r="C715">
        <v>6.4999999999999997E-3</v>
      </c>
      <c r="D715">
        <f t="shared" si="29"/>
        <v>4.53E-2</v>
      </c>
      <c r="E715">
        <v>4.6272000000000001E-2</v>
      </c>
      <c r="F715">
        <v>2.7520000000000001E-3</v>
      </c>
      <c r="BO715">
        <v>710</v>
      </c>
      <c r="BP715">
        <v>9.0608255522043324E-3</v>
      </c>
    </row>
    <row r="716" spans="1:68">
      <c r="A716">
        <v>198601</v>
      </c>
      <c r="B716">
        <v>6.4999999999999997E-3</v>
      </c>
      <c r="C716">
        <v>5.5999999999999999E-3</v>
      </c>
      <c r="D716">
        <f t="shared" si="29"/>
        <v>1.21E-2</v>
      </c>
      <c r="E716">
        <v>3.898E-3</v>
      </c>
      <c r="F716">
        <v>2.745E-3</v>
      </c>
      <c r="BO716">
        <v>711</v>
      </c>
      <c r="BP716">
        <v>0.17448097756879744</v>
      </c>
    </row>
    <row r="717" spans="1:68">
      <c r="A717">
        <v>198602</v>
      </c>
      <c r="B717">
        <v>7.1300000000000002E-2</v>
      </c>
      <c r="C717">
        <v>5.3E-3</v>
      </c>
      <c r="D717">
        <f t="shared" si="29"/>
        <v>7.6600000000000001E-2</v>
      </c>
      <c r="E717">
        <v>6.4800999999999997E-2</v>
      </c>
      <c r="F717">
        <v>-2.7369999999999998E-3</v>
      </c>
      <c r="BO717">
        <v>712</v>
      </c>
      <c r="BP717">
        <v>0.11523549290207169</v>
      </c>
    </row>
    <row r="718" spans="1:68">
      <c r="A718">
        <v>198603</v>
      </c>
      <c r="B718">
        <v>4.8800000000000003E-2</v>
      </c>
      <c r="C718">
        <v>6.0000000000000001E-3</v>
      </c>
      <c r="D718">
        <f t="shared" si="29"/>
        <v>5.4800000000000001E-2</v>
      </c>
      <c r="E718">
        <v>5.7311000000000001E-2</v>
      </c>
      <c r="F718">
        <v>-4.5750000000000001E-3</v>
      </c>
      <c r="BO718">
        <v>713</v>
      </c>
      <c r="BP718">
        <v>-7.7699889483053008E-2</v>
      </c>
    </row>
    <row r="719" spans="1:68">
      <c r="A719">
        <v>198604</v>
      </c>
      <c r="B719">
        <v>-1.3100000000000001E-2</v>
      </c>
      <c r="C719">
        <v>5.1999999999999998E-3</v>
      </c>
      <c r="D719">
        <f t="shared" si="29"/>
        <v>-7.9000000000000008E-3</v>
      </c>
      <c r="E719">
        <v>6.5989999999999998E-3</v>
      </c>
      <c r="F719">
        <v>-1.838E-3</v>
      </c>
      <c r="BO719">
        <v>714</v>
      </c>
      <c r="BP719">
        <v>0.18074384710948732</v>
      </c>
    </row>
    <row r="720" spans="1:68">
      <c r="A720">
        <v>198605</v>
      </c>
      <c r="B720">
        <v>4.6199999999999998E-2</v>
      </c>
      <c r="C720">
        <v>4.8999999999999998E-3</v>
      </c>
      <c r="D720">
        <f t="shared" si="29"/>
        <v>5.11E-2</v>
      </c>
      <c r="E720">
        <v>-3.8011999999999997E-2</v>
      </c>
      <c r="F720">
        <v>2.7620000000000001E-3</v>
      </c>
      <c r="BO720">
        <v>715</v>
      </c>
      <c r="BP720">
        <v>0.27861762194452355</v>
      </c>
    </row>
    <row r="721" spans="1:68">
      <c r="A721">
        <v>198606</v>
      </c>
      <c r="B721">
        <v>1.03E-2</v>
      </c>
      <c r="C721">
        <v>5.1999999999999998E-3</v>
      </c>
      <c r="D721">
        <f t="shared" si="29"/>
        <v>1.55E-2</v>
      </c>
      <c r="E721">
        <v>5.6066999999999999E-2</v>
      </c>
      <c r="F721">
        <v>5.5100000000000001E-3</v>
      </c>
      <c r="BO721">
        <v>716</v>
      </c>
      <c r="BP721">
        <v>5.2262250583718972E-2</v>
      </c>
    </row>
    <row r="722" spans="1:68">
      <c r="A722">
        <v>198607</v>
      </c>
      <c r="B722">
        <v>-6.4500000000000002E-2</v>
      </c>
      <c r="C722">
        <v>5.1999999999999998E-3</v>
      </c>
      <c r="D722">
        <f t="shared" si="29"/>
        <v>-5.9300000000000005E-2</v>
      </c>
      <c r="E722">
        <v>6.7580000000000001E-3</v>
      </c>
      <c r="F722">
        <v>0</v>
      </c>
      <c r="BO722">
        <v>717</v>
      </c>
      <c r="BP722">
        <v>1.5628269261287797E-2</v>
      </c>
    </row>
    <row r="723" spans="1:68">
      <c r="A723">
        <v>198608</v>
      </c>
      <c r="B723">
        <v>6.0699999999999997E-2</v>
      </c>
      <c r="C723">
        <v>4.5999999999999999E-3</v>
      </c>
      <c r="D723">
        <f t="shared" si="29"/>
        <v>6.5299999999999997E-2</v>
      </c>
      <c r="E723">
        <v>3.3625000000000002E-2</v>
      </c>
      <c r="F723">
        <v>1.8259999999999999E-3</v>
      </c>
      <c r="BO723">
        <v>718</v>
      </c>
      <c r="BP723">
        <v>0.14748555121392798</v>
      </c>
    </row>
    <row r="724" spans="1:68">
      <c r="A724">
        <v>198609</v>
      </c>
      <c r="B724">
        <v>-8.5999999999999993E-2</v>
      </c>
      <c r="C724">
        <v>4.4999999999999997E-3</v>
      </c>
      <c r="D724">
        <f t="shared" si="29"/>
        <v>-8.1499999999999989E-2</v>
      </c>
      <c r="E724">
        <v>-2.7449999999999999E-2</v>
      </c>
      <c r="F724">
        <v>4.5580000000000004E-3</v>
      </c>
      <c r="BO724">
        <v>719</v>
      </c>
      <c r="BP724">
        <v>6.0057232640576941E-2</v>
      </c>
    </row>
    <row r="725" spans="1:68">
      <c r="A725">
        <v>198610</v>
      </c>
      <c r="B725">
        <v>4.6600000000000003E-2</v>
      </c>
      <c r="C725">
        <v>4.5999999999999999E-3</v>
      </c>
      <c r="D725">
        <f t="shared" si="29"/>
        <v>5.1200000000000002E-2</v>
      </c>
      <c r="E725">
        <v>1.4308E-2</v>
      </c>
      <c r="F725">
        <v>9.0700000000000004E-4</v>
      </c>
      <c r="BO725">
        <v>720</v>
      </c>
      <c r="BP725">
        <v>-9.598987154587646E-2</v>
      </c>
    </row>
    <row r="726" spans="1:68">
      <c r="A726">
        <v>198611</v>
      </c>
      <c r="B726">
        <v>1.17E-2</v>
      </c>
      <c r="C726">
        <v>3.8999999999999998E-3</v>
      </c>
      <c r="D726">
        <f t="shared" si="29"/>
        <v>1.5599999999999999E-2</v>
      </c>
      <c r="E726">
        <v>1.2064E-2</v>
      </c>
      <c r="F726">
        <v>9.0700000000000004E-4</v>
      </c>
      <c r="BO726">
        <v>721</v>
      </c>
      <c r="BP726">
        <v>0.15706778893965528</v>
      </c>
    </row>
    <row r="727" spans="1:68">
      <c r="A727">
        <v>198612</v>
      </c>
      <c r="B727">
        <v>-3.27E-2</v>
      </c>
      <c r="C727">
        <v>4.8999999999999998E-3</v>
      </c>
      <c r="D727">
        <f t="shared" si="29"/>
        <v>-2.7799999999999998E-2</v>
      </c>
      <c r="E727">
        <v>9.7400000000000004E-4</v>
      </c>
      <c r="F727">
        <v>9.0600000000000001E-4</v>
      </c>
      <c r="BO727">
        <v>722</v>
      </c>
      <c r="BP727">
        <v>0.23521656315212347</v>
      </c>
    </row>
    <row r="728" spans="1:68">
      <c r="A728">
        <v>198701</v>
      </c>
      <c r="B728">
        <v>0.12470000000000001</v>
      </c>
      <c r="C728">
        <v>4.1999999999999997E-3</v>
      </c>
      <c r="D728">
        <f t="shared" si="29"/>
        <v>0.12890000000000001</v>
      </c>
      <c r="E728">
        <v>9.9600000000000001E-3</v>
      </c>
      <c r="F728">
        <v>6.3350000000000004E-3</v>
      </c>
      <c r="BO728">
        <v>723</v>
      </c>
      <c r="BP728">
        <v>-0.16501833323204085</v>
      </c>
    </row>
    <row r="729" spans="1:68">
      <c r="A729">
        <v>198702</v>
      </c>
      <c r="B729">
        <v>4.3900000000000002E-2</v>
      </c>
      <c r="C729">
        <v>4.3E-3</v>
      </c>
      <c r="D729">
        <f t="shared" si="29"/>
        <v>4.82E-2</v>
      </c>
      <c r="E729">
        <v>4.267E-3</v>
      </c>
      <c r="F729">
        <v>3.5969999999999999E-3</v>
      </c>
      <c r="BO729">
        <v>724</v>
      </c>
      <c r="BP729">
        <v>0.25193519517639962</v>
      </c>
    </row>
    <row r="730" spans="1:68">
      <c r="A730">
        <v>198703</v>
      </c>
      <c r="B730">
        <v>1.6400000000000001E-2</v>
      </c>
      <c r="C730">
        <v>4.7000000000000002E-3</v>
      </c>
      <c r="D730">
        <f t="shared" si="29"/>
        <v>2.1100000000000001E-2</v>
      </c>
      <c r="E730">
        <v>-1.4472E-2</v>
      </c>
      <c r="F730">
        <v>4.4799999999999996E-3</v>
      </c>
      <c r="BO730">
        <v>725</v>
      </c>
      <c r="BP730">
        <v>0.15650645201542629</v>
      </c>
    </row>
    <row r="731" spans="1:68">
      <c r="A731">
        <v>198704</v>
      </c>
      <c r="B731">
        <v>-2.1100000000000001E-2</v>
      </c>
      <c r="C731">
        <v>4.4000000000000003E-3</v>
      </c>
      <c r="D731">
        <f t="shared" si="29"/>
        <v>-1.67E-2</v>
      </c>
      <c r="E731">
        <v>-3.8270999999999999E-2</v>
      </c>
      <c r="F731">
        <v>5.352E-3</v>
      </c>
      <c r="BO731">
        <v>726</v>
      </c>
      <c r="BP731">
        <v>-0.12740856461391492</v>
      </c>
    </row>
    <row r="732" spans="1:68">
      <c r="A732">
        <v>198705</v>
      </c>
      <c r="B732">
        <v>1.1000000000000001E-3</v>
      </c>
      <c r="C732">
        <v>3.8E-3</v>
      </c>
      <c r="D732">
        <f t="shared" si="29"/>
        <v>4.8999999999999998E-3</v>
      </c>
      <c r="E732">
        <v>-1.4005E-2</v>
      </c>
      <c r="F732">
        <v>3.5490000000000001E-3</v>
      </c>
      <c r="BO732">
        <v>727</v>
      </c>
      <c r="BP732">
        <v>-0.17745149436474977</v>
      </c>
    </row>
    <row r="733" spans="1:68">
      <c r="A733">
        <v>198706</v>
      </c>
      <c r="B733">
        <v>3.9399999999999998E-2</v>
      </c>
      <c r="C733">
        <v>4.7999999999999996E-3</v>
      </c>
      <c r="D733">
        <f t="shared" si="29"/>
        <v>4.4199999999999996E-2</v>
      </c>
      <c r="E733">
        <v>1.4514000000000001E-2</v>
      </c>
      <c r="F733">
        <v>3.5370000000000002E-3</v>
      </c>
      <c r="BO733">
        <v>728</v>
      </c>
      <c r="BP733">
        <v>-0.15682343865059778</v>
      </c>
    </row>
    <row r="734" spans="1:68">
      <c r="A734">
        <v>198707</v>
      </c>
      <c r="B734">
        <v>3.85E-2</v>
      </c>
      <c r="C734">
        <v>4.5999999999999999E-3</v>
      </c>
      <c r="D734">
        <f t="shared" si="29"/>
        <v>4.3099999999999999E-2</v>
      </c>
      <c r="E734">
        <v>-1.076E-2</v>
      </c>
      <c r="F734">
        <v>2.643E-3</v>
      </c>
      <c r="BO734">
        <v>729</v>
      </c>
      <c r="BP734">
        <v>7.4274455351457436E-2</v>
      </c>
    </row>
    <row r="735" spans="1:68">
      <c r="A735">
        <v>198708</v>
      </c>
      <c r="B735">
        <v>3.5200000000000002E-2</v>
      </c>
      <c r="C735">
        <v>4.7000000000000002E-3</v>
      </c>
      <c r="D735">
        <f t="shared" si="29"/>
        <v>3.9900000000000005E-2</v>
      </c>
      <c r="E735">
        <v>-1.6455999999999998E-2</v>
      </c>
      <c r="F735">
        <v>5.2719999999999998E-3</v>
      </c>
      <c r="BO735">
        <v>730</v>
      </c>
      <c r="BP735">
        <v>0.23408367745020475</v>
      </c>
    </row>
    <row r="736" spans="1:68">
      <c r="A736">
        <v>198709</v>
      </c>
      <c r="B736">
        <v>-2.5899999999999999E-2</v>
      </c>
      <c r="C736">
        <v>4.4999999999999997E-3</v>
      </c>
      <c r="D736">
        <f t="shared" si="29"/>
        <v>-2.1399999999999999E-2</v>
      </c>
      <c r="E736">
        <v>-3.2365999999999999E-2</v>
      </c>
      <c r="F736">
        <v>5.2449999999999997E-3</v>
      </c>
      <c r="BO736">
        <v>731</v>
      </c>
      <c r="BP736">
        <v>-0.1499671359941851</v>
      </c>
    </row>
    <row r="737" spans="1:68">
      <c r="A737">
        <v>198710</v>
      </c>
      <c r="B737">
        <v>-0.2324</v>
      </c>
      <c r="C737">
        <v>6.0000000000000001E-3</v>
      </c>
      <c r="D737">
        <f t="shared" si="29"/>
        <v>-0.22639999999999999</v>
      </c>
      <c r="E737">
        <v>5.6846000000000001E-2</v>
      </c>
      <c r="F737">
        <v>2.6090000000000002E-3</v>
      </c>
      <c r="BO737">
        <v>732</v>
      </c>
      <c r="BP737">
        <v>-0.18013809917982898</v>
      </c>
    </row>
    <row r="738" spans="1:68">
      <c r="A738">
        <v>198711</v>
      </c>
      <c r="B738">
        <v>-7.7700000000000005E-2</v>
      </c>
      <c r="C738">
        <v>3.5000000000000001E-3</v>
      </c>
      <c r="D738">
        <f t="shared" si="29"/>
        <v>-7.4200000000000002E-2</v>
      </c>
      <c r="E738">
        <v>-3.6640000000000002E-3</v>
      </c>
      <c r="F738">
        <v>8.6700000000000004E-4</v>
      </c>
      <c r="BO738">
        <v>733</v>
      </c>
      <c r="BP738">
        <v>0.25301144234388001</v>
      </c>
    </row>
    <row r="739" spans="1:68">
      <c r="A739">
        <v>198712</v>
      </c>
      <c r="B739">
        <v>6.8099999999999994E-2</v>
      </c>
      <c r="C739">
        <v>3.8999999999999998E-3</v>
      </c>
      <c r="D739">
        <f t="shared" si="29"/>
        <v>7.1999999999999995E-2</v>
      </c>
      <c r="E739">
        <v>1.8248E-2</v>
      </c>
      <c r="F739">
        <v>0</v>
      </c>
      <c r="BO739">
        <v>734</v>
      </c>
      <c r="BP739">
        <v>0.23739217948372854</v>
      </c>
    </row>
    <row r="740" spans="1:68">
      <c r="A740">
        <v>198801</v>
      </c>
      <c r="B740">
        <v>4.2099999999999999E-2</v>
      </c>
      <c r="C740">
        <v>2.8999999999999998E-3</v>
      </c>
      <c r="D740">
        <f t="shared" si="29"/>
        <v>4.4999999999999998E-2</v>
      </c>
      <c r="E740">
        <v>4.4234999999999997E-2</v>
      </c>
      <c r="F740">
        <v>2.5999999999999999E-3</v>
      </c>
      <c r="BO740">
        <v>735</v>
      </c>
      <c r="BP740">
        <v>0.27117708954297642</v>
      </c>
    </row>
    <row r="741" spans="1:68">
      <c r="A741">
        <v>198802</v>
      </c>
      <c r="B741">
        <v>4.7500000000000001E-2</v>
      </c>
      <c r="C741">
        <v>4.5999999999999999E-3</v>
      </c>
      <c r="D741">
        <f t="shared" si="29"/>
        <v>5.21E-2</v>
      </c>
      <c r="E741">
        <v>1.3917000000000001E-2</v>
      </c>
      <c r="F741">
        <v>2.5929999999999998E-3</v>
      </c>
      <c r="BO741">
        <v>736</v>
      </c>
      <c r="BP741">
        <v>0.17455605549521264</v>
      </c>
    </row>
    <row r="742" spans="1:68">
      <c r="A742">
        <v>198803</v>
      </c>
      <c r="B742">
        <v>-2.2700000000000001E-2</v>
      </c>
      <c r="C742">
        <v>4.4000000000000003E-3</v>
      </c>
      <c r="D742">
        <f t="shared" si="29"/>
        <v>-1.83E-2</v>
      </c>
      <c r="E742">
        <v>-1.993E-2</v>
      </c>
      <c r="F742">
        <v>4.3099999999999996E-3</v>
      </c>
      <c r="BO742">
        <v>737</v>
      </c>
      <c r="BP742">
        <v>0.11859910416817376</v>
      </c>
    </row>
    <row r="743" spans="1:68">
      <c r="A743">
        <v>198804</v>
      </c>
      <c r="B743">
        <v>5.5999999999999999E-3</v>
      </c>
      <c r="C743">
        <v>4.5999999999999999E-3</v>
      </c>
      <c r="D743">
        <f t="shared" si="29"/>
        <v>1.0200000000000001E-2</v>
      </c>
      <c r="E743">
        <v>-1.2511E-2</v>
      </c>
      <c r="F743">
        <v>5.1500000000000001E-3</v>
      </c>
      <c r="BO743">
        <v>738</v>
      </c>
      <c r="BP743">
        <v>-4.6217549285289483E-2</v>
      </c>
    </row>
    <row r="744" spans="1:68">
      <c r="A744">
        <v>198805</v>
      </c>
      <c r="B744">
        <v>-2.8999999999999998E-3</v>
      </c>
      <c r="C744">
        <v>5.1000000000000004E-3</v>
      </c>
      <c r="D744">
        <f t="shared" si="29"/>
        <v>2.2000000000000006E-3</v>
      </c>
      <c r="E744">
        <v>-1.5848000000000001E-2</v>
      </c>
      <c r="F744">
        <v>3.4160000000000002E-3</v>
      </c>
      <c r="BO744">
        <v>739</v>
      </c>
      <c r="BP744">
        <v>5.7302290356725516E-2</v>
      </c>
    </row>
    <row r="745" spans="1:68">
      <c r="A745">
        <v>198806</v>
      </c>
      <c r="B745">
        <v>4.7899999999999998E-2</v>
      </c>
      <c r="C745">
        <v>4.8999999999999998E-3</v>
      </c>
      <c r="D745">
        <f t="shared" si="29"/>
        <v>5.28E-2</v>
      </c>
      <c r="E745">
        <v>3.2301999999999997E-2</v>
      </c>
      <c r="F745">
        <v>4.2550000000000001E-3</v>
      </c>
      <c r="BO745">
        <v>740</v>
      </c>
      <c r="BP745">
        <v>-0.11512826500449469</v>
      </c>
    </row>
    <row r="746" spans="1:68">
      <c r="A746">
        <v>198807</v>
      </c>
      <c r="B746">
        <v>-1.2500000000000001E-2</v>
      </c>
      <c r="C746">
        <v>5.1000000000000004E-3</v>
      </c>
      <c r="D746">
        <f t="shared" si="29"/>
        <v>-7.4000000000000003E-3</v>
      </c>
      <c r="E746">
        <v>-1.2001E-2</v>
      </c>
      <c r="F746">
        <v>4.2370000000000003E-3</v>
      </c>
      <c r="BO746">
        <v>741</v>
      </c>
      <c r="BP746">
        <v>-0.11870153956115359</v>
      </c>
    </row>
    <row r="747" spans="1:68">
      <c r="A747">
        <v>198808</v>
      </c>
      <c r="B747">
        <v>-3.3099999999999997E-2</v>
      </c>
      <c r="C747">
        <v>5.8999999999999999E-3</v>
      </c>
      <c r="D747">
        <f t="shared" si="29"/>
        <v>-2.7199999999999998E-2</v>
      </c>
      <c r="E747">
        <v>5.6400000000000005E-4</v>
      </c>
      <c r="F747">
        <v>4.2189999999999997E-3</v>
      </c>
      <c r="BO747">
        <v>742</v>
      </c>
      <c r="BP747">
        <v>0.16731653916904127</v>
      </c>
    </row>
    <row r="748" spans="1:68">
      <c r="A748">
        <v>198809</v>
      </c>
      <c r="B748">
        <v>3.3000000000000002E-2</v>
      </c>
      <c r="C748">
        <v>6.1999999999999998E-3</v>
      </c>
      <c r="D748">
        <f t="shared" si="29"/>
        <v>3.9199999999999999E-2</v>
      </c>
      <c r="E748">
        <v>3.2088999999999999E-2</v>
      </c>
      <c r="F748">
        <v>6.7229999999999998E-3</v>
      </c>
      <c r="BO748">
        <v>743</v>
      </c>
      <c r="BP748">
        <v>-8.1962329351420893E-2</v>
      </c>
    </row>
    <row r="749" spans="1:68">
      <c r="A749">
        <v>198810</v>
      </c>
      <c r="B749">
        <v>1.15E-2</v>
      </c>
      <c r="C749">
        <v>6.1000000000000004E-3</v>
      </c>
      <c r="D749">
        <f t="shared" si="29"/>
        <v>1.7600000000000001E-2</v>
      </c>
      <c r="E749">
        <v>2.1687000000000001E-2</v>
      </c>
      <c r="F749">
        <v>3.339E-3</v>
      </c>
      <c r="BO749">
        <v>744</v>
      </c>
      <c r="BP749">
        <v>0.26602743587161443</v>
      </c>
    </row>
    <row r="750" spans="1:68">
      <c r="A750">
        <v>198811</v>
      </c>
      <c r="B750">
        <v>-2.29E-2</v>
      </c>
      <c r="C750">
        <v>5.7000000000000002E-3</v>
      </c>
      <c r="D750">
        <f t="shared" si="29"/>
        <v>-1.72E-2</v>
      </c>
      <c r="E750">
        <v>-2.0027E-2</v>
      </c>
      <c r="F750">
        <v>8.3199999999999995E-4</v>
      </c>
      <c r="BO750">
        <v>745</v>
      </c>
      <c r="BP750">
        <v>0.13315520515274215</v>
      </c>
    </row>
    <row r="751" spans="1:68">
      <c r="A751">
        <v>198812</v>
      </c>
      <c r="B751">
        <v>1.49E-2</v>
      </c>
      <c r="C751">
        <v>6.3E-3</v>
      </c>
      <c r="D751">
        <f t="shared" si="29"/>
        <v>2.12E-2</v>
      </c>
      <c r="E751">
        <v>3.0049999999999999E-3</v>
      </c>
      <c r="F751">
        <v>1.663E-3</v>
      </c>
      <c r="BO751">
        <v>746</v>
      </c>
      <c r="BP751">
        <v>9.3738609857885069E-2</v>
      </c>
    </row>
    <row r="752" spans="1:68">
      <c r="A752">
        <v>198901</v>
      </c>
      <c r="B752">
        <v>6.0999999999999999E-2</v>
      </c>
      <c r="C752">
        <v>5.4999999999999997E-3</v>
      </c>
      <c r="D752">
        <f t="shared" si="29"/>
        <v>6.6500000000000004E-2</v>
      </c>
      <c r="E752">
        <v>1.6053999999999999E-2</v>
      </c>
      <c r="F752">
        <v>4.9789999999999999E-3</v>
      </c>
      <c r="BO752">
        <v>747</v>
      </c>
      <c r="BP752">
        <v>-0.14517427752754941</v>
      </c>
    </row>
    <row r="753" spans="1:68">
      <c r="A753">
        <v>198902</v>
      </c>
      <c r="B753">
        <v>-2.2499999999999999E-2</v>
      </c>
      <c r="C753">
        <v>6.1000000000000004E-3</v>
      </c>
      <c r="D753">
        <f t="shared" si="29"/>
        <v>-1.6399999999999998E-2</v>
      </c>
      <c r="E753">
        <v>-1.4851E-2</v>
      </c>
      <c r="F753">
        <v>4.1289999999999999E-3</v>
      </c>
      <c r="BO753">
        <v>748</v>
      </c>
      <c r="BP753">
        <v>0.10609541858031807</v>
      </c>
    </row>
    <row r="754" spans="1:68">
      <c r="A754">
        <v>198903</v>
      </c>
      <c r="B754">
        <v>1.5699999999999999E-2</v>
      </c>
      <c r="C754">
        <v>6.7000000000000002E-3</v>
      </c>
      <c r="D754">
        <f t="shared" si="29"/>
        <v>2.24E-2</v>
      </c>
      <c r="E754">
        <v>9.4000000000000004E-3</v>
      </c>
      <c r="F754">
        <v>5.757E-3</v>
      </c>
      <c r="BO754">
        <v>749</v>
      </c>
      <c r="BP754">
        <v>-7.7778597995861731E-3</v>
      </c>
    </row>
    <row r="755" spans="1:68">
      <c r="A755">
        <v>198904</v>
      </c>
      <c r="B755">
        <v>4.3299999999999998E-2</v>
      </c>
      <c r="C755">
        <v>6.7000000000000002E-3</v>
      </c>
      <c r="D755">
        <f t="shared" si="29"/>
        <v>4.9999999999999996E-2</v>
      </c>
      <c r="E755">
        <v>2.4763E-2</v>
      </c>
      <c r="F755">
        <v>6.5409999999999999E-3</v>
      </c>
      <c r="BO755">
        <v>750</v>
      </c>
      <c r="BP755">
        <v>1.020009572661762E-2</v>
      </c>
    </row>
    <row r="756" spans="1:68">
      <c r="A756">
        <v>198905</v>
      </c>
      <c r="B756">
        <v>3.3500000000000002E-2</v>
      </c>
      <c r="C756">
        <v>7.9000000000000008E-3</v>
      </c>
      <c r="D756">
        <f t="shared" si="29"/>
        <v>4.1400000000000006E-2</v>
      </c>
      <c r="E756">
        <v>3.1579000000000003E-2</v>
      </c>
      <c r="F756">
        <v>5.6860000000000001E-3</v>
      </c>
      <c r="BO756">
        <v>751</v>
      </c>
      <c r="BP756">
        <v>5.6370443848139662E-2</v>
      </c>
    </row>
    <row r="757" spans="1:68">
      <c r="A757">
        <v>198906</v>
      </c>
      <c r="B757">
        <v>-1.35E-2</v>
      </c>
      <c r="C757">
        <v>7.1000000000000004E-3</v>
      </c>
      <c r="D757">
        <f t="shared" si="29"/>
        <v>-6.3999999999999994E-3</v>
      </c>
      <c r="E757">
        <v>4.0858999999999999E-2</v>
      </c>
      <c r="F757">
        <v>2.4229999999999998E-3</v>
      </c>
      <c r="BO757">
        <v>752</v>
      </c>
      <c r="BP757">
        <v>0.18656568742200158</v>
      </c>
    </row>
    <row r="758" spans="1:68">
      <c r="A758">
        <v>198907</v>
      </c>
      <c r="B758">
        <v>7.1999999999999995E-2</v>
      </c>
      <c r="C758">
        <v>7.0000000000000001E-3</v>
      </c>
      <c r="D758">
        <f t="shared" si="29"/>
        <v>7.9000000000000001E-2</v>
      </c>
      <c r="E758">
        <v>2.5031999999999999E-2</v>
      </c>
      <c r="F758">
        <v>2.4169999999999999E-3</v>
      </c>
      <c r="BO758">
        <v>753</v>
      </c>
      <c r="BP758">
        <v>0.11166616388168532</v>
      </c>
    </row>
    <row r="759" spans="1:68">
      <c r="A759">
        <v>198908</v>
      </c>
      <c r="B759">
        <v>1.44E-2</v>
      </c>
      <c r="C759">
        <v>7.4000000000000003E-3</v>
      </c>
      <c r="D759">
        <f t="shared" si="29"/>
        <v>2.18E-2</v>
      </c>
      <c r="E759">
        <v>-2.4083E-2</v>
      </c>
      <c r="F759">
        <v>1.6080000000000001E-3</v>
      </c>
      <c r="BO759">
        <v>754</v>
      </c>
      <c r="BP759">
        <v>0.14565539659055804</v>
      </c>
    </row>
    <row r="760" spans="1:68">
      <c r="A760">
        <v>198909</v>
      </c>
      <c r="B760">
        <v>-7.6E-3</v>
      </c>
      <c r="C760">
        <v>6.4999999999999997E-3</v>
      </c>
      <c r="D760">
        <f t="shared" si="29"/>
        <v>-1.1000000000000003E-3</v>
      </c>
      <c r="E760">
        <v>3.2230000000000002E-3</v>
      </c>
      <c r="F760">
        <v>3.2100000000000002E-3</v>
      </c>
      <c r="BO760">
        <v>755</v>
      </c>
      <c r="BP760">
        <v>0.14645288415386337</v>
      </c>
    </row>
    <row r="761" spans="1:68">
      <c r="A761">
        <v>198910</v>
      </c>
      <c r="B761">
        <v>-3.6700000000000003E-2</v>
      </c>
      <c r="C761">
        <v>6.7999999999999996E-3</v>
      </c>
      <c r="D761">
        <f t="shared" si="29"/>
        <v>-2.9900000000000003E-2</v>
      </c>
      <c r="E761">
        <v>3.3234E-2</v>
      </c>
      <c r="F761">
        <v>4.7999999999999996E-3</v>
      </c>
      <c r="BO761">
        <v>756</v>
      </c>
      <c r="BP761">
        <v>0.11675235195138639</v>
      </c>
    </row>
    <row r="762" spans="1:68">
      <c r="A762">
        <v>198911</v>
      </c>
      <c r="B762">
        <v>1.03E-2</v>
      </c>
      <c r="C762">
        <v>6.8999999999999999E-3</v>
      </c>
      <c r="D762">
        <f t="shared" si="29"/>
        <v>1.72E-2</v>
      </c>
      <c r="E762">
        <v>8.5159999999999993E-3</v>
      </c>
      <c r="F762">
        <v>2.3890000000000001E-3</v>
      </c>
      <c r="BO762">
        <v>757</v>
      </c>
      <c r="BP762">
        <v>9.7724143409813724E-2</v>
      </c>
    </row>
    <row r="763" spans="1:68">
      <c r="A763">
        <v>198912</v>
      </c>
      <c r="B763">
        <v>1.1599999999999999E-2</v>
      </c>
      <c r="C763">
        <v>6.1000000000000004E-3</v>
      </c>
      <c r="D763">
        <f t="shared" si="29"/>
        <v>1.77E-2</v>
      </c>
      <c r="E763">
        <v>-4.08E-4</v>
      </c>
      <c r="F763">
        <v>1.5889999999999999E-3</v>
      </c>
      <c r="BO763">
        <v>758</v>
      </c>
      <c r="BP763">
        <v>-0.10177416955062779</v>
      </c>
    </row>
    <row r="764" spans="1:68">
      <c r="A764">
        <v>199001</v>
      </c>
      <c r="B764">
        <v>-7.85E-2</v>
      </c>
      <c r="C764">
        <v>5.7000000000000002E-3</v>
      </c>
      <c r="D764">
        <f t="shared" si="29"/>
        <v>-7.2800000000000004E-2</v>
      </c>
      <c r="E764">
        <v>-2.4409E-2</v>
      </c>
      <c r="F764">
        <v>1.0309E-2</v>
      </c>
      <c r="BO764">
        <v>759</v>
      </c>
      <c r="BP764">
        <v>-6.2530943618379131E-2</v>
      </c>
    </row>
    <row r="765" spans="1:68">
      <c r="A765">
        <v>199002</v>
      </c>
      <c r="B765">
        <v>1.11E-2</v>
      </c>
      <c r="C765">
        <v>5.7000000000000002E-3</v>
      </c>
      <c r="D765">
        <f t="shared" si="29"/>
        <v>1.6800000000000002E-2</v>
      </c>
      <c r="E765">
        <v>-2.0739999999999999E-3</v>
      </c>
      <c r="F765">
        <v>4.7099999999999998E-3</v>
      </c>
      <c r="BO765">
        <v>760</v>
      </c>
      <c r="BP765">
        <v>1.5667961127301844E-2</v>
      </c>
    </row>
    <row r="766" spans="1:68">
      <c r="A766">
        <v>199003</v>
      </c>
      <c r="B766">
        <v>1.83E-2</v>
      </c>
      <c r="C766">
        <v>6.4000000000000003E-3</v>
      </c>
      <c r="D766">
        <f t="shared" si="29"/>
        <v>2.47E-2</v>
      </c>
      <c r="E766">
        <v>-1.702E-3</v>
      </c>
      <c r="F766">
        <v>5.4689999999999999E-3</v>
      </c>
      <c r="BO766">
        <v>761</v>
      </c>
      <c r="BP766">
        <v>0.12684135521004064</v>
      </c>
    </row>
    <row r="767" spans="1:68">
      <c r="A767">
        <v>199004</v>
      </c>
      <c r="B767">
        <v>-3.3599999999999998E-2</v>
      </c>
      <c r="C767">
        <v>6.8999999999999999E-3</v>
      </c>
      <c r="D767">
        <f t="shared" si="29"/>
        <v>-2.6699999999999998E-2</v>
      </c>
      <c r="E767">
        <v>-1.7395999999999998E-2</v>
      </c>
      <c r="F767">
        <v>1.554E-3</v>
      </c>
      <c r="BO767">
        <v>762</v>
      </c>
      <c r="BP767">
        <v>0.14416701487912986</v>
      </c>
    </row>
    <row r="768" spans="1:68">
      <c r="A768">
        <v>199005</v>
      </c>
      <c r="B768">
        <v>8.4199999999999997E-2</v>
      </c>
      <c r="C768">
        <v>6.7999999999999996E-3</v>
      </c>
      <c r="D768">
        <f t="shared" si="29"/>
        <v>9.0999999999999998E-2</v>
      </c>
      <c r="E768">
        <v>3.2827000000000002E-2</v>
      </c>
      <c r="F768">
        <v>2.3270000000000001E-3</v>
      </c>
      <c r="BO768">
        <v>763</v>
      </c>
      <c r="BP768">
        <v>-0.11285019501034632</v>
      </c>
    </row>
    <row r="769" spans="1:68">
      <c r="A769">
        <v>199006</v>
      </c>
      <c r="B769">
        <v>-1.09E-2</v>
      </c>
      <c r="C769">
        <v>6.3E-3</v>
      </c>
      <c r="D769">
        <f t="shared" si="29"/>
        <v>-4.5999999999999999E-3</v>
      </c>
      <c r="E769">
        <v>1.7846000000000001E-2</v>
      </c>
      <c r="F769">
        <v>5.4180000000000001E-3</v>
      </c>
      <c r="BO769">
        <v>764</v>
      </c>
      <c r="BP769">
        <v>0.10565774071177797</v>
      </c>
    </row>
    <row r="770" spans="1:68">
      <c r="A770">
        <v>199007</v>
      </c>
      <c r="B770">
        <v>-1.9E-2</v>
      </c>
      <c r="C770">
        <v>6.7999999999999996E-3</v>
      </c>
      <c r="D770">
        <f t="shared" si="29"/>
        <v>-1.2199999999999999E-2</v>
      </c>
      <c r="E770">
        <v>1.1922E-2</v>
      </c>
      <c r="F770">
        <v>3.849E-3</v>
      </c>
      <c r="BO770">
        <v>765</v>
      </c>
      <c r="BP770">
        <v>-1.1115683097060736E-2</v>
      </c>
    </row>
    <row r="771" spans="1:68">
      <c r="A771">
        <v>199008</v>
      </c>
      <c r="B771">
        <v>-0.1014</v>
      </c>
      <c r="C771">
        <v>6.6E-3</v>
      </c>
      <c r="D771">
        <f t="shared" ref="D771:D834" si="30">B771+C771</f>
        <v>-9.4800000000000009E-2</v>
      </c>
      <c r="E771">
        <v>-2.5843000000000001E-2</v>
      </c>
      <c r="F771">
        <v>9.2020000000000001E-3</v>
      </c>
      <c r="BO771">
        <v>766</v>
      </c>
      <c r="BP771">
        <v>-0.16505610010222177</v>
      </c>
    </row>
    <row r="772" spans="1:68">
      <c r="A772">
        <v>199009</v>
      </c>
      <c r="B772">
        <v>-6.1199999999999997E-2</v>
      </c>
      <c r="C772">
        <v>6.0000000000000001E-3</v>
      </c>
      <c r="D772">
        <f t="shared" si="30"/>
        <v>-5.5199999999999999E-2</v>
      </c>
      <c r="E772">
        <v>9.1859999999999997E-3</v>
      </c>
      <c r="F772">
        <v>8.3590000000000001E-3</v>
      </c>
      <c r="BO772">
        <v>767</v>
      </c>
      <c r="BP772">
        <v>-0.17788474398514431</v>
      </c>
    </row>
    <row r="773" spans="1:68">
      <c r="A773">
        <v>199010</v>
      </c>
      <c r="B773">
        <v>-1.9199999999999998E-2</v>
      </c>
      <c r="C773">
        <v>6.7999999999999996E-3</v>
      </c>
      <c r="D773">
        <f t="shared" si="30"/>
        <v>-1.2399999999999998E-2</v>
      </c>
      <c r="E773">
        <v>1.8981000000000001E-2</v>
      </c>
      <c r="F773">
        <v>6.0289999999999996E-3</v>
      </c>
      <c r="BO773">
        <v>768</v>
      </c>
      <c r="BP773">
        <v>0.29537170841870125</v>
      </c>
    </row>
    <row r="774" spans="1:68">
      <c r="A774">
        <v>199011</v>
      </c>
      <c r="B774">
        <v>6.3500000000000001E-2</v>
      </c>
      <c r="C774">
        <v>5.7000000000000002E-3</v>
      </c>
      <c r="D774">
        <f t="shared" si="30"/>
        <v>6.9199999999999998E-2</v>
      </c>
      <c r="E774">
        <v>3.0133E-2</v>
      </c>
      <c r="F774">
        <v>2.2469999999999999E-3</v>
      </c>
      <c r="BO774">
        <v>769</v>
      </c>
      <c r="BP774">
        <v>4.0839612353931076E-2</v>
      </c>
    </row>
    <row r="775" spans="1:68">
      <c r="A775">
        <v>199012</v>
      </c>
      <c r="B775">
        <v>2.46E-2</v>
      </c>
      <c r="C775">
        <v>6.0000000000000001E-3</v>
      </c>
      <c r="D775">
        <f t="shared" si="30"/>
        <v>3.0600000000000002E-2</v>
      </c>
      <c r="E775">
        <v>1.9396E-2</v>
      </c>
      <c r="F775">
        <v>0</v>
      </c>
      <c r="BO775">
        <v>770</v>
      </c>
      <c r="BP775">
        <v>-0.1490862145649422</v>
      </c>
    </row>
    <row r="776" spans="1:68">
      <c r="A776">
        <v>199101</v>
      </c>
      <c r="B776">
        <v>4.6899999999999997E-2</v>
      </c>
      <c r="C776">
        <v>5.1999999999999998E-3</v>
      </c>
      <c r="D776">
        <f t="shared" si="30"/>
        <v>5.2099999999999994E-2</v>
      </c>
      <c r="E776">
        <v>1.0097999999999999E-2</v>
      </c>
      <c r="F776">
        <v>5.9789999999999999E-3</v>
      </c>
      <c r="BO776">
        <v>771</v>
      </c>
      <c r="BP776">
        <v>0.17565043928502783</v>
      </c>
    </row>
    <row r="777" spans="1:68">
      <c r="A777">
        <v>199102</v>
      </c>
      <c r="B777">
        <v>7.1900000000000006E-2</v>
      </c>
      <c r="C777">
        <v>4.7999999999999996E-3</v>
      </c>
      <c r="D777">
        <f t="shared" si="30"/>
        <v>7.6700000000000004E-2</v>
      </c>
      <c r="E777">
        <v>6.4359999999999999E-3</v>
      </c>
      <c r="F777">
        <v>1.4859999999999999E-3</v>
      </c>
      <c r="BO777">
        <v>772</v>
      </c>
      <c r="BP777">
        <v>-0.11526838010315771</v>
      </c>
    </row>
    <row r="778" spans="1:68">
      <c r="A778">
        <v>199103</v>
      </c>
      <c r="B778">
        <v>2.6499999999999999E-2</v>
      </c>
      <c r="C778">
        <v>4.4000000000000003E-3</v>
      </c>
      <c r="D778">
        <f t="shared" si="30"/>
        <v>3.09E-2</v>
      </c>
      <c r="E778">
        <v>4.182E-3</v>
      </c>
      <c r="F778">
        <v>1.4840000000000001E-3</v>
      </c>
      <c r="BO778">
        <v>773</v>
      </c>
      <c r="BP778">
        <v>0.13916858642977459</v>
      </c>
    </row>
    <row r="779" spans="1:68">
      <c r="A779">
        <v>199104</v>
      </c>
      <c r="B779">
        <v>-2.8E-3</v>
      </c>
      <c r="C779">
        <v>5.3E-3</v>
      </c>
      <c r="D779">
        <f t="shared" si="30"/>
        <v>2.5000000000000001E-3</v>
      </c>
      <c r="E779">
        <v>9.4999999999999998E-3</v>
      </c>
      <c r="F779">
        <v>1.4809999999999999E-3</v>
      </c>
      <c r="BO779">
        <v>774</v>
      </c>
      <c r="BP779">
        <v>-0.18760518094405143</v>
      </c>
    </row>
    <row r="780" spans="1:68">
      <c r="A780">
        <v>199105</v>
      </c>
      <c r="B780">
        <v>3.6400000000000002E-2</v>
      </c>
      <c r="C780">
        <v>4.7000000000000002E-3</v>
      </c>
      <c r="D780">
        <f t="shared" si="30"/>
        <v>4.1100000000000005E-2</v>
      </c>
      <c r="E780">
        <v>4.3759999999999997E-3</v>
      </c>
      <c r="F780">
        <v>2.9589999999999998E-3</v>
      </c>
      <c r="BO780">
        <v>775</v>
      </c>
      <c r="BP780">
        <v>0.12498189984538555</v>
      </c>
    </row>
    <row r="781" spans="1:68">
      <c r="A781">
        <v>199106</v>
      </c>
      <c r="B781">
        <v>-4.9399999999999999E-2</v>
      </c>
      <c r="C781">
        <v>4.1999999999999997E-3</v>
      </c>
      <c r="D781">
        <f t="shared" si="30"/>
        <v>-4.5199999999999997E-2</v>
      </c>
      <c r="E781">
        <v>-6.1019999999999998E-3</v>
      </c>
      <c r="F781">
        <v>2.9499999999999999E-3</v>
      </c>
      <c r="BO781">
        <v>776</v>
      </c>
      <c r="BP781">
        <v>-0.18079002996353305</v>
      </c>
    </row>
    <row r="782" spans="1:68">
      <c r="A782">
        <v>199107</v>
      </c>
      <c r="B782">
        <v>4.24E-2</v>
      </c>
      <c r="C782">
        <v>4.8999999999999998E-3</v>
      </c>
      <c r="D782">
        <f t="shared" si="30"/>
        <v>4.7300000000000002E-2</v>
      </c>
      <c r="E782">
        <v>1.3228999999999999E-2</v>
      </c>
      <c r="F782">
        <v>1.4710000000000001E-3</v>
      </c>
      <c r="BO782">
        <v>777</v>
      </c>
      <c r="BP782">
        <v>1.7391979314659634E-2</v>
      </c>
    </row>
    <row r="783" spans="1:68">
      <c r="A783">
        <v>199108</v>
      </c>
      <c r="B783">
        <v>2.3199999999999998E-2</v>
      </c>
      <c r="C783">
        <v>4.5999999999999999E-3</v>
      </c>
      <c r="D783">
        <f t="shared" si="30"/>
        <v>2.7799999999999998E-2</v>
      </c>
      <c r="E783">
        <v>2.5923000000000002E-2</v>
      </c>
      <c r="F783">
        <v>2.9369999999999999E-3</v>
      </c>
      <c r="BO783">
        <v>778</v>
      </c>
      <c r="BP783">
        <v>0.13243618507699573</v>
      </c>
    </row>
    <row r="784" spans="1:68">
      <c r="A784">
        <v>199109</v>
      </c>
      <c r="B784">
        <v>-1.5900000000000001E-2</v>
      </c>
      <c r="C784">
        <v>4.5999999999999999E-3</v>
      </c>
      <c r="D784">
        <f t="shared" si="30"/>
        <v>-1.1300000000000001E-2</v>
      </c>
      <c r="E784">
        <v>3.1095000000000001E-2</v>
      </c>
      <c r="F784">
        <v>4.3920000000000001E-3</v>
      </c>
      <c r="BO784">
        <v>779</v>
      </c>
      <c r="BP784">
        <v>0.26552010840514528</v>
      </c>
    </row>
    <row r="785" spans="1:68">
      <c r="A785">
        <v>199110</v>
      </c>
      <c r="B785">
        <v>1.2800000000000001E-2</v>
      </c>
      <c r="C785">
        <v>4.1999999999999997E-3</v>
      </c>
      <c r="D785">
        <f t="shared" si="30"/>
        <v>1.7000000000000001E-2</v>
      </c>
      <c r="E785">
        <v>6.0049999999999999E-3</v>
      </c>
      <c r="F785">
        <v>1.4580000000000001E-3</v>
      </c>
      <c r="BO785">
        <v>780</v>
      </c>
      <c r="BP785">
        <v>-2.4255068345383768E-2</v>
      </c>
    </row>
    <row r="786" spans="1:68">
      <c r="A786">
        <v>199111</v>
      </c>
      <c r="B786">
        <v>-4.19E-2</v>
      </c>
      <c r="C786">
        <v>3.8999999999999998E-3</v>
      </c>
      <c r="D786">
        <f t="shared" si="30"/>
        <v>-3.7999999999999999E-2</v>
      </c>
      <c r="E786">
        <v>8.3359999999999997E-3</v>
      </c>
      <c r="F786">
        <v>2.911E-3</v>
      </c>
      <c r="BO786">
        <v>781</v>
      </c>
      <c r="BP786">
        <v>-0.16517401772611029</v>
      </c>
    </row>
    <row r="787" spans="1:68">
      <c r="A787">
        <v>199112</v>
      </c>
      <c r="B787">
        <v>0.10829999999999999</v>
      </c>
      <c r="C787">
        <v>3.8E-3</v>
      </c>
      <c r="D787">
        <f t="shared" si="30"/>
        <v>0.11209999999999999</v>
      </c>
      <c r="E787">
        <v>5.4398000000000002E-2</v>
      </c>
      <c r="F787">
        <v>7.2599999999999997E-4</v>
      </c>
      <c r="BO787">
        <v>782</v>
      </c>
      <c r="BP787">
        <v>0.19737405044473799</v>
      </c>
    </row>
    <row r="788" spans="1:68">
      <c r="A788">
        <v>199201</v>
      </c>
      <c r="B788">
        <v>-5.8999999999999999E-3</v>
      </c>
      <c r="C788">
        <v>3.3999999999999998E-3</v>
      </c>
      <c r="D788">
        <f t="shared" si="30"/>
        <v>-2.5000000000000001E-3</v>
      </c>
      <c r="E788">
        <v>-2.4549000000000001E-2</v>
      </c>
      <c r="F788">
        <v>1.4499999999999999E-3</v>
      </c>
      <c r="BO788">
        <v>783</v>
      </c>
      <c r="BP788">
        <v>0.18118542512796987</v>
      </c>
    </row>
    <row r="789" spans="1:68">
      <c r="A789">
        <v>199202</v>
      </c>
      <c r="B789">
        <v>1.09E-2</v>
      </c>
      <c r="C789">
        <v>2.8E-3</v>
      </c>
      <c r="D789">
        <f t="shared" si="30"/>
        <v>1.37E-2</v>
      </c>
      <c r="E789">
        <v>8.8620000000000001E-3</v>
      </c>
      <c r="F789">
        <v>3.6210000000000001E-3</v>
      </c>
      <c r="BO789">
        <v>784</v>
      </c>
      <c r="BP789">
        <v>8.7864275934539771E-2</v>
      </c>
    </row>
    <row r="790" spans="1:68">
      <c r="A790">
        <v>199203</v>
      </c>
      <c r="B790">
        <v>-2.6499999999999999E-2</v>
      </c>
      <c r="C790">
        <v>3.3999999999999998E-3</v>
      </c>
      <c r="D790">
        <f t="shared" si="30"/>
        <v>-2.3099999999999999E-2</v>
      </c>
      <c r="E790">
        <v>-7.535E-3</v>
      </c>
      <c r="F790">
        <v>5.0509999999999999E-3</v>
      </c>
      <c r="BO790">
        <v>785</v>
      </c>
      <c r="BP790">
        <v>0.17797781358073367</v>
      </c>
    </row>
    <row r="791" spans="1:68">
      <c r="A791">
        <v>199204</v>
      </c>
      <c r="B791">
        <v>1.0800000000000001E-2</v>
      </c>
      <c r="C791">
        <v>3.2000000000000002E-3</v>
      </c>
      <c r="D791">
        <f t="shared" si="30"/>
        <v>1.4E-2</v>
      </c>
      <c r="E791">
        <v>3.9280000000000001E-3</v>
      </c>
      <c r="F791">
        <v>1.436E-3</v>
      </c>
      <c r="BO791">
        <v>786</v>
      </c>
      <c r="BP791">
        <v>2.9080920873229221E-2</v>
      </c>
    </row>
    <row r="792" spans="1:68">
      <c r="A792">
        <v>199205</v>
      </c>
      <c r="B792">
        <v>3.0000000000000001E-3</v>
      </c>
      <c r="C792">
        <v>2.8E-3</v>
      </c>
      <c r="D792">
        <f t="shared" si="30"/>
        <v>5.7999999999999996E-3</v>
      </c>
      <c r="E792">
        <v>2.1336999999999998E-2</v>
      </c>
      <c r="F792">
        <v>1.4339999999999999E-3</v>
      </c>
      <c r="BO792">
        <v>787</v>
      </c>
      <c r="BP792">
        <v>0.13951412017897291</v>
      </c>
    </row>
    <row r="793" spans="1:68">
      <c r="A793">
        <v>199206</v>
      </c>
      <c r="B793">
        <v>-2.3400000000000001E-2</v>
      </c>
      <c r="C793">
        <v>3.2000000000000002E-3</v>
      </c>
      <c r="D793">
        <f t="shared" si="30"/>
        <v>-2.0199999999999999E-2</v>
      </c>
      <c r="E793">
        <v>1.9970999999999999E-2</v>
      </c>
      <c r="F793">
        <v>3.5790000000000001E-3</v>
      </c>
      <c r="BO793">
        <v>788</v>
      </c>
      <c r="BP793">
        <v>-1.0265126727104779E-3</v>
      </c>
    </row>
    <row r="794" spans="1:68">
      <c r="A794">
        <v>199207</v>
      </c>
      <c r="B794">
        <v>3.7699999999999997E-2</v>
      </c>
      <c r="C794">
        <v>3.0999999999999999E-3</v>
      </c>
      <c r="D794">
        <f t="shared" si="30"/>
        <v>4.0799999999999996E-2</v>
      </c>
      <c r="E794">
        <v>3.5682999999999999E-2</v>
      </c>
      <c r="F794">
        <v>2.14E-3</v>
      </c>
      <c r="BO794">
        <v>789</v>
      </c>
      <c r="BP794">
        <v>-0.16085299016553023</v>
      </c>
    </row>
    <row r="795" spans="1:68">
      <c r="A795">
        <v>199208</v>
      </c>
      <c r="B795">
        <v>-2.3800000000000002E-2</v>
      </c>
      <c r="C795">
        <v>2.5999999999999999E-3</v>
      </c>
      <c r="D795">
        <f t="shared" si="30"/>
        <v>-2.1200000000000004E-2</v>
      </c>
      <c r="E795">
        <v>9.8160000000000001E-3</v>
      </c>
      <c r="F795">
        <v>2.8470000000000001E-3</v>
      </c>
      <c r="BO795">
        <v>790</v>
      </c>
      <c r="BP795">
        <v>-3.7777041340188944E-2</v>
      </c>
    </row>
    <row r="796" spans="1:68">
      <c r="A796">
        <v>199209</v>
      </c>
      <c r="B796">
        <v>1.1900000000000001E-2</v>
      </c>
      <c r="C796">
        <v>2.5999999999999999E-3</v>
      </c>
      <c r="D796">
        <f t="shared" si="30"/>
        <v>1.4500000000000001E-2</v>
      </c>
      <c r="E796">
        <v>1.9812E-2</v>
      </c>
      <c r="F796">
        <v>2.8389999999999999E-3</v>
      </c>
      <c r="BO796">
        <v>791</v>
      </c>
      <c r="BP796">
        <v>-3.5426458556011509E-2</v>
      </c>
    </row>
    <row r="797" spans="1:68">
      <c r="A797">
        <v>199210</v>
      </c>
      <c r="B797">
        <v>1.0200000000000001E-2</v>
      </c>
      <c r="C797">
        <v>2.3E-3</v>
      </c>
      <c r="D797">
        <f t="shared" si="30"/>
        <v>1.2500000000000001E-2</v>
      </c>
      <c r="E797">
        <v>-1.7524000000000001E-2</v>
      </c>
      <c r="F797">
        <v>3.539E-3</v>
      </c>
      <c r="BO797">
        <v>792</v>
      </c>
      <c r="BP797">
        <v>2.1655187191489955E-2</v>
      </c>
    </row>
    <row r="798" spans="1:68">
      <c r="A798">
        <v>199211</v>
      </c>
      <c r="B798">
        <v>4.1300000000000003E-2</v>
      </c>
      <c r="C798">
        <v>2.3E-3</v>
      </c>
      <c r="D798">
        <f t="shared" si="30"/>
        <v>4.36E-2</v>
      </c>
      <c r="E798">
        <v>-3.4499999999999999E-3</v>
      </c>
      <c r="F798">
        <v>1.41E-3</v>
      </c>
      <c r="BO798">
        <v>793</v>
      </c>
      <c r="BP798">
        <v>-5.4530551593963639E-2</v>
      </c>
    </row>
    <row r="799" spans="1:68">
      <c r="A799">
        <v>199212</v>
      </c>
      <c r="B799">
        <v>1.5299999999999999E-2</v>
      </c>
      <c r="C799">
        <v>2.8E-3</v>
      </c>
      <c r="D799">
        <f t="shared" si="30"/>
        <v>1.8099999999999998E-2</v>
      </c>
      <c r="E799">
        <v>2.2404E-2</v>
      </c>
      <c r="F799">
        <v>-7.0399999999999998E-4</v>
      </c>
      <c r="BO799">
        <v>794</v>
      </c>
      <c r="BP799">
        <v>-3.1647305341250598E-2</v>
      </c>
    </row>
    <row r="800" spans="1:68">
      <c r="A800">
        <v>199301</v>
      </c>
      <c r="B800">
        <v>9.2999999999999992E-3</v>
      </c>
      <c r="C800">
        <v>2.3E-3</v>
      </c>
      <c r="D800">
        <f t="shared" si="30"/>
        <v>1.1599999999999999E-2</v>
      </c>
      <c r="E800">
        <v>2.7836E-2</v>
      </c>
      <c r="F800">
        <v>4.9329999999999999E-3</v>
      </c>
      <c r="BO800">
        <v>795</v>
      </c>
      <c r="BP800">
        <v>-0.13655917939460033</v>
      </c>
    </row>
    <row r="801" spans="1:68">
      <c r="A801">
        <v>199302</v>
      </c>
      <c r="B801">
        <v>1.2999999999999999E-3</v>
      </c>
      <c r="C801">
        <v>2.2000000000000001E-3</v>
      </c>
      <c r="D801">
        <f t="shared" si="30"/>
        <v>3.5000000000000001E-3</v>
      </c>
      <c r="E801">
        <v>2.6678E-2</v>
      </c>
      <c r="F801">
        <v>3.506E-3</v>
      </c>
      <c r="BO801">
        <v>796</v>
      </c>
      <c r="BP801">
        <v>-0.16759388666135661</v>
      </c>
    </row>
    <row r="802" spans="1:68">
      <c r="A802">
        <v>199303</v>
      </c>
      <c r="B802">
        <v>2.3E-2</v>
      </c>
      <c r="C802">
        <v>2.5000000000000001E-3</v>
      </c>
      <c r="D802">
        <f t="shared" si="30"/>
        <v>2.5499999999999998E-2</v>
      </c>
      <c r="E802">
        <v>5.287E-3</v>
      </c>
      <c r="F802">
        <v>3.4940000000000001E-3</v>
      </c>
      <c r="BO802">
        <v>797</v>
      </c>
      <c r="BP802">
        <v>1.2302953825759189E-2</v>
      </c>
    </row>
    <row r="803" spans="1:68">
      <c r="A803">
        <v>199304</v>
      </c>
      <c r="B803">
        <v>-3.0499999999999999E-2</v>
      </c>
      <c r="C803">
        <v>2.3999999999999998E-3</v>
      </c>
      <c r="D803">
        <f t="shared" si="30"/>
        <v>-2.81E-2</v>
      </c>
      <c r="E803">
        <v>7.8019999999999999E-3</v>
      </c>
      <c r="F803">
        <v>2.7859999999999998E-3</v>
      </c>
      <c r="BO803">
        <v>798</v>
      </c>
      <c r="BP803">
        <v>0.14569856740940451</v>
      </c>
    </row>
    <row r="804" spans="1:68">
      <c r="A804">
        <v>199305</v>
      </c>
      <c r="B804">
        <v>2.8799999999999999E-2</v>
      </c>
      <c r="C804">
        <v>2.2000000000000001E-3</v>
      </c>
      <c r="D804">
        <f t="shared" si="30"/>
        <v>3.1E-2</v>
      </c>
      <c r="E804">
        <v>-5.8200000000000005E-4</v>
      </c>
      <c r="F804">
        <v>1.389E-3</v>
      </c>
      <c r="BO804">
        <v>799</v>
      </c>
      <c r="BP804">
        <v>-3.4325155539122187E-2</v>
      </c>
    </row>
    <row r="805" spans="1:68">
      <c r="A805">
        <v>199306</v>
      </c>
      <c r="B805">
        <v>3.0999999999999999E-3</v>
      </c>
      <c r="C805">
        <v>2.5000000000000001E-3</v>
      </c>
      <c r="D805">
        <f t="shared" si="30"/>
        <v>5.5999999999999999E-3</v>
      </c>
      <c r="E805">
        <v>3.2076E-2</v>
      </c>
      <c r="F805">
        <v>1.387E-3</v>
      </c>
      <c r="BO805">
        <v>800</v>
      </c>
      <c r="BP805">
        <v>5.7411415612545147E-2</v>
      </c>
    </row>
    <row r="806" spans="1:68">
      <c r="A806">
        <v>199307</v>
      </c>
      <c r="B806">
        <v>-3.3999999999999998E-3</v>
      </c>
      <c r="C806">
        <v>2.3999999999999998E-3</v>
      </c>
      <c r="D806">
        <f t="shared" si="30"/>
        <v>-1E-3</v>
      </c>
      <c r="E806">
        <v>4.4419999999999998E-3</v>
      </c>
      <c r="F806">
        <v>0</v>
      </c>
      <c r="BO806">
        <v>801</v>
      </c>
      <c r="BP806">
        <v>1.9601669715586023E-2</v>
      </c>
    </row>
    <row r="807" spans="1:68">
      <c r="A807">
        <v>199308</v>
      </c>
      <c r="B807">
        <v>3.7199999999999997E-2</v>
      </c>
      <c r="C807">
        <v>2.5000000000000001E-3</v>
      </c>
      <c r="D807">
        <f t="shared" si="30"/>
        <v>3.9699999999999999E-2</v>
      </c>
      <c r="E807">
        <v>2.5066000000000001E-2</v>
      </c>
      <c r="F807">
        <v>2.7699999999999999E-3</v>
      </c>
      <c r="BO807">
        <v>802</v>
      </c>
      <c r="BP807">
        <v>0.26239625615910211</v>
      </c>
    </row>
    <row r="808" spans="1:68">
      <c r="A808">
        <v>199309</v>
      </c>
      <c r="B808">
        <v>-1.1999999999999999E-3</v>
      </c>
      <c r="C808">
        <v>2.5999999999999999E-3</v>
      </c>
      <c r="D808">
        <f t="shared" si="30"/>
        <v>1.4E-3</v>
      </c>
      <c r="E808">
        <v>7.9900000000000006E-3</v>
      </c>
      <c r="F808">
        <v>2.0720000000000001E-3</v>
      </c>
      <c r="BO808">
        <v>803</v>
      </c>
      <c r="BP808">
        <v>0.27883157956765292</v>
      </c>
    </row>
    <row r="809" spans="1:68">
      <c r="A809">
        <v>199310</v>
      </c>
      <c r="B809">
        <v>1.41E-2</v>
      </c>
      <c r="C809">
        <v>2.2000000000000001E-3</v>
      </c>
      <c r="D809">
        <f t="shared" si="30"/>
        <v>1.6299999999999999E-2</v>
      </c>
      <c r="E809">
        <v>4.0559999999999997E-3</v>
      </c>
      <c r="F809">
        <v>4.1349999999999998E-3</v>
      </c>
      <c r="BO809">
        <v>804</v>
      </c>
      <c r="BP809">
        <v>-6.1361999737534423E-2</v>
      </c>
    </row>
    <row r="810" spans="1:68">
      <c r="A810">
        <v>199311</v>
      </c>
      <c r="B810">
        <v>-1.89E-2</v>
      </c>
      <c r="C810">
        <v>2.5000000000000001E-3</v>
      </c>
      <c r="D810">
        <f t="shared" si="30"/>
        <v>-1.6400000000000001E-2</v>
      </c>
      <c r="E810">
        <v>-1.7964999999999998E-2</v>
      </c>
      <c r="F810">
        <v>6.8599999999999998E-4</v>
      </c>
      <c r="BO810">
        <v>805</v>
      </c>
      <c r="BP810">
        <v>0.2072108452079085</v>
      </c>
    </row>
    <row r="811" spans="1:68">
      <c r="A811">
        <v>199312</v>
      </c>
      <c r="B811">
        <v>1.6500000000000001E-2</v>
      </c>
      <c r="C811">
        <v>2.3E-3</v>
      </c>
      <c r="D811">
        <f t="shared" si="30"/>
        <v>1.8800000000000001E-2</v>
      </c>
      <c r="E811">
        <v>5.0530000000000002E-3</v>
      </c>
      <c r="F811">
        <v>0</v>
      </c>
      <c r="BO811">
        <v>806</v>
      </c>
      <c r="BP811">
        <v>-4.3869298439986548E-2</v>
      </c>
    </row>
    <row r="812" spans="1:68">
      <c r="A812">
        <v>199401</v>
      </c>
      <c r="B812">
        <v>2.87E-2</v>
      </c>
      <c r="C812">
        <v>2.5000000000000001E-3</v>
      </c>
      <c r="D812">
        <f t="shared" si="30"/>
        <v>3.1199999999999999E-2</v>
      </c>
      <c r="E812">
        <v>1.7415E-2</v>
      </c>
      <c r="F812">
        <v>2.7430000000000002E-3</v>
      </c>
      <c r="BO812">
        <v>807</v>
      </c>
      <c r="BP812">
        <v>0.28143682721615704</v>
      </c>
    </row>
    <row r="813" spans="1:68">
      <c r="A813">
        <v>199402</v>
      </c>
      <c r="B813">
        <v>-2.5600000000000001E-2</v>
      </c>
      <c r="C813">
        <v>2.0999999999999999E-3</v>
      </c>
      <c r="D813">
        <f t="shared" si="30"/>
        <v>-2.35E-2</v>
      </c>
      <c r="E813">
        <v>-3.1253999999999997E-2</v>
      </c>
      <c r="F813">
        <v>3.4199999999999999E-3</v>
      </c>
      <c r="BO813">
        <v>808</v>
      </c>
      <c r="BP813">
        <v>-0.18352316307337579</v>
      </c>
    </row>
    <row r="814" spans="1:68">
      <c r="A814">
        <v>199403</v>
      </c>
      <c r="B814">
        <v>-4.7800000000000002E-2</v>
      </c>
      <c r="C814">
        <v>2.7000000000000001E-3</v>
      </c>
      <c r="D814">
        <f t="shared" si="30"/>
        <v>-4.5100000000000001E-2</v>
      </c>
      <c r="E814">
        <v>-3.8469999999999997E-2</v>
      </c>
      <c r="F814">
        <v>3.408E-3</v>
      </c>
      <c r="BO814">
        <v>809</v>
      </c>
      <c r="BP814">
        <v>0.11452006195287695</v>
      </c>
    </row>
    <row r="815" spans="1:68">
      <c r="A815">
        <v>199404</v>
      </c>
      <c r="B815">
        <v>6.7999999999999996E-3</v>
      </c>
      <c r="C815">
        <v>2.7000000000000001E-3</v>
      </c>
      <c r="D815">
        <f t="shared" si="30"/>
        <v>9.4999999999999998E-3</v>
      </c>
      <c r="E815">
        <v>-9.7809999999999998E-3</v>
      </c>
      <c r="F815">
        <v>1.359E-3</v>
      </c>
      <c r="BO815">
        <v>810</v>
      </c>
      <c r="BP815">
        <v>0.22364061061814827</v>
      </c>
    </row>
    <row r="816" spans="1:68">
      <c r="A816">
        <v>199405</v>
      </c>
      <c r="B816">
        <v>5.7999999999999996E-3</v>
      </c>
      <c r="C816">
        <v>3.0999999999999999E-3</v>
      </c>
      <c r="D816">
        <f t="shared" si="30"/>
        <v>8.8999999999999999E-3</v>
      </c>
      <c r="E816">
        <v>-1.3699999999999999E-3</v>
      </c>
      <c r="F816">
        <v>6.78E-4</v>
      </c>
      <c r="BO816">
        <v>811</v>
      </c>
      <c r="BP816">
        <v>-0.15666875186618029</v>
      </c>
    </row>
    <row r="817" spans="1:68">
      <c r="A817">
        <v>199406</v>
      </c>
      <c r="B817">
        <v>-3.0300000000000001E-2</v>
      </c>
      <c r="C817">
        <v>3.0999999999999999E-3</v>
      </c>
      <c r="D817">
        <f t="shared" si="30"/>
        <v>-2.7200000000000002E-2</v>
      </c>
      <c r="E817">
        <v>-5.9100000000000003E-3</v>
      </c>
      <c r="F817">
        <v>3.3899999999999998E-3</v>
      </c>
      <c r="BO817">
        <v>812</v>
      </c>
      <c r="BP817">
        <v>0.22935332879262588</v>
      </c>
    </row>
    <row r="818" spans="1:68">
      <c r="A818">
        <v>199407</v>
      </c>
      <c r="B818">
        <v>2.8199999999999999E-2</v>
      </c>
      <c r="C818">
        <v>2.8E-3</v>
      </c>
      <c r="D818">
        <f t="shared" si="30"/>
        <v>3.1E-2</v>
      </c>
      <c r="E818">
        <v>1.9442999999999998E-2</v>
      </c>
      <c r="F818">
        <v>2.7030000000000001E-3</v>
      </c>
      <c r="BO818">
        <v>813</v>
      </c>
      <c r="BP818">
        <v>0.1888360932271243</v>
      </c>
    </row>
    <row r="819" spans="1:68">
      <c r="A819">
        <v>199408</v>
      </c>
      <c r="B819">
        <v>4.0099999999999997E-2</v>
      </c>
      <c r="C819">
        <v>3.7000000000000002E-3</v>
      </c>
      <c r="D819">
        <f t="shared" si="30"/>
        <v>4.3799999999999999E-2</v>
      </c>
      <c r="E819">
        <v>3.026E-3</v>
      </c>
      <c r="F819">
        <v>4.0429999999999997E-3</v>
      </c>
      <c r="BO819">
        <v>814</v>
      </c>
      <c r="BP819">
        <v>9.729770053764869E-2</v>
      </c>
    </row>
    <row r="820" spans="1:68">
      <c r="A820">
        <v>199409</v>
      </c>
      <c r="B820">
        <v>-2.3099999999999999E-2</v>
      </c>
      <c r="C820">
        <v>3.7000000000000002E-3</v>
      </c>
      <c r="D820">
        <f t="shared" si="30"/>
        <v>-1.9400000000000001E-2</v>
      </c>
      <c r="E820">
        <v>-2.3275000000000001E-2</v>
      </c>
      <c r="F820">
        <v>2.6849999999999999E-3</v>
      </c>
      <c r="BO820">
        <v>815</v>
      </c>
      <c r="BP820">
        <v>0.1217045498799576</v>
      </c>
    </row>
    <row r="821" spans="1:68">
      <c r="A821">
        <v>199410</v>
      </c>
      <c r="B821">
        <v>1.34E-2</v>
      </c>
      <c r="C821">
        <v>3.8E-3</v>
      </c>
      <c r="D821">
        <f t="shared" si="30"/>
        <v>1.72E-2</v>
      </c>
      <c r="E821">
        <v>-3.9480000000000001E-3</v>
      </c>
      <c r="F821">
        <v>6.69E-4</v>
      </c>
      <c r="BO821">
        <v>816</v>
      </c>
      <c r="BP821">
        <v>-0.13007911919412768</v>
      </c>
    </row>
    <row r="822" spans="1:68">
      <c r="A822">
        <v>199411</v>
      </c>
      <c r="B822">
        <v>-4.0399999999999998E-2</v>
      </c>
      <c r="C822">
        <v>3.7000000000000002E-3</v>
      </c>
      <c r="D822">
        <f t="shared" si="30"/>
        <v>-3.6699999999999997E-2</v>
      </c>
      <c r="E822">
        <v>-1.2899999999999999E-3</v>
      </c>
      <c r="F822">
        <v>1.338E-3</v>
      </c>
      <c r="BO822">
        <v>817</v>
      </c>
      <c r="BP822">
        <v>0.26996327491249722</v>
      </c>
    </row>
    <row r="823" spans="1:68">
      <c r="A823">
        <v>199412</v>
      </c>
      <c r="B823">
        <v>8.6E-3</v>
      </c>
      <c r="C823">
        <v>4.4000000000000003E-3</v>
      </c>
      <c r="D823">
        <f t="shared" si="30"/>
        <v>1.3000000000000001E-2</v>
      </c>
      <c r="E823">
        <v>1.1198E-2</v>
      </c>
      <c r="F823">
        <v>0</v>
      </c>
      <c r="BO823">
        <v>818</v>
      </c>
      <c r="BP823">
        <v>0.22377173938457245</v>
      </c>
    </row>
    <row r="824" spans="1:68">
      <c r="A824">
        <v>199501</v>
      </c>
      <c r="B824">
        <v>1.7999999999999999E-2</v>
      </c>
      <c r="C824">
        <v>4.1999999999999997E-3</v>
      </c>
      <c r="D824">
        <f t="shared" si="30"/>
        <v>2.2199999999999998E-2</v>
      </c>
      <c r="E824">
        <v>2.2922000000000001E-2</v>
      </c>
      <c r="F824">
        <v>4.0080000000000003E-3</v>
      </c>
      <c r="BO824">
        <v>819</v>
      </c>
      <c r="BP824">
        <v>3.3621290738471754E-2</v>
      </c>
    </row>
    <row r="825" spans="1:68">
      <c r="A825">
        <v>199502</v>
      </c>
      <c r="B825">
        <v>3.6299999999999999E-2</v>
      </c>
      <c r="C825">
        <v>4.0000000000000001E-3</v>
      </c>
      <c r="D825">
        <f t="shared" si="30"/>
        <v>4.0300000000000002E-2</v>
      </c>
      <c r="E825">
        <v>3.0013999999999999E-2</v>
      </c>
      <c r="F825">
        <v>3.9919999999999999E-3</v>
      </c>
      <c r="BO825">
        <v>820</v>
      </c>
      <c r="BP825">
        <v>3.87666756537694E-2</v>
      </c>
    </row>
    <row r="826" spans="1:68">
      <c r="A826">
        <v>199503</v>
      </c>
      <c r="B826">
        <v>2.18E-2</v>
      </c>
      <c r="C826">
        <v>4.5999999999999999E-3</v>
      </c>
      <c r="D826">
        <f t="shared" si="30"/>
        <v>2.64E-2</v>
      </c>
      <c r="E826">
        <v>7.195E-3</v>
      </c>
      <c r="F826">
        <v>3.313E-3</v>
      </c>
      <c r="BO826">
        <v>821</v>
      </c>
      <c r="BP826">
        <v>4.826977332268606E-2</v>
      </c>
    </row>
    <row r="827" spans="1:68">
      <c r="A827">
        <v>199504</v>
      </c>
      <c r="B827">
        <v>2.1100000000000001E-2</v>
      </c>
      <c r="C827">
        <v>4.4000000000000003E-3</v>
      </c>
      <c r="D827">
        <f t="shared" si="30"/>
        <v>2.5500000000000002E-2</v>
      </c>
      <c r="E827">
        <v>1.6972999999999999E-2</v>
      </c>
      <c r="F827">
        <v>3.3029999999999999E-3</v>
      </c>
      <c r="BO827">
        <v>822</v>
      </c>
      <c r="BP827">
        <v>0.13306366863269209</v>
      </c>
    </row>
    <row r="828" spans="1:68">
      <c r="A828">
        <v>199505</v>
      </c>
      <c r="B828">
        <v>2.9000000000000001E-2</v>
      </c>
      <c r="C828">
        <v>5.4000000000000003E-3</v>
      </c>
      <c r="D828">
        <f t="shared" si="30"/>
        <v>3.44E-2</v>
      </c>
      <c r="E828">
        <v>5.4899999999999997E-2</v>
      </c>
      <c r="F828">
        <v>1.9750000000000002E-3</v>
      </c>
      <c r="BO828">
        <v>823</v>
      </c>
      <c r="BP828">
        <v>-0.19638539371914171</v>
      </c>
    </row>
    <row r="829" spans="1:68">
      <c r="A829">
        <v>199506</v>
      </c>
      <c r="B829">
        <v>2.7199999999999998E-2</v>
      </c>
      <c r="C829">
        <v>4.7000000000000002E-3</v>
      </c>
      <c r="D829">
        <f t="shared" si="30"/>
        <v>3.1899999999999998E-2</v>
      </c>
      <c r="E829">
        <v>1.1343000000000001E-2</v>
      </c>
      <c r="F829">
        <v>1.9710000000000001E-3</v>
      </c>
      <c r="BO829">
        <v>824</v>
      </c>
      <c r="BP829">
        <v>8.2517529410158164E-2</v>
      </c>
    </row>
    <row r="830" spans="1:68">
      <c r="A830">
        <v>199507</v>
      </c>
      <c r="B830">
        <v>3.7199999999999997E-2</v>
      </c>
      <c r="C830">
        <v>4.4999999999999997E-3</v>
      </c>
      <c r="D830">
        <f t="shared" si="30"/>
        <v>4.1699999999999994E-2</v>
      </c>
      <c r="E830">
        <v>-8.5760000000000003E-3</v>
      </c>
      <c r="F830">
        <v>0</v>
      </c>
      <c r="BO830">
        <v>825</v>
      </c>
      <c r="BP830">
        <v>-5.7462329960789704E-2</v>
      </c>
    </row>
    <row r="831" spans="1:68">
      <c r="A831">
        <v>199508</v>
      </c>
      <c r="B831">
        <v>5.4999999999999997E-3</v>
      </c>
      <c r="C831">
        <v>4.7000000000000002E-3</v>
      </c>
      <c r="D831">
        <f t="shared" si="30"/>
        <v>1.0200000000000001E-2</v>
      </c>
      <c r="E831">
        <v>1.4104999999999999E-2</v>
      </c>
      <c r="F831">
        <v>2.6229999999999999E-3</v>
      </c>
      <c r="BO831">
        <v>826</v>
      </c>
      <c r="BP831">
        <v>-0.11115392320625739</v>
      </c>
    </row>
    <row r="832" spans="1:68">
      <c r="A832">
        <v>199509</v>
      </c>
      <c r="B832">
        <v>3.3500000000000002E-2</v>
      </c>
      <c r="C832">
        <v>4.3E-3</v>
      </c>
      <c r="D832">
        <f t="shared" si="30"/>
        <v>3.78E-2</v>
      </c>
      <c r="E832">
        <v>1.2995E-2</v>
      </c>
      <c r="F832">
        <v>1.9620000000000002E-3</v>
      </c>
      <c r="BO832">
        <v>827</v>
      </c>
      <c r="BP832">
        <v>-0.11679421110270788</v>
      </c>
    </row>
    <row r="833" spans="1:68">
      <c r="A833">
        <v>199510</v>
      </c>
      <c r="B833">
        <v>-1.52E-2</v>
      </c>
      <c r="C833">
        <v>4.7000000000000002E-3</v>
      </c>
      <c r="D833">
        <f t="shared" si="30"/>
        <v>-1.0499999999999999E-2</v>
      </c>
      <c r="E833">
        <v>1.6064999999999999E-2</v>
      </c>
      <c r="F833">
        <v>3.264E-3</v>
      </c>
      <c r="BO833">
        <v>828</v>
      </c>
      <c r="BP833">
        <v>0.28817929167616241</v>
      </c>
    </row>
    <row r="834" spans="1:68">
      <c r="A834">
        <v>199511</v>
      </c>
      <c r="B834">
        <v>3.95E-2</v>
      </c>
      <c r="C834">
        <v>4.1999999999999997E-3</v>
      </c>
      <c r="D834">
        <f t="shared" si="30"/>
        <v>4.3700000000000003E-2</v>
      </c>
      <c r="E834">
        <v>2.2023999999999998E-2</v>
      </c>
      <c r="F834">
        <v>-6.5099999999999999E-4</v>
      </c>
      <c r="BO834">
        <v>829</v>
      </c>
      <c r="BP834">
        <v>5.0225013812108532E-2</v>
      </c>
    </row>
    <row r="835" spans="1:68">
      <c r="A835">
        <v>199512</v>
      </c>
      <c r="B835">
        <v>1.03E-2</v>
      </c>
      <c r="C835">
        <v>4.8999999999999998E-3</v>
      </c>
      <c r="D835">
        <f t="shared" ref="D835:D898" si="31">B835+C835</f>
        <v>1.52E-2</v>
      </c>
      <c r="E835">
        <v>1.7912000000000001E-2</v>
      </c>
      <c r="F835">
        <v>-6.5099999999999999E-4</v>
      </c>
      <c r="BO835">
        <v>830</v>
      </c>
      <c r="BP835">
        <v>-6.533069034603961E-2</v>
      </c>
    </row>
    <row r="836" spans="1:68">
      <c r="A836">
        <v>199601</v>
      </c>
      <c r="B836">
        <v>2.2599999999999999E-2</v>
      </c>
      <c r="C836">
        <v>4.3E-3</v>
      </c>
      <c r="D836">
        <f t="shared" si="31"/>
        <v>2.69E-2</v>
      </c>
      <c r="E836">
        <v>6.3629999999999997E-3</v>
      </c>
      <c r="F836">
        <v>5.8630000000000002E-3</v>
      </c>
      <c r="BO836">
        <v>831</v>
      </c>
      <c r="BP836">
        <v>-4.8361086024030664E-2</v>
      </c>
    </row>
    <row r="837" spans="1:68">
      <c r="A837">
        <v>199602</v>
      </c>
      <c r="B837">
        <v>1.3299999999999999E-2</v>
      </c>
      <c r="C837">
        <v>3.8999999999999998E-3</v>
      </c>
      <c r="D837">
        <f t="shared" si="31"/>
        <v>1.72E-2</v>
      </c>
      <c r="E837">
        <v>-2.8964E-2</v>
      </c>
      <c r="F837">
        <v>3.238E-3</v>
      </c>
      <c r="BO837">
        <v>832</v>
      </c>
      <c r="BP837">
        <v>-2.1326739887322088E-2</v>
      </c>
    </row>
    <row r="838" spans="1:68">
      <c r="A838">
        <v>199603</v>
      </c>
      <c r="B838">
        <v>7.3000000000000001E-3</v>
      </c>
      <c r="C838">
        <v>3.8999999999999998E-3</v>
      </c>
      <c r="D838">
        <f t="shared" si="31"/>
        <v>1.12E-2</v>
      </c>
      <c r="E838">
        <v>-1.0248999999999999E-2</v>
      </c>
      <c r="F838">
        <v>5.1650000000000003E-3</v>
      </c>
      <c r="BO838">
        <v>833</v>
      </c>
      <c r="BP838">
        <v>0.17697209301450373</v>
      </c>
    </row>
    <row r="839" spans="1:68">
      <c r="A839">
        <v>199604</v>
      </c>
      <c r="B839">
        <v>2.06E-2</v>
      </c>
      <c r="C839">
        <v>4.5999999999999999E-3</v>
      </c>
      <c r="D839">
        <f t="shared" si="31"/>
        <v>2.52E-2</v>
      </c>
      <c r="E839">
        <v>-1.7066000000000001E-2</v>
      </c>
      <c r="F839">
        <v>3.8539999999999998E-3</v>
      </c>
      <c r="BO839">
        <v>834</v>
      </c>
      <c r="BP839">
        <v>-0.18852482707240836</v>
      </c>
    </row>
    <row r="840" spans="1:68">
      <c r="A840">
        <v>199605</v>
      </c>
      <c r="B840">
        <v>2.3599999999999999E-2</v>
      </c>
      <c r="C840">
        <v>4.1999999999999997E-3</v>
      </c>
      <c r="D840">
        <f t="shared" si="31"/>
        <v>2.7799999999999998E-2</v>
      </c>
      <c r="E840">
        <v>-5.8799999999999998E-3</v>
      </c>
      <c r="F840">
        <v>1.9189999999999999E-3</v>
      </c>
      <c r="BO840">
        <v>835</v>
      </c>
      <c r="BP840">
        <v>4.0815367507021971E-2</v>
      </c>
    </row>
    <row r="841" spans="1:68">
      <c r="A841">
        <v>199606</v>
      </c>
      <c r="B841">
        <v>-1.14E-2</v>
      </c>
      <c r="C841">
        <v>4.0000000000000001E-3</v>
      </c>
      <c r="D841">
        <f t="shared" si="31"/>
        <v>-7.4000000000000003E-3</v>
      </c>
      <c r="E841">
        <v>1.4534999999999999E-2</v>
      </c>
      <c r="F841">
        <v>6.3900000000000003E-4</v>
      </c>
      <c r="BO841">
        <v>836</v>
      </c>
      <c r="BP841">
        <v>0.23217605910602934</v>
      </c>
    </row>
    <row r="842" spans="1:68">
      <c r="A842">
        <v>199607</v>
      </c>
      <c r="B842">
        <v>-5.9700000000000003E-2</v>
      </c>
      <c r="C842">
        <v>4.4999999999999997E-3</v>
      </c>
      <c r="D842">
        <f t="shared" si="31"/>
        <v>-5.5200000000000006E-2</v>
      </c>
      <c r="E842">
        <v>5.2999999999999998E-4</v>
      </c>
      <c r="F842">
        <v>1.9139999999999999E-3</v>
      </c>
      <c r="BO842">
        <v>837</v>
      </c>
      <c r="BP842">
        <v>5.2867196639797165E-2</v>
      </c>
    </row>
    <row r="843" spans="1:68">
      <c r="A843">
        <v>199608</v>
      </c>
      <c r="B843">
        <v>2.76E-2</v>
      </c>
      <c r="C843">
        <v>4.1000000000000003E-3</v>
      </c>
      <c r="D843">
        <f t="shared" si="31"/>
        <v>3.1699999999999999E-2</v>
      </c>
      <c r="E843">
        <v>-5.1399999999999996E-3</v>
      </c>
      <c r="F843">
        <v>1.9109999999999999E-3</v>
      </c>
      <c r="BO843">
        <v>838</v>
      </c>
      <c r="BP843">
        <v>0.20906430738073195</v>
      </c>
    </row>
    <row r="844" spans="1:68">
      <c r="A844">
        <v>199609</v>
      </c>
      <c r="B844">
        <v>5.0200000000000002E-2</v>
      </c>
      <c r="C844">
        <v>4.4000000000000003E-3</v>
      </c>
      <c r="D844">
        <f t="shared" si="31"/>
        <v>5.4600000000000003E-2</v>
      </c>
      <c r="E844">
        <v>2.2799E-2</v>
      </c>
      <c r="F844">
        <v>3.179E-3</v>
      </c>
      <c r="BO844">
        <v>839</v>
      </c>
      <c r="BP844">
        <v>6.4380803956635202E-2</v>
      </c>
    </row>
    <row r="845" spans="1:68">
      <c r="A845">
        <v>199610</v>
      </c>
      <c r="B845">
        <v>8.6E-3</v>
      </c>
      <c r="C845">
        <v>4.1999999999999997E-3</v>
      </c>
      <c r="D845">
        <f t="shared" si="31"/>
        <v>1.2799999999999999E-2</v>
      </c>
      <c r="E845">
        <v>2.9721999999999998E-2</v>
      </c>
      <c r="F845">
        <v>3.1689999999999999E-3</v>
      </c>
      <c r="BO845">
        <v>840</v>
      </c>
      <c r="BP845">
        <v>-4.1968774645119056E-2</v>
      </c>
    </row>
    <row r="846" spans="1:68">
      <c r="A846">
        <v>199611</v>
      </c>
      <c r="B846">
        <v>6.25E-2</v>
      </c>
      <c r="C846">
        <v>4.1000000000000003E-3</v>
      </c>
      <c r="D846">
        <f t="shared" si="31"/>
        <v>6.6600000000000006E-2</v>
      </c>
      <c r="E846">
        <v>2.6511E-2</v>
      </c>
      <c r="F846">
        <v>1.895E-3</v>
      </c>
      <c r="BO846">
        <v>841</v>
      </c>
      <c r="BP846">
        <v>0.26767790591515278</v>
      </c>
    </row>
    <row r="847" spans="1:68">
      <c r="A847">
        <v>199612</v>
      </c>
      <c r="B847">
        <v>-1.7000000000000001E-2</v>
      </c>
      <c r="C847">
        <v>4.5999999999999999E-3</v>
      </c>
      <c r="D847">
        <f t="shared" si="31"/>
        <v>-1.2400000000000001E-2</v>
      </c>
      <c r="E847">
        <v>-2.1218000000000001E-2</v>
      </c>
      <c r="F847">
        <v>0</v>
      </c>
      <c r="BO847">
        <v>842</v>
      </c>
      <c r="BP847">
        <v>-0.14272061162589372</v>
      </c>
    </row>
    <row r="848" spans="1:68">
      <c r="A848">
        <v>199701</v>
      </c>
      <c r="B848">
        <v>4.99E-2</v>
      </c>
      <c r="C848">
        <v>4.4999999999999997E-3</v>
      </c>
      <c r="D848">
        <f t="shared" si="31"/>
        <v>5.4399999999999997E-2</v>
      </c>
      <c r="E848" s="6">
        <v>-8.7999999999999998E-5</v>
      </c>
      <c r="F848">
        <v>3.153E-3</v>
      </c>
      <c r="BO848">
        <v>843</v>
      </c>
      <c r="BP848">
        <v>0.27573093233379675</v>
      </c>
    </row>
    <row r="849" spans="1:68">
      <c r="A849">
        <v>199702</v>
      </c>
      <c r="B849">
        <v>-4.8999999999999998E-3</v>
      </c>
      <c r="C849">
        <v>3.8999999999999998E-3</v>
      </c>
      <c r="D849">
        <f t="shared" si="31"/>
        <v>-1E-3</v>
      </c>
      <c r="E849">
        <v>-2.1459999999999999E-3</v>
      </c>
      <c r="F849">
        <v>3.143E-3</v>
      </c>
      <c r="BO849">
        <v>844</v>
      </c>
      <c r="BP849">
        <v>0.10914501716488723</v>
      </c>
    </row>
    <row r="850" spans="1:68">
      <c r="A850">
        <v>199703</v>
      </c>
      <c r="B850">
        <v>-5.0299999999999997E-2</v>
      </c>
      <c r="C850">
        <v>4.3E-3</v>
      </c>
      <c r="D850">
        <f t="shared" si="31"/>
        <v>-4.5999999999999999E-2</v>
      </c>
      <c r="E850">
        <v>-1.9247E-2</v>
      </c>
      <c r="F850">
        <v>2.506E-3</v>
      </c>
      <c r="BO850">
        <v>845</v>
      </c>
      <c r="BP850">
        <v>0.18712842111065237</v>
      </c>
    </row>
    <row r="851" spans="1:68">
      <c r="A851">
        <v>199704</v>
      </c>
      <c r="B851">
        <v>4.0399999999999998E-2</v>
      </c>
      <c r="C851">
        <v>4.3E-3</v>
      </c>
      <c r="D851">
        <f t="shared" si="31"/>
        <v>4.4699999999999997E-2</v>
      </c>
      <c r="E851">
        <v>1.9040999999999999E-2</v>
      </c>
      <c r="F851">
        <v>1.25E-3</v>
      </c>
      <c r="BO851">
        <v>846</v>
      </c>
      <c r="BP851">
        <v>0.26429220043824958</v>
      </c>
    </row>
    <row r="852" spans="1:68">
      <c r="A852">
        <v>199705</v>
      </c>
      <c r="B852">
        <v>6.7400000000000002E-2</v>
      </c>
      <c r="C852">
        <v>4.8999999999999998E-3</v>
      </c>
      <c r="D852">
        <f t="shared" si="31"/>
        <v>7.2300000000000003E-2</v>
      </c>
      <c r="E852">
        <v>1.1188E-2</v>
      </c>
      <c r="F852">
        <v>-6.2399999999999999E-4</v>
      </c>
      <c r="BO852">
        <v>847</v>
      </c>
      <c r="BP852">
        <v>-0.1060010973461048</v>
      </c>
    </row>
    <row r="853" spans="1:68">
      <c r="A853">
        <v>199706</v>
      </c>
      <c r="B853">
        <v>4.1000000000000002E-2</v>
      </c>
      <c r="C853">
        <v>3.7000000000000002E-3</v>
      </c>
      <c r="D853">
        <f t="shared" si="31"/>
        <v>4.4700000000000004E-2</v>
      </c>
      <c r="E853">
        <v>1.7493999999999999E-2</v>
      </c>
      <c r="F853">
        <v>1.2489999999999999E-3</v>
      </c>
      <c r="BO853">
        <v>848</v>
      </c>
      <c r="BP853">
        <v>0.28850242778539886</v>
      </c>
    </row>
    <row r="854" spans="1:68">
      <c r="A854">
        <v>199707</v>
      </c>
      <c r="B854">
        <v>7.3300000000000004E-2</v>
      </c>
      <c r="C854">
        <v>4.3E-3</v>
      </c>
      <c r="D854">
        <f t="shared" si="31"/>
        <v>7.7600000000000002E-2</v>
      </c>
      <c r="E854">
        <v>4.0304E-2</v>
      </c>
      <c r="F854">
        <v>1.248E-3</v>
      </c>
      <c r="BO854">
        <v>849</v>
      </c>
      <c r="BP854">
        <v>1.4774588885012652E-2</v>
      </c>
    </row>
    <row r="855" spans="1:68">
      <c r="A855">
        <v>199708</v>
      </c>
      <c r="B855">
        <v>-4.1500000000000002E-2</v>
      </c>
      <c r="C855">
        <v>4.1000000000000003E-3</v>
      </c>
      <c r="D855">
        <f t="shared" si="31"/>
        <v>-3.7400000000000003E-2</v>
      </c>
      <c r="E855">
        <v>-2.0309000000000001E-2</v>
      </c>
      <c r="F855">
        <v>1.869E-3</v>
      </c>
      <c r="BO855">
        <v>850</v>
      </c>
      <c r="BP855">
        <v>7.6230645693424359E-2</v>
      </c>
    </row>
    <row r="856" spans="1:68">
      <c r="A856">
        <v>199709</v>
      </c>
      <c r="B856">
        <v>5.3499999999999999E-2</v>
      </c>
      <c r="C856">
        <v>4.4000000000000003E-3</v>
      </c>
      <c r="D856">
        <f t="shared" si="31"/>
        <v>5.79E-2</v>
      </c>
      <c r="E856">
        <v>2.2408999999999998E-2</v>
      </c>
      <c r="F856">
        <v>2.4880000000000002E-3</v>
      </c>
      <c r="BO856">
        <v>851</v>
      </c>
      <c r="BP856">
        <v>1.6318720719017576E-2</v>
      </c>
    </row>
    <row r="857" spans="1:68">
      <c r="A857">
        <v>199710</v>
      </c>
      <c r="B857">
        <v>-3.7999999999999999E-2</v>
      </c>
      <c r="C857">
        <v>4.1999999999999997E-3</v>
      </c>
      <c r="D857">
        <f t="shared" si="31"/>
        <v>-3.3799999999999997E-2</v>
      </c>
      <c r="E857">
        <v>2.4771000000000001E-2</v>
      </c>
      <c r="F857">
        <v>2.4810000000000001E-3</v>
      </c>
      <c r="BO857">
        <v>852</v>
      </c>
      <c r="BP857">
        <v>0.20067086202788409</v>
      </c>
    </row>
    <row r="858" spans="1:68">
      <c r="A858">
        <v>199711</v>
      </c>
      <c r="B858">
        <v>2.98E-2</v>
      </c>
      <c r="C858">
        <v>3.8999999999999998E-3</v>
      </c>
      <c r="D858">
        <f t="shared" si="31"/>
        <v>3.3700000000000001E-2</v>
      </c>
      <c r="E858">
        <v>1.1820000000000001E-3</v>
      </c>
      <c r="F858">
        <v>-6.1899999999999998E-4</v>
      </c>
      <c r="BO858">
        <v>853</v>
      </c>
      <c r="BP858">
        <v>-0.11199213316612711</v>
      </c>
    </row>
    <row r="859" spans="1:68">
      <c r="A859">
        <v>199712</v>
      </c>
      <c r="B859">
        <v>1.32E-2</v>
      </c>
      <c r="C859">
        <v>4.7999999999999996E-3</v>
      </c>
      <c r="D859">
        <f t="shared" si="31"/>
        <v>1.7999999999999999E-2</v>
      </c>
      <c r="E859">
        <v>1.4808999999999999E-2</v>
      </c>
      <c r="F859">
        <v>-1.238E-3</v>
      </c>
      <c r="BO859">
        <v>854</v>
      </c>
      <c r="BP859">
        <v>0.22122315113496344</v>
      </c>
    </row>
    <row r="860" spans="1:68">
      <c r="A860">
        <v>199801</v>
      </c>
      <c r="B860">
        <v>1.5E-3</v>
      </c>
      <c r="C860">
        <v>4.3E-3</v>
      </c>
      <c r="D860">
        <f t="shared" si="31"/>
        <v>5.7999999999999996E-3</v>
      </c>
      <c r="E860">
        <v>2.1106E-2</v>
      </c>
      <c r="F860">
        <v>1.8600000000000001E-3</v>
      </c>
      <c r="BO860">
        <v>855</v>
      </c>
      <c r="BP860">
        <v>7.0705817145301053E-2</v>
      </c>
    </row>
    <row r="861" spans="1:68">
      <c r="A861">
        <v>199802</v>
      </c>
      <c r="B861">
        <v>7.0300000000000001E-2</v>
      </c>
      <c r="C861">
        <v>3.8999999999999998E-3</v>
      </c>
      <c r="D861">
        <f t="shared" si="31"/>
        <v>7.4200000000000002E-2</v>
      </c>
      <c r="E861">
        <v>-7.7479999999999997E-3</v>
      </c>
      <c r="F861">
        <v>1.856E-3</v>
      </c>
      <c r="BO861">
        <v>856</v>
      </c>
      <c r="BP861">
        <v>0.2713346168757626</v>
      </c>
    </row>
    <row r="862" spans="1:68">
      <c r="A862">
        <v>199803</v>
      </c>
      <c r="B862">
        <v>4.7600000000000003E-2</v>
      </c>
      <c r="C862">
        <v>3.8999999999999998E-3</v>
      </c>
      <c r="D862">
        <f t="shared" si="31"/>
        <v>5.1500000000000004E-2</v>
      </c>
      <c r="E862">
        <v>2.5370000000000002E-3</v>
      </c>
      <c r="F862">
        <v>1.853E-3</v>
      </c>
      <c r="BO862">
        <v>857</v>
      </c>
      <c r="BP862">
        <v>-3.6672406694178872E-2</v>
      </c>
    </row>
    <row r="863" spans="1:68">
      <c r="A863">
        <v>199804</v>
      </c>
      <c r="B863">
        <v>7.3000000000000001E-3</v>
      </c>
      <c r="C863">
        <v>4.3E-3</v>
      </c>
      <c r="D863">
        <f t="shared" si="31"/>
        <v>1.1599999999999999E-2</v>
      </c>
      <c r="E863">
        <v>3.3240000000000001E-3</v>
      </c>
      <c r="F863">
        <v>1.8500000000000001E-3</v>
      </c>
      <c r="BO863">
        <v>858</v>
      </c>
      <c r="BP863">
        <v>0.18226260902166647</v>
      </c>
    </row>
    <row r="864" spans="1:68">
      <c r="A864">
        <v>199805</v>
      </c>
      <c r="B864">
        <v>-3.0700000000000002E-2</v>
      </c>
      <c r="C864">
        <v>4.0000000000000001E-3</v>
      </c>
      <c r="D864">
        <f t="shared" si="31"/>
        <v>-2.6700000000000002E-2</v>
      </c>
      <c r="E864">
        <v>1.0085999999999999E-2</v>
      </c>
      <c r="F864">
        <v>1.846E-3</v>
      </c>
      <c r="BO864">
        <v>859</v>
      </c>
      <c r="BP864">
        <v>0.19856108563288022</v>
      </c>
    </row>
    <row r="865" spans="1:68">
      <c r="A865">
        <v>199806</v>
      </c>
      <c r="B865">
        <v>3.1800000000000002E-2</v>
      </c>
      <c r="C865">
        <v>4.1000000000000003E-3</v>
      </c>
      <c r="D865">
        <f t="shared" si="31"/>
        <v>3.5900000000000001E-2</v>
      </c>
      <c r="E865">
        <v>1.3545E-2</v>
      </c>
      <c r="F865">
        <v>1.2290000000000001E-3</v>
      </c>
      <c r="BO865">
        <v>860</v>
      </c>
      <c r="BP865">
        <v>0.21338195263074045</v>
      </c>
    </row>
    <row r="866" spans="1:68">
      <c r="A866">
        <v>199807</v>
      </c>
      <c r="B866">
        <v>-2.46E-2</v>
      </c>
      <c r="C866">
        <v>4.0000000000000001E-3</v>
      </c>
      <c r="D866">
        <f t="shared" si="31"/>
        <v>-2.06E-2</v>
      </c>
      <c r="E866">
        <v>3.5599999999999998E-4</v>
      </c>
      <c r="F866">
        <v>1.227E-3</v>
      </c>
      <c r="BO866">
        <v>861</v>
      </c>
      <c r="BP866">
        <v>0.22963514589864553</v>
      </c>
    </row>
    <row r="867" spans="1:68">
      <c r="A867">
        <v>199808</v>
      </c>
      <c r="B867">
        <v>-0.1608</v>
      </c>
      <c r="C867">
        <v>4.3E-3</v>
      </c>
      <c r="D867">
        <f t="shared" si="31"/>
        <v>-0.1565</v>
      </c>
      <c r="E867">
        <v>3.6926E-2</v>
      </c>
      <c r="F867">
        <v>1.225E-3</v>
      </c>
      <c r="BO867">
        <v>862</v>
      </c>
      <c r="BP867">
        <v>0.22510218016178696</v>
      </c>
    </row>
    <row r="868" spans="1:68">
      <c r="A868">
        <v>199809</v>
      </c>
      <c r="B868">
        <v>6.1499999999999999E-2</v>
      </c>
      <c r="C868">
        <v>4.5999999999999999E-3</v>
      </c>
      <c r="D868">
        <f t="shared" si="31"/>
        <v>6.6099999999999992E-2</v>
      </c>
      <c r="E868">
        <v>5.2732000000000001E-2</v>
      </c>
      <c r="F868">
        <v>1.224E-3</v>
      </c>
      <c r="BO868">
        <v>863</v>
      </c>
      <c r="BP868">
        <v>-0.17066465295687328</v>
      </c>
    </row>
    <row r="869" spans="1:68">
      <c r="A869">
        <v>199810</v>
      </c>
      <c r="B869">
        <v>7.1300000000000002E-2</v>
      </c>
      <c r="C869">
        <v>3.2000000000000002E-3</v>
      </c>
      <c r="D869">
        <f t="shared" si="31"/>
        <v>7.4499999999999997E-2</v>
      </c>
      <c r="E869">
        <v>-1.0324E-2</v>
      </c>
      <c r="F869">
        <v>2.4450000000000001E-3</v>
      </c>
      <c r="BO869">
        <v>864</v>
      </c>
      <c r="BP869">
        <v>-0.10420949400123442</v>
      </c>
    </row>
    <row r="870" spans="1:68">
      <c r="A870">
        <v>199811</v>
      </c>
      <c r="B870">
        <v>6.0999999999999999E-2</v>
      </c>
      <c r="C870">
        <v>3.0999999999999999E-3</v>
      </c>
      <c r="D870">
        <f t="shared" si="31"/>
        <v>6.4100000000000004E-2</v>
      </c>
      <c r="E870">
        <v>-6.6119999999999998E-3</v>
      </c>
      <c r="F870">
        <v>0</v>
      </c>
      <c r="BO870">
        <v>865</v>
      </c>
      <c r="BP870">
        <v>-6.282461136694778E-2</v>
      </c>
    </row>
    <row r="871" spans="1:68">
      <c r="A871">
        <v>199812</v>
      </c>
      <c r="B871">
        <v>6.1600000000000002E-2</v>
      </c>
      <c r="C871">
        <v>3.8E-3</v>
      </c>
      <c r="D871">
        <f t="shared" si="31"/>
        <v>6.54E-2</v>
      </c>
      <c r="E871">
        <v>9.6520000000000009E-3</v>
      </c>
      <c r="F871">
        <v>-6.0999999999999997E-4</v>
      </c>
      <c r="BO871">
        <v>866</v>
      </c>
      <c r="BP871">
        <v>1.4021607328715657E-2</v>
      </c>
    </row>
    <row r="872" spans="1:68">
      <c r="A872">
        <v>199901</v>
      </c>
      <c r="B872">
        <v>3.5000000000000003E-2</v>
      </c>
      <c r="C872">
        <v>3.5000000000000001E-3</v>
      </c>
      <c r="D872">
        <f t="shared" si="31"/>
        <v>3.8500000000000006E-2</v>
      </c>
      <c r="E872">
        <v>3.2910000000000001E-3</v>
      </c>
      <c r="F872">
        <v>2.441E-3</v>
      </c>
      <c r="BO872">
        <v>867</v>
      </c>
      <c r="BP872">
        <v>0.26235381165513733</v>
      </c>
    </row>
    <row r="873" spans="1:68">
      <c r="A873">
        <v>199902</v>
      </c>
      <c r="B873">
        <v>-4.0800000000000003E-2</v>
      </c>
      <c r="C873">
        <v>3.5000000000000001E-3</v>
      </c>
      <c r="D873">
        <f t="shared" si="31"/>
        <v>-3.73E-2</v>
      </c>
      <c r="E873">
        <v>-4.4006000000000003E-2</v>
      </c>
      <c r="F873">
        <v>1.217E-3</v>
      </c>
      <c r="BO873">
        <v>868</v>
      </c>
      <c r="BP873">
        <v>0.20220232694415274</v>
      </c>
    </row>
    <row r="874" spans="1:68">
      <c r="A874">
        <v>199903</v>
      </c>
      <c r="B874">
        <v>3.4500000000000003E-2</v>
      </c>
      <c r="C874">
        <v>4.3E-3</v>
      </c>
      <c r="D874">
        <f t="shared" si="31"/>
        <v>3.8800000000000001E-2</v>
      </c>
      <c r="E874">
        <v>8.6300000000000005E-3</v>
      </c>
      <c r="F874">
        <v>3.0400000000000002E-3</v>
      </c>
      <c r="BO874">
        <v>869</v>
      </c>
      <c r="BP874">
        <v>9.754504683528642E-2</v>
      </c>
    </row>
    <row r="875" spans="1:68">
      <c r="A875">
        <v>199904</v>
      </c>
      <c r="B875">
        <v>4.3299999999999998E-2</v>
      </c>
      <c r="C875">
        <v>3.7000000000000002E-3</v>
      </c>
      <c r="D875">
        <f t="shared" si="31"/>
        <v>4.7E-2</v>
      </c>
      <c r="E875">
        <v>-3.4740000000000001E-3</v>
      </c>
      <c r="F875">
        <v>7.273E-3</v>
      </c>
      <c r="BO875">
        <v>870</v>
      </c>
      <c r="BP875">
        <v>0.26995979890162625</v>
      </c>
    </row>
    <row r="876" spans="1:68">
      <c r="A876">
        <v>199905</v>
      </c>
      <c r="B876">
        <v>-2.46E-2</v>
      </c>
      <c r="C876">
        <v>3.3999999999999998E-3</v>
      </c>
      <c r="D876">
        <f t="shared" si="31"/>
        <v>-2.12E-2</v>
      </c>
      <c r="E876">
        <v>-2.2526000000000001E-2</v>
      </c>
      <c r="F876">
        <v>0</v>
      </c>
      <c r="BO876">
        <v>871</v>
      </c>
      <c r="BP876">
        <v>-0.15488236100212344</v>
      </c>
    </row>
    <row r="877" spans="1:68">
      <c r="A877">
        <v>199906</v>
      </c>
      <c r="B877">
        <v>4.7699999999999999E-2</v>
      </c>
      <c r="C877">
        <v>4.0000000000000001E-3</v>
      </c>
      <c r="D877">
        <f t="shared" si="31"/>
        <v>5.1699999999999996E-2</v>
      </c>
      <c r="E877">
        <v>-7.1520000000000004E-3</v>
      </c>
      <c r="F877">
        <v>0</v>
      </c>
      <c r="BO877">
        <v>872</v>
      </c>
      <c r="BP877">
        <v>6.298958367887969E-2</v>
      </c>
    </row>
    <row r="878" spans="1:68">
      <c r="A878">
        <v>199907</v>
      </c>
      <c r="B878">
        <v>-3.4700000000000002E-2</v>
      </c>
      <c r="C878">
        <v>3.8E-3</v>
      </c>
      <c r="D878">
        <f t="shared" si="31"/>
        <v>-3.09E-2</v>
      </c>
      <c r="E878">
        <v>-4.1710000000000002E-3</v>
      </c>
      <c r="F878">
        <v>3.0079999999999998E-3</v>
      </c>
      <c r="BO878">
        <v>873</v>
      </c>
      <c r="BP878">
        <v>-9.5120925461180617E-2</v>
      </c>
    </row>
    <row r="879" spans="1:68">
      <c r="A879">
        <v>199908</v>
      </c>
      <c r="B879">
        <v>-1.38E-2</v>
      </c>
      <c r="C879">
        <v>3.8999999999999998E-3</v>
      </c>
      <c r="D879">
        <f t="shared" si="31"/>
        <v>-9.8999999999999991E-3</v>
      </c>
      <c r="E879">
        <v>-4.5199999999999997E-3</v>
      </c>
      <c r="F879">
        <v>2.3999999999999998E-3</v>
      </c>
      <c r="BO879">
        <v>874</v>
      </c>
      <c r="BP879">
        <v>9.287299008108324E-2</v>
      </c>
    </row>
    <row r="880" spans="1:68">
      <c r="A880">
        <v>199909</v>
      </c>
      <c r="B880">
        <v>-2.81E-2</v>
      </c>
      <c r="C880">
        <v>3.8999999999999998E-3</v>
      </c>
      <c r="D880">
        <f t="shared" si="31"/>
        <v>-2.4199999999999999E-2</v>
      </c>
      <c r="E880">
        <v>1.2026999999999999E-2</v>
      </c>
      <c r="F880">
        <v>4.7879999999999997E-3</v>
      </c>
      <c r="BO880">
        <v>875</v>
      </c>
      <c r="BP880">
        <v>-0.17507592525302235</v>
      </c>
    </row>
    <row r="881" spans="1:68">
      <c r="A881">
        <v>199910</v>
      </c>
      <c r="B881">
        <v>6.13E-2</v>
      </c>
      <c r="C881">
        <v>3.8999999999999998E-3</v>
      </c>
      <c r="D881">
        <f t="shared" si="31"/>
        <v>6.5199999999999994E-2</v>
      </c>
      <c r="E881">
        <v>-6.1089999999999998E-3</v>
      </c>
      <c r="F881">
        <v>1.787E-3</v>
      </c>
      <c r="BO881">
        <v>876</v>
      </c>
      <c r="BP881">
        <v>0.27269298852388352</v>
      </c>
    </row>
    <row r="882" spans="1:68">
      <c r="A882">
        <v>199911</v>
      </c>
      <c r="B882">
        <v>3.3700000000000001E-2</v>
      </c>
      <c r="C882">
        <v>3.5999999999999999E-3</v>
      </c>
      <c r="D882">
        <f t="shared" si="31"/>
        <v>3.73E-2</v>
      </c>
      <c r="E882">
        <v>-6.5900000000000004E-3</v>
      </c>
      <c r="F882">
        <v>5.9500000000000004E-4</v>
      </c>
      <c r="BO882">
        <v>877</v>
      </c>
      <c r="BP882">
        <v>-2.1770135970760496E-2</v>
      </c>
    </row>
    <row r="883" spans="1:68">
      <c r="A883">
        <v>199912</v>
      </c>
      <c r="B883">
        <v>7.7200000000000005E-2</v>
      </c>
      <c r="C883">
        <v>4.4000000000000003E-3</v>
      </c>
      <c r="D883">
        <f t="shared" si="31"/>
        <v>8.1600000000000006E-2</v>
      </c>
      <c r="E883">
        <v>-1.2402E-2</v>
      </c>
      <c r="F883">
        <v>0</v>
      </c>
      <c r="BO883">
        <v>878</v>
      </c>
      <c r="BP883">
        <v>0.13090386412372268</v>
      </c>
    </row>
    <row r="884" spans="1:68">
      <c r="A884">
        <v>200001</v>
      </c>
      <c r="B884">
        <v>-4.7399999999999998E-2</v>
      </c>
      <c r="C884">
        <v>4.1000000000000003E-3</v>
      </c>
      <c r="D884">
        <f t="shared" si="31"/>
        <v>-4.3299999999999998E-2</v>
      </c>
      <c r="E884">
        <v>-9.7990000000000004E-3</v>
      </c>
      <c r="F884">
        <v>2.9710000000000001E-3</v>
      </c>
      <c r="BO884">
        <v>879</v>
      </c>
      <c r="BP884">
        <v>4.2981743657404425E-2</v>
      </c>
    </row>
    <row r="885" spans="1:68">
      <c r="A885">
        <v>200002</v>
      </c>
      <c r="B885">
        <v>2.4500000000000001E-2</v>
      </c>
      <c r="C885">
        <v>4.3E-3</v>
      </c>
      <c r="D885">
        <f t="shared" si="31"/>
        <v>2.8799999999999999E-2</v>
      </c>
      <c r="E885">
        <v>1.3599999999999999E-2</v>
      </c>
      <c r="F885">
        <v>5.9239999999999996E-3</v>
      </c>
      <c r="BO885">
        <v>880</v>
      </c>
      <c r="BP885">
        <v>7.991449745080037E-4</v>
      </c>
    </row>
    <row r="886" spans="1:68">
      <c r="A886">
        <v>200003</v>
      </c>
      <c r="B886">
        <v>5.1999999999999998E-2</v>
      </c>
      <c r="C886">
        <v>4.7000000000000002E-3</v>
      </c>
      <c r="D886">
        <f t="shared" si="31"/>
        <v>5.67E-2</v>
      </c>
      <c r="E886">
        <v>3.4751999999999998E-2</v>
      </c>
      <c r="F886">
        <v>8.2450000000000006E-3</v>
      </c>
      <c r="BO886">
        <v>881</v>
      </c>
      <c r="BP886">
        <v>8.9155575964665945E-2</v>
      </c>
    </row>
    <row r="887" spans="1:68">
      <c r="A887">
        <v>200004</v>
      </c>
      <c r="B887">
        <v>-6.4000000000000001E-2</v>
      </c>
      <c r="C887">
        <v>4.5999999999999999E-3</v>
      </c>
      <c r="D887">
        <f t="shared" si="31"/>
        <v>-5.9400000000000001E-2</v>
      </c>
      <c r="E887">
        <v>-1.0026E-2</v>
      </c>
      <c r="F887">
        <v>5.8399999999999999E-4</v>
      </c>
      <c r="BO887">
        <v>882</v>
      </c>
      <c r="BP887">
        <v>0.20601889919429728</v>
      </c>
    </row>
    <row r="888" spans="1:68">
      <c r="A888">
        <v>200005</v>
      </c>
      <c r="B888">
        <v>-4.4200000000000003E-2</v>
      </c>
      <c r="C888">
        <v>5.0000000000000001E-3</v>
      </c>
      <c r="D888">
        <f t="shared" si="31"/>
        <v>-3.9200000000000006E-2</v>
      </c>
      <c r="E888">
        <v>1.771E-3</v>
      </c>
      <c r="F888">
        <v>1.168E-3</v>
      </c>
      <c r="BO888">
        <v>883</v>
      </c>
      <c r="BP888">
        <v>0.27015827513964991</v>
      </c>
    </row>
    <row r="889" spans="1:68">
      <c r="A889">
        <v>200006</v>
      </c>
      <c r="B889">
        <v>4.6399999999999997E-2</v>
      </c>
      <c r="C889">
        <v>4.0000000000000001E-3</v>
      </c>
      <c r="D889">
        <f t="shared" si="31"/>
        <v>5.04E-2</v>
      </c>
      <c r="E889">
        <v>2.2074E-2</v>
      </c>
      <c r="F889">
        <v>5.2480000000000001E-3</v>
      </c>
      <c r="BO889">
        <v>884</v>
      </c>
      <c r="BP889">
        <v>-0.10320235961447122</v>
      </c>
    </row>
    <row r="890" spans="1:68">
      <c r="A890">
        <v>200007</v>
      </c>
      <c r="B890">
        <v>-2.5100000000000001E-2</v>
      </c>
      <c r="C890">
        <v>4.7999999999999996E-3</v>
      </c>
      <c r="D890">
        <f t="shared" si="31"/>
        <v>-2.0300000000000002E-2</v>
      </c>
      <c r="E890">
        <v>4.64E-3</v>
      </c>
      <c r="F890">
        <v>2.32E-3</v>
      </c>
      <c r="BO890">
        <v>885</v>
      </c>
      <c r="BP890">
        <v>-0.14345664098295496</v>
      </c>
    </row>
    <row r="891" spans="1:68">
      <c r="A891">
        <v>200008</v>
      </c>
      <c r="B891">
        <v>7.0300000000000001E-2</v>
      </c>
      <c r="C891">
        <v>5.0000000000000001E-3</v>
      </c>
      <c r="D891">
        <f t="shared" si="31"/>
        <v>7.5300000000000006E-2</v>
      </c>
      <c r="E891">
        <v>1.6603E-2</v>
      </c>
      <c r="F891">
        <v>0</v>
      </c>
      <c r="BO891">
        <v>886</v>
      </c>
      <c r="BP891">
        <v>-9.7490689584450174E-2</v>
      </c>
    </row>
    <row r="892" spans="1:68">
      <c r="A892">
        <v>200009</v>
      </c>
      <c r="B892">
        <v>-5.45E-2</v>
      </c>
      <c r="C892">
        <v>5.1000000000000004E-3</v>
      </c>
      <c r="D892">
        <f t="shared" si="31"/>
        <v>-4.9399999999999999E-2</v>
      </c>
      <c r="E892">
        <v>-1.323E-3</v>
      </c>
      <c r="F892">
        <v>5.208E-3</v>
      </c>
      <c r="BO892">
        <v>887</v>
      </c>
      <c r="BP892">
        <v>0.2941139752954432</v>
      </c>
    </row>
    <row r="893" spans="1:68">
      <c r="A893">
        <v>200010</v>
      </c>
      <c r="B893">
        <v>-2.76E-2</v>
      </c>
      <c r="C893">
        <v>5.5999999999999999E-3</v>
      </c>
      <c r="D893">
        <f t="shared" si="31"/>
        <v>-2.1999999999999999E-2</v>
      </c>
      <c r="E893">
        <v>8.6470000000000002E-3</v>
      </c>
      <c r="F893">
        <v>1.727E-3</v>
      </c>
      <c r="BO893">
        <v>888</v>
      </c>
      <c r="BP893">
        <v>0.21326804981180653</v>
      </c>
    </row>
    <row r="894" spans="1:68">
      <c r="A894">
        <v>200011</v>
      </c>
      <c r="B894">
        <v>-0.1072</v>
      </c>
      <c r="C894">
        <v>5.1000000000000004E-3</v>
      </c>
      <c r="D894">
        <f t="shared" si="31"/>
        <v>-0.1021</v>
      </c>
      <c r="E894">
        <v>2.5641000000000001E-2</v>
      </c>
      <c r="F894">
        <v>5.7499999999999999E-4</v>
      </c>
      <c r="BO894">
        <v>889</v>
      </c>
      <c r="BP894">
        <v>0.27352351556198717</v>
      </c>
    </row>
    <row r="895" spans="1:68">
      <c r="A895">
        <v>200012</v>
      </c>
      <c r="B895">
        <v>1.1900000000000001E-2</v>
      </c>
      <c r="C895">
        <v>5.0000000000000001E-3</v>
      </c>
      <c r="D895">
        <f t="shared" si="31"/>
        <v>1.6900000000000002E-2</v>
      </c>
      <c r="E895">
        <v>3.0723E-2</v>
      </c>
      <c r="F895">
        <v>-5.7399999999999997E-4</v>
      </c>
      <c r="BO895">
        <v>890</v>
      </c>
      <c r="BP895">
        <v>0.18919982315358347</v>
      </c>
    </row>
    <row r="896" spans="1:68">
      <c r="A896">
        <v>200101</v>
      </c>
      <c r="B896">
        <v>3.1300000000000001E-2</v>
      </c>
      <c r="C896">
        <v>5.4000000000000003E-3</v>
      </c>
      <c r="D896">
        <f t="shared" si="31"/>
        <v>3.6700000000000003E-2</v>
      </c>
      <c r="E896">
        <v>4.1640000000000002E-3</v>
      </c>
      <c r="F896">
        <v>6.3220000000000004E-3</v>
      </c>
      <c r="BO896">
        <v>891</v>
      </c>
      <c r="BP896">
        <v>0.16300782882480847</v>
      </c>
    </row>
    <row r="897" spans="1:68">
      <c r="A897">
        <v>200102</v>
      </c>
      <c r="B897">
        <v>-0.10050000000000001</v>
      </c>
      <c r="C897">
        <v>3.8E-3</v>
      </c>
      <c r="D897">
        <f t="shared" si="31"/>
        <v>-9.6700000000000008E-2</v>
      </c>
      <c r="E897">
        <v>1.1636000000000001E-2</v>
      </c>
      <c r="F897">
        <v>3.9979999999999998E-3</v>
      </c>
      <c r="BO897">
        <v>892</v>
      </c>
      <c r="BP897">
        <v>0.15205648865081151</v>
      </c>
    </row>
    <row r="898" spans="1:68">
      <c r="A898">
        <v>200103</v>
      </c>
      <c r="B898">
        <v>-7.2599999999999998E-2</v>
      </c>
      <c r="C898">
        <v>4.1999999999999997E-3</v>
      </c>
      <c r="D898">
        <f t="shared" si="31"/>
        <v>-6.8400000000000002E-2</v>
      </c>
      <c r="E898">
        <v>2.7499999999999998E-3</v>
      </c>
      <c r="F898">
        <v>2.2750000000000001E-3</v>
      </c>
      <c r="BO898">
        <v>893</v>
      </c>
      <c r="BP898">
        <v>0.10731609743351178</v>
      </c>
    </row>
    <row r="899" spans="1:68">
      <c r="A899">
        <v>200104</v>
      </c>
      <c r="B899">
        <v>7.9399999999999998E-2</v>
      </c>
      <c r="C899">
        <v>3.8999999999999998E-3</v>
      </c>
      <c r="D899">
        <f t="shared" ref="D899:D962" si="32">B899+C899</f>
        <v>8.3299999999999999E-2</v>
      </c>
      <c r="E899">
        <v>-2.7449000000000001E-2</v>
      </c>
      <c r="F899">
        <v>3.973E-3</v>
      </c>
      <c r="BO899">
        <v>894</v>
      </c>
      <c r="BP899">
        <v>1.0582476563593013E-2</v>
      </c>
    </row>
    <row r="900" spans="1:68">
      <c r="A900">
        <v>200105</v>
      </c>
      <c r="B900">
        <v>7.1999999999999998E-3</v>
      </c>
      <c r="C900">
        <v>3.2000000000000002E-3</v>
      </c>
      <c r="D900">
        <f t="shared" si="32"/>
        <v>1.04E-2</v>
      </c>
      <c r="E900">
        <v>1.3730000000000001E-3</v>
      </c>
      <c r="F900">
        <v>4.522E-3</v>
      </c>
      <c r="BO900">
        <v>895</v>
      </c>
      <c r="BP900">
        <v>-0.12867799755210824</v>
      </c>
    </row>
    <row r="901" spans="1:68">
      <c r="A901">
        <v>200106</v>
      </c>
      <c r="B901">
        <v>-1.9400000000000001E-2</v>
      </c>
      <c r="C901">
        <v>2.8E-3</v>
      </c>
      <c r="D901">
        <f t="shared" si="32"/>
        <v>-1.66E-2</v>
      </c>
      <c r="E901">
        <v>2.1610000000000002E-3</v>
      </c>
      <c r="F901">
        <v>1.688E-3</v>
      </c>
      <c r="BO901">
        <v>896</v>
      </c>
      <c r="BP901">
        <v>0.24517609592166206</v>
      </c>
    </row>
    <row r="902" spans="1:68">
      <c r="A902">
        <v>200107</v>
      </c>
      <c r="B902">
        <v>-2.1299999999999999E-2</v>
      </c>
      <c r="C902">
        <v>3.0000000000000001E-3</v>
      </c>
      <c r="D902">
        <f t="shared" si="32"/>
        <v>-1.83E-2</v>
      </c>
      <c r="E902">
        <v>3.0526000000000001E-2</v>
      </c>
      <c r="F902">
        <v>-2.8089999999999999E-3</v>
      </c>
      <c r="BO902">
        <v>897</v>
      </c>
      <c r="BP902">
        <v>-0.14915507085428009</v>
      </c>
    </row>
    <row r="903" spans="1:68">
      <c r="A903">
        <v>200108</v>
      </c>
      <c r="B903">
        <v>-6.4600000000000005E-2</v>
      </c>
      <c r="C903">
        <v>3.0999999999999999E-3</v>
      </c>
      <c r="D903">
        <f t="shared" si="32"/>
        <v>-6.1500000000000006E-2</v>
      </c>
      <c r="E903">
        <v>1.5065E-2</v>
      </c>
      <c r="F903">
        <v>0</v>
      </c>
      <c r="BO903">
        <v>898</v>
      </c>
      <c r="BP903">
        <v>-7.8149104886636511E-2</v>
      </c>
    </row>
    <row r="904" spans="1:68">
      <c r="A904">
        <v>200109</v>
      </c>
      <c r="B904">
        <v>-9.2499999999999999E-2</v>
      </c>
      <c r="C904">
        <v>2.8E-3</v>
      </c>
      <c r="D904">
        <f t="shared" si="32"/>
        <v>-8.9700000000000002E-2</v>
      </c>
      <c r="E904">
        <v>2.2599000000000001E-2</v>
      </c>
      <c r="F904">
        <v>4.5069999999999997E-3</v>
      </c>
      <c r="BO904">
        <v>899</v>
      </c>
      <c r="BP904">
        <v>0.12269818492983914</v>
      </c>
    </row>
    <row r="905" spans="1:68">
      <c r="A905">
        <v>200110</v>
      </c>
      <c r="B905">
        <v>2.46E-2</v>
      </c>
      <c r="C905">
        <v>2.2000000000000001E-3</v>
      </c>
      <c r="D905">
        <f t="shared" si="32"/>
        <v>2.6800000000000001E-2</v>
      </c>
      <c r="E905">
        <v>3.1821000000000002E-2</v>
      </c>
      <c r="F905">
        <v>-3.3649999999999999E-3</v>
      </c>
      <c r="BO905">
        <v>900</v>
      </c>
      <c r="BP905">
        <v>-4.2751999288476283E-2</v>
      </c>
    </row>
    <row r="906" spans="1:68">
      <c r="A906">
        <v>200111</v>
      </c>
      <c r="B906">
        <v>7.5399999999999995E-2</v>
      </c>
      <c r="C906">
        <v>1.6999999999999999E-3</v>
      </c>
      <c r="D906">
        <f t="shared" si="32"/>
        <v>7.7099999999999988E-2</v>
      </c>
      <c r="E906">
        <v>-3.5210999999999999E-2</v>
      </c>
      <c r="F906">
        <v>-1.688E-3</v>
      </c>
      <c r="BO906">
        <v>901</v>
      </c>
      <c r="BP906">
        <v>-0.11031754434889546</v>
      </c>
    </row>
    <row r="907" spans="1:68">
      <c r="A907">
        <v>200112</v>
      </c>
      <c r="B907">
        <v>1.61E-2</v>
      </c>
      <c r="C907">
        <v>1.5E-3</v>
      </c>
      <c r="D907">
        <f t="shared" si="32"/>
        <v>1.7600000000000001E-2</v>
      </c>
      <c r="E907">
        <v>-1.7354000000000001E-2</v>
      </c>
      <c r="F907">
        <v>-3.9459999999999999E-3</v>
      </c>
      <c r="BO907">
        <v>902</v>
      </c>
      <c r="BP907">
        <v>1.4589190041599365E-2</v>
      </c>
    </row>
    <row r="908" spans="1:68">
      <c r="A908">
        <v>200201</v>
      </c>
      <c r="B908">
        <v>-1.44E-2</v>
      </c>
      <c r="C908">
        <v>1.4E-3</v>
      </c>
      <c r="D908">
        <f t="shared" si="32"/>
        <v>-1.2999999999999999E-2</v>
      </c>
      <c r="E908">
        <v>4.6090000000000002E-3</v>
      </c>
      <c r="F908">
        <v>2.264E-3</v>
      </c>
      <c r="BO908">
        <v>903</v>
      </c>
      <c r="BP908">
        <v>-4.7895335292035213E-2</v>
      </c>
    </row>
    <row r="909" spans="1:68">
      <c r="A909">
        <v>200202</v>
      </c>
      <c r="B909">
        <v>-2.29E-2</v>
      </c>
      <c r="C909">
        <v>1.2999999999999999E-3</v>
      </c>
      <c r="D909">
        <f t="shared" si="32"/>
        <v>-2.1600000000000001E-2</v>
      </c>
      <c r="E909">
        <v>1.2026999999999999E-2</v>
      </c>
      <c r="F909">
        <v>3.9529999999999999E-3</v>
      </c>
      <c r="BO909">
        <v>904</v>
      </c>
      <c r="BP909">
        <v>0.1069764323930244</v>
      </c>
    </row>
    <row r="910" spans="1:68">
      <c r="A910">
        <v>200203</v>
      </c>
      <c r="B910">
        <v>4.24E-2</v>
      </c>
      <c r="C910">
        <v>1.2999999999999999E-3</v>
      </c>
      <c r="D910">
        <f t="shared" si="32"/>
        <v>4.3700000000000003E-2</v>
      </c>
      <c r="E910">
        <v>-3.6790000000000003E-2</v>
      </c>
      <c r="F910">
        <v>5.6239999999999997E-3</v>
      </c>
      <c r="BO910">
        <v>905</v>
      </c>
      <c r="BP910">
        <v>-4.6046740647858797E-2</v>
      </c>
    </row>
    <row r="911" spans="1:68">
      <c r="A911">
        <v>200204</v>
      </c>
      <c r="B911">
        <v>-5.1999999999999998E-2</v>
      </c>
      <c r="C911">
        <v>1.5E-3</v>
      </c>
      <c r="D911">
        <f t="shared" si="32"/>
        <v>-5.0499999999999996E-2</v>
      </c>
      <c r="E911">
        <v>2.9381999999999998E-2</v>
      </c>
      <c r="F911">
        <v>5.5929999999999999E-3</v>
      </c>
      <c r="BO911">
        <v>906</v>
      </c>
      <c r="BP911">
        <v>-3.5098232126519524E-2</v>
      </c>
    </row>
    <row r="912" spans="1:68">
      <c r="A912">
        <v>200205</v>
      </c>
      <c r="B912">
        <v>-1.38E-2</v>
      </c>
      <c r="C912">
        <v>1.4E-3</v>
      </c>
      <c r="D912">
        <f t="shared" si="32"/>
        <v>-1.24E-2</v>
      </c>
      <c r="E912">
        <v>8.1359999999999991E-3</v>
      </c>
      <c r="F912">
        <v>0</v>
      </c>
      <c r="BO912">
        <v>907</v>
      </c>
      <c r="BP912">
        <v>-0.15380276263869269</v>
      </c>
    </row>
    <row r="913" spans="1:68">
      <c r="A913">
        <v>200206</v>
      </c>
      <c r="B913">
        <v>-7.2099999999999997E-2</v>
      </c>
      <c r="C913">
        <v>1.2999999999999999E-3</v>
      </c>
      <c r="D913">
        <f t="shared" si="32"/>
        <v>-7.0800000000000002E-2</v>
      </c>
      <c r="E913">
        <v>2.1555000000000001E-2</v>
      </c>
      <c r="F913">
        <v>5.5599999999999996E-4</v>
      </c>
      <c r="BO913">
        <v>908</v>
      </c>
      <c r="BP913">
        <v>-4.4683022990591792E-2</v>
      </c>
    </row>
    <row r="914" spans="1:68">
      <c r="A914">
        <v>200207</v>
      </c>
      <c r="B914">
        <v>-8.1799999999999998E-2</v>
      </c>
      <c r="C914">
        <v>1.5E-3</v>
      </c>
      <c r="D914">
        <f t="shared" si="32"/>
        <v>-8.0299999999999996E-2</v>
      </c>
      <c r="E914">
        <v>3.0769999999999999E-2</v>
      </c>
      <c r="F914">
        <v>1.1119999999999999E-3</v>
      </c>
      <c r="BO914">
        <v>909</v>
      </c>
      <c r="BP914">
        <v>-0.15993587830279754</v>
      </c>
    </row>
    <row r="915" spans="1:68">
      <c r="A915">
        <v>200208</v>
      </c>
      <c r="B915">
        <v>5.0000000000000001E-3</v>
      </c>
      <c r="C915">
        <v>1.4E-3</v>
      </c>
      <c r="D915">
        <f t="shared" si="32"/>
        <v>6.4000000000000003E-3</v>
      </c>
      <c r="E915">
        <v>3.0178E-2</v>
      </c>
      <c r="F915">
        <v>3.3310000000000002E-3</v>
      </c>
      <c r="BO915">
        <v>910</v>
      </c>
      <c r="BP915">
        <v>8.8083155341143304E-2</v>
      </c>
    </row>
    <row r="916" spans="1:68">
      <c r="A916">
        <v>200209</v>
      </c>
      <c r="B916">
        <v>-0.10349999999999999</v>
      </c>
      <c r="C916">
        <v>1.4E-3</v>
      </c>
      <c r="D916">
        <f t="shared" si="32"/>
        <v>-0.1021</v>
      </c>
      <c r="E916">
        <v>4.6890000000000001E-2</v>
      </c>
      <c r="F916">
        <v>1.66E-3</v>
      </c>
      <c r="BO916">
        <v>911</v>
      </c>
      <c r="BP916">
        <v>-3.5542259332120907E-2</v>
      </c>
    </row>
    <row r="917" spans="1:68">
      <c r="A917">
        <v>200210</v>
      </c>
      <c r="B917">
        <v>7.8399999999999997E-2</v>
      </c>
      <c r="C917">
        <v>1.4E-3</v>
      </c>
      <c r="D917">
        <f t="shared" si="32"/>
        <v>7.9799999999999996E-2</v>
      </c>
      <c r="E917">
        <v>-2.0220999999999999E-2</v>
      </c>
      <c r="F917">
        <v>1.6570000000000001E-3</v>
      </c>
      <c r="BO917">
        <v>912</v>
      </c>
      <c r="BP917">
        <v>0.1875417461270607</v>
      </c>
    </row>
    <row r="918" spans="1:68">
      <c r="A918">
        <v>200211</v>
      </c>
      <c r="B918">
        <v>5.96E-2</v>
      </c>
      <c r="C918">
        <v>1.1999999999999999E-3</v>
      </c>
      <c r="D918">
        <f t="shared" si="32"/>
        <v>6.08E-2</v>
      </c>
      <c r="E918">
        <v>-2.1163000000000001E-2</v>
      </c>
      <c r="F918">
        <v>0</v>
      </c>
      <c r="BO918">
        <v>913</v>
      </c>
      <c r="BP918">
        <v>0.21842032859180577</v>
      </c>
    </row>
    <row r="919" spans="1:68">
      <c r="A919">
        <v>200212</v>
      </c>
      <c r="B919">
        <v>-5.7599999999999998E-2</v>
      </c>
      <c r="C919">
        <v>1.1000000000000001E-3</v>
      </c>
      <c r="D919">
        <f t="shared" si="32"/>
        <v>-5.6500000000000002E-2</v>
      </c>
      <c r="E919">
        <v>3.5968E-2</v>
      </c>
      <c r="F919">
        <v>-2.2060000000000001E-3</v>
      </c>
      <c r="BO919">
        <v>914</v>
      </c>
      <c r="BP919">
        <v>-5.8581820074945834E-2</v>
      </c>
    </row>
    <row r="920" spans="1:68">
      <c r="A920">
        <v>200301</v>
      </c>
      <c r="B920">
        <v>-2.5700000000000001E-2</v>
      </c>
      <c r="C920">
        <v>1E-3</v>
      </c>
      <c r="D920">
        <f t="shared" si="32"/>
        <v>-2.47E-2</v>
      </c>
      <c r="E920">
        <v>-8.2850000000000007E-3</v>
      </c>
      <c r="F920">
        <v>4.4219999999999997E-3</v>
      </c>
      <c r="BO920">
        <v>915</v>
      </c>
      <c r="BP920">
        <v>0.16008839602667485</v>
      </c>
    </row>
    <row r="921" spans="1:68">
      <c r="A921">
        <v>200302</v>
      </c>
      <c r="B921">
        <v>-1.8800000000000001E-2</v>
      </c>
      <c r="C921">
        <v>8.9999999999999998E-4</v>
      </c>
      <c r="D921">
        <f t="shared" si="32"/>
        <v>-1.7899999999999999E-2</v>
      </c>
      <c r="E921">
        <v>2.623E-2</v>
      </c>
      <c r="F921">
        <v>7.705E-3</v>
      </c>
      <c r="BO921">
        <v>916</v>
      </c>
      <c r="BP921">
        <v>-8.4561597659899457E-2</v>
      </c>
    </row>
    <row r="922" spans="1:68">
      <c r="A922">
        <v>200303</v>
      </c>
      <c r="B922">
        <v>1.09E-2</v>
      </c>
      <c r="C922">
        <v>1E-3</v>
      </c>
      <c r="D922">
        <f t="shared" si="32"/>
        <v>1.1900000000000001E-2</v>
      </c>
      <c r="E922">
        <v>-5.6519999999999999E-3</v>
      </c>
      <c r="F922">
        <v>6.0080000000000003E-3</v>
      </c>
      <c r="BO922">
        <v>917</v>
      </c>
      <c r="BP922">
        <v>0.22448045048732873</v>
      </c>
    </row>
    <row r="923" spans="1:68">
      <c r="A923">
        <v>200304</v>
      </c>
      <c r="B923">
        <v>8.2199999999999995E-2</v>
      </c>
      <c r="C923">
        <v>1E-3</v>
      </c>
      <c r="D923">
        <f t="shared" si="32"/>
        <v>8.3199999999999996E-2</v>
      </c>
      <c r="E923" s="6">
        <v>-6.8999999999999997E-5</v>
      </c>
      <c r="F923">
        <v>-2.1719999999999999E-3</v>
      </c>
      <c r="BO923">
        <v>918</v>
      </c>
      <c r="BP923">
        <v>0.18314322608102296</v>
      </c>
    </row>
    <row r="924" spans="1:68">
      <c r="A924">
        <v>200305</v>
      </c>
      <c r="B924">
        <v>6.0499999999999998E-2</v>
      </c>
      <c r="C924">
        <v>8.9999999999999998E-4</v>
      </c>
      <c r="D924">
        <f t="shared" si="32"/>
        <v>6.1399999999999996E-2</v>
      </c>
      <c r="E924">
        <v>4.2457000000000002E-2</v>
      </c>
      <c r="F924">
        <v>-1.632E-3</v>
      </c>
      <c r="BO924">
        <v>919</v>
      </c>
      <c r="BP924">
        <v>0.22183872777407432</v>
      </c>
    </row>
    <row r="925" spans="1:68">
      <c r="A925">
        <v>200306</v>
      </c>
      <c r="B925">
        <v>1.4200000000000001E-2</v>
      </c>
      <c r="C925">
        <v>1E-3</v>
      </c>
      <c r="D925">
        <f t="shared" si="32"/>
        <v>1.5200000000000002E-2</v>
      </c>
      <c r="E925">
        <v>-9.0819999999999998E-3</v>
      </c>
      <c r="F925">
        <v>1.09E-3</v>
      </c>
      <c r="BO925">
        <v>920</v>
      </c>
      <c r="BP925">
        <v>-0.18499975741176167</v>
      </c>
    </row>
    <row r="926" spans="1:68">
      <c r="A926">
        <v>200307</v>
      </c>
      <c r="B926">
        <v>2.35E-2</v>
      </c>
      <c r="C926">
        <v>6.9999999999999999E-4</v>
      </c>
      <c r="D926">
        <f t="shared" si="32"/>
        <v>2.4199999999999999E-2</v>
      </c>
      <c r="E926">
        <v>-6.6819000000000003E-2</v>
      </c>
      <c r="F926">
        <v>1.0889999999999999E-3</v>
      </c>
      <c r="BO926">
        <v>921</v>
      </c>
      <c r="BP926">
        <v>5.9373217282197743E-2</v>
      </c>
    </row>
    <row r="927" spans="1:68">
      <c r="A927">
        <v>200308</v>
      </c>
      <c r="B927">
        <v>2.3400000000000001E-2</v>
      </c>
      <c r="C927">
        <v>6.9999999999999999E-4</v>
      </c>
      <c r="D927">
        <f t="shared" si="32"/>
        <v>2.41E-2</v>
      </c>
      <c r="E927">
        <v>4.6719999999999999E-3</v>
      </c>
      <c r="F927">
        <v>3.8059999999999999E-3</v>
      </c>
      <c r="BO927">
        <v>922</v>
      </c>
      <c r="BP927">
        <v>0.11464205300282887</v>
      </c>
    </row>
    <row r="928" spans="1:68">
      <c r="A928">
        <v>200309</v>
      </c>
      <c r="B928">
        <v>-1.24E-2</v>
      </c>
      <c r="C928">
        <v>8.0000000000000004E-4</v>
      </c>
      <c r="D928">
        <f t="shared" si="32"/>
        <v>-1.1599999999999999E-2</v>
      </c>
      <c r="E928">
        <v>4.6767999999999997E-2</v>
      </c>
      <c r="F928">
        <v>3.2499999999999999E-3</v>
      </c>
      <c r="BO928">
        <v>923</v>
      </c>
      <c r="BP928">
        <v>0.14247547038860864</v>
      </c>
    </row>
    <row r="929" spans="1:68">
      <c r="A929">
        <v>200310</v>
      </c>
      <c r="B929">
        <v>6.08E-2</v>
      </c>
      <c r="C929">
        <v>6.9999999999999999E-4</v>
      </c>
      <c r="D929">
        <f t="shared" si="32"/>
        <v>6.1499999999999999E-2</v>
      </c>
      <c r="E929">
        <v>-2.4426E-2</v>
      </c>
      <c r="F929">
        <v>-1.08E-3</v>
      </c>
      <c r="BO929">
        <v>924</v>
      </c>
      <c r="BP929">
        <v>-2.8940181330546932E-2</v>
      </c>
    </row>
    <row r="930" spans="1:68">
      <c r="A930">
        <v>200311</v>
      </c>
      <c r="B930">
        <v>1.35E-2</v>
      </c>
      <c r="C930">
        <v>6.9999999999999999E-4</v>
      </c>
      <c r="D930">
        <f t="shared" si="32"/>
        <v>1.4199999999999999E-2</v>
      </c>
      <c r="E930">
        <v>1.6620000000000001E-3</v>
      </c>
      <c r="F930">
        <v>-2.7030000000000001E-3</v>
      </c>
      <c r="BO930">
        <v>925</v>
      </c>
      <c r="BP930">
        <v>7.0327565874156339E-2</v>
      </c>
    </row>
    <row r="931" spans="1:68">
      <c r="A931">
        <v>200312</v>
      </c>
      <c r="B931">
        <v>4.2900000000000001E-2</v>
      </c>
      <c r="C931">
        <v>8.0000000000000004E-4</v>
      </c>
      <c r="D931">
        <f t="shared" si="32"/>
        <v>4.3700000000000003E-2</v>
      </c>
      <c r="E931">
        <v>1.0314E-2</v>
      </c>
      <c r="F931">
        <v>-1.0839999999999999E-3</v>
      </c>
      <c r="BO931">
        <v>926</v>
      </c>
      <c r="BP931">
        <v>3.312078791056744E-2</v>
      </c>
    </row>
    <row r="932" spans="1:68">
      <c r="A932">
        <v>200401</v>
      </c>
      <c r="B932">
        <v>2.1499999999999998E-2</v>
      </c>
      <c r="C932">
        <v>6.9999999999999999E-4</v>
      </c>
      <c r="D932">
        <f t="shared" si="32"/>
        <v>2.2199999999999998E-2</v>
      </c>
      <c r="E932">
        <v>1.2969E-2</v>
      </c>
      <c r="F932">
        <v>4.8830000000000002E-3</v>
      </c>
      <c r="BO932">
        <v>927</v>
      </c>
      <c r="BP932">
        <v>-0.1245143398028043</v>
      </c>
    </row>
    <row r="933" spans="1:68">
      <c r="A933">
        <v>200402</v>
      </c>
      <c r="B933">
        <v>1.4E-2</v>
      </c>
      <c r="C933">
        <v>5.9999999999999995E-4</v>
      </c>
      <c r="D933">
        <f t="shared" si="32"/>
        <v>1.46E-2</v>
      </c>
      <c r="E933">
        <v>1.7485000000000001E-2</v>
      </c>
      <c r="F933">
        <v>5.4000000000000003E-3</v>
      </c>
      <c r="BO933">
        <v>928</v>
      </c>
      <c r="BP933">
        <v>0.15002980492168838</v>
      </c>
    </row>
    <row r="934" spans="1:68">
      <c r="A934">
        <v>200403</v>
      </c>
      <c r="B934">
        <v>-1.32E-2</v>
      </c>
      <c r="C934">
        <v>8.9999999999999998E-4</v>
      </c>
      <c r="D934">
        <f t="shared" si="32"/>
        <v>-1.23E-2</v>
      </c>
      <c r="E934">
        <v>1.4356000000000001E-2</v>
      </c>
      <c r="F934">
        <v>6.4450000000000002E-3</v>
      </c>
      <c r="BO934">
        <v>929</v>
      </c>
      <c r="BP934">
        <v>0.19386884240746732</v>
      </c>
    </row>
    <row r="935" spans="1:68">
      <c r="A935">
        <v>200404</v>
      </c>
      <c r="B935">
        <v>-1.83E-2</v>
      </c>
      <c r="C935">
        <v>8.0000000000000004E-4</v>
      </c>
      <c r="D935">
        <f t="shared" si="32"/>
        <v>-1.7500000000000002E-2</v>
      </c>
      <c r="E935">
        <v>-4.9099999999999998E-2</v>
      </c>
      <c r="F935">
        <v>3.202E-3</v>
      </c>
      <c r="BO935">
        <v>930</v>
      </c>
      <c r="BP935">
        <v>-0.11526828624108415</v>
      </c>
    </row>
    <row r="936" spans="1:68">
      <c r="A936">
        <v>200405</v>
      </c>
      <c r="B936">
        <v>1.17E-2</v>
      </c>
      <c r="C936">
        <v>5.9999999999999995E-4</v>
      </c>
      <c r="D936">
        <f t="shared" si="32"/>
        <v>1.23E-2</v>
      </c>
      <c r="E936">
        <v>-6.6680000000000003E-3</v>
      </c>
      <c r="F936">
        <v>5.8510000000000003E-3</v>
      </c>
      <c r="BO936">
        <v>931</v>
      </c>
      <c r="BP936">
        <v>0.2945675898295867</v>
      </c>
    </row>
    <row r="937" spans="1:68">
      <c r="A937">
        <v>200406</v>
      </c>
      <c r="B937">
        <v>1.8599999999999998E-2</v>
      </c>
      <c r="C937">
        <v>8.0000000000000004E-4</v>
      </c>
      <c r="D937">
        <f t="shared" si="32"/>
        <v>1.9399999999999997E-2</v>
      </c>
      <c r="E937">
        <v>1.0109999999999999E-2</v>
      </c>
      <c r="F937">
        <v>3.173E-3</v>
      </c>
      <c r="BO937">
        <v>932</v>
      </c>
      <c r="BP937">
        <v>-7.9084684964514484E-2</v>
      </c>
    </row>
    <row r="938" spans="1:68">
      <c r="A938">
        <v>200407</v>
      </c>
      <c r="B938">
        <v>-4.0599999999999997E-2</v>
      </c>
      <c r="C938">
        <v>1E-3</v>
      </c>
      <c r="D938">
        <f t="shared" si="32"/>
        <v>-3.9599999999999996E-2</v>
      </c>
      <c r="E938">
        <v>1.2083E-2</v>
      </c>
      <c r="F938">
        <v>-1.5809999999999999E-3</v>
      </c>
      <c r="BO938">
        <v>933</v>
      </c>
      <c r="BP938">
        <v>-1.2197836087028513E-2</v>
      </c>
    </row>
    <row r="939" spans="1:68">
      <c r="A939">
        <v>200408</v>
      </c>
      <c r="B939">
        <v>8.0000000000000004E-4</v>
      </c>
      <c r="C939">
        <v>1.1000000000000001E-3</v>
      </c>
      <c r="D939">
        <f t="shared" si="32"/>
        <v>1.9000000000000002E-3</v>
      </c>
      <c r="E939">
        <v>3.2190999999999997E-2</v>
      </c>
      <c r="F939">
        <v>5.2800000000000004E-4</v>
      </c>
      <c r="BO939">
        <v>934</v>
      </c>
      <c r="BP939">
        <v>-0.14568483620718514</v>
      </c>
    </row>
    <row r="940" spans="1:68">
      <c r="A940">
        <v>200409</v>
      </c>
      <c r="B940">
        <v>1.6E-2</v>
      </c>
      <c r="C940">
        <v>1.1000000000000001E-3</v>
      </c>
      <c r="D940">
        <f t="shared" si="32"/>
        <v>1.7100000000000001E-2</v>
      </c>
      <c r="E940">
        <v>2.8040000000000001E-3</v>
      </c>
      <c r="F940">
        <v>2.111E-3</v>
      </c>
      <c r="BO940">
        <v>935</v>
      </c>
      <c r="BP940">
        <v>0.27865159237306203</v>
      </c>
    </row>
    <row r="941" spans="1:68">
      <c r="A941">
        <v>200410</v>
      </c>
      <c r="B941">
        <v>1.43E-2</v>
      </c>
      <c r="C941">
        <v>1.1000000000000001E-3</v>
      </c>
      <c r="D941">
        <f t="shared" si="32"/>
        <v>1.54E-2</v>
      </c>
      <c r="E941">
        <v>1.1145E-2</v>
      </c>
      <c r="F941">
        <v>5.2659999999999998E-3</v>
      </c>
      <c r="BO941">
        <v>936</v>
      </c>
      <c r="BP941">
        <v>0.27074847123402118</v>
      </c>
    </row>
    <row r="942" spans="1:68">
      <c r="A942">
        <v>200411</v>
      </c>
      <c r="B942">
        <v>4.5400000000000003E-2</v>
      </c>
      <c r="C942">
        <v>1.5E-3</v>
      </c>
      <c r="D942">
        <f t="shared" si="32"/>
        <v>4.6900000000000004E-2</v>
      </c>
      <c r="E942">
        <v>-1.7663000000000002E-2</v>
      </c>
      <c r="F942">
        <v>5.2400000000000005E-4</v>
      </c>
      <c r="BO942">
        <v>937</v>
      </c>
      <c r="BP942">
        <v>0.25263776878715177</v>
      </c>
    </row>
    <row r="943" spans="1:68">
      <c r="A943">
        <v>200412</v>
      </c>
      <c r="B943">
        <v>3.4299999999999997E-2</v>
      </c>
      <c r="C943">
        <v>1.6000000000000001E-3</v>
      </c>
      <c r="D943">
        <f t="shared" si="32"/>
        <v>3.5899999999999994E-2</v>
      </c>
      <c r="E943">
        <v>1.3398E-2</v>
      </c>
      <c r="F943">
        <v>-3.6649999999999999E-3</v>
      </c>
      <c r="BO943">
        <v>938</v>
      </c>
      <c r="BP943">
        <v>0.24772958544251589</v>
      </c>
    </row>
    <row r="944" spans="1:68">
      <c r="A944">
        <v>200501</v>
      </c>
      <c r="B944">
        <v>-2.76E-2</v>
      </c>
      <c r="C944">
        <v>1.6000000000000001E-3</v>
      </c>
      <c r="D944">
        <f t="shared" si="32"/>
        <v>-2.5999999999999999E-2</v>
      </c>
      <c r="E944">
        <v>9.3509999999999999E-3</v>
      </c>
      <c r="F944">
        <v>2.1020000000000001E-3</v>
      </c>
      <c r="BO944">
        <v>939</v>
      </c>
      <c r="BP944">
        <v>-3.5717806860616208E-2</v>
      </c>
    </row>
    <row r="945" spans="1:68">
      <c r="A945">
        <v>200502</v>
      </c>
      <c r="B945">
        <v>1.89E-2</v>
      </c>
      <c r="C945">
        <v>1.6000000000000001E-3</v>
      </c>
      <c r="D945">
        <f t="shared" si="32"/>
        <v>2.0500000000000001E-2</v>
      </c>
      <c r="E945">
        <v>-1.3112E-2</v>
      </c>
      <c r="F945">
        <v>5.7679999999999997E-3</v>
      </c>
      <c r="BO945">
        <v>940</v>
      </c>
      <c r="BP945">
        <v>5.9014659580465423E-2</v>
      </c>
    </row>
    <row r="946" spans="1:68">
      <c r="A946">
        <v>200503</v>
      </c>
      <c r="B946">
        <v>-1.9699999999999999E-2</v>
      </c>
      <c r="C946">
        <v>2.0999999999999999E-3</v>
      </c>
      <c r="D946">
        <f t="shared" si="32"/>
        <v>-1.7599999999999998E-2</v>
      </c>
      <c r="E946">
        <v>-4.5180000000000003E-3</v>
      </c>
      <c r="F946">
        <v>7.8209999999999998E-3</v>
      </c>
      <c r="BO946">
        <v>941</v>
      </c>
      <c r="BP946">
        <v>0.23254450416545425</v>
      </c>
    </row>
    <row r="947" spans="1:68">
      <c r="A947">
        <v>200504</v>
      </c>
      <c r="B947">
        <v>-2.6100000000000002E-2</v>
      </c>
      <c r="C947">
        <v>2.0999999999999999E-3</v>
      </c>
      <c r="D947">
        <f t="shared" si="32"/>
        <v>-2.4E-2</v>
      </c>
      <c r="E947">
        <v>2.6103999999999999E-2</v>
      </c>
      <c r="F947">
        <v>6.7250000000000001E-3</v>
      </c>
      <c r="BO947">
        <v>942</v>
      </c>
      <c r="BP947">
        <v>0.20555978451707735</v>
      </c>
    </row>
    <row r="948" spans="1:68">
      <c r="A948">
        <v>200505</v>
      </c>
      <c r="B948">
        <v>3.6499999999999998E-2</v>
      </c>
      <c r="C948">
        <v>2.3999999999999998E-3</v>
      </c>
      <c r="D948">
        <f t="shared" si="32"/>
        <v>3.8899999999999997E-2</v>
      </c>
      <c r="E948">
        <v>1.8363000000000001E-2</v>
      </c>
      <c r="F948">
        <v>-1.0280000000000001E-3</v>
      </c>
      <c r="BO948">
        <v>943</v>
      </c>
      <c r="BP948">
        <v>3.1437332774419402E-2</v>
      </c>
    </row>
    <row r="949" spans="1:68">
      <c r="A949">
        <v>200506</v>
      </c>
      <c r="B949">
        <v>5.7000000000000002E-3</v>
      </c>
      <c r="C949">
        <v>2.3E-3</v>
      </c>
      <c r="D949">
        <f t="shared" si="32"/>
        <v>8.0000000000000002E-3</v>
      </c>
      <c r="E949">
        <v>9.0460000000000002E-3</v>
      </c>
      <c r="F949">
        <v>5.1400000000000003E-4</v>
      </c>
      <c r="BO949">
        <v>944</v>
      </c>
      <c r="BP949">
        <v>0.22488779175024393</v>
      </c>
    </row>
    <row r="950" spans="1:68">
      <c r="A950">
        <v>200507</v>
      </c>
      <c r="B950">
        <v>3.9199999999999999E-2</v>
      </c>
      <c r="C950">
        <v>2.3999999999999998E-3</v>
      </c>
      <c r="D950">
        <f t="shared" si="32"/>
        <v>4.1599999999999998E-2</v>
      </c>
      <c r="E950">
        <v>-2.1346E-2</v>
      </c>
      <c r="F950">
        <v>4.627E-3</v>
      </c>
      <c r="BO950">
        <v>945</v>
      </c>
      <c r="BP950">
        <v>-0.14047001517834151</v>
      </c>
    </row>
    <row r="951" spans="1:68">
      <c r="A951">
        <v>200508</v>
      </c>
      <c r="B951">
        <v>-1.2200000000000001E-2</v>
      </c>
      <c r="C951">
        <v>3.0000000000000001E-3</v>
      </c>
      <c r="D951">
        <f t="shared" si="32"/>
        <v>-9.1999999999999998E-3</v>
      </c>
      <c r="E951">
        <v>2.0806000000000002E-2</v>
      </c>
      <c r="F951">
        <v>5.1180000000000002E-3</v>
      </c>
      <c r="BO951">
        <v>946</v>
      </c>
      <c r="BP951">
        <v>-5.1084765771602869E-2</v>
      </c>
    </row>
    <row r="952" spans="1:68">
      <c r="A952">
        <v>200509</v>
      </c>
      <c r="B952">
        <v>4.8999999999999998E-3</v>
      </c>
      <c r="C952">
        <v>2.8999999999999998E-3</v>
      </c>
      <c r="D952">
        <f t="shared" si="32"/>
        <v>7.7999999999999996E-3</v>
      </c>
      <c r="E952">
        <v>-1.8280999999999999E-2</v>
      </c>
      <c r="F952">
        <v>1.222E-2</v>
      </c>
      <c r="BO952">
        <v>947</v>
      </c>
      <c r="BP952">
        <v>0.13036042931179576</v>
      </c>
    </row>
    <row r="953" spans="1:68">
      <c r="A953">
        <v>200510</v>
      </c>
      <c r="B953">
        <v>-2.0199999999999999E-2</v>
      </c>
      <c r="C953">
        <v>2.7000000000000001E-3</v>
      </c>
      <c r="D953">
        <f t="shared" si="32"/>
        <v>-1.7499999999999998E-2</v>
      </c>
      <c r="E953">
        <v>-1.1898000000000001E-2</v>
      </c>
      <c r="F953">
        <v>2.0119999999999999E-3</v>
      </c>
      <c r="BO953">
        <v>948</v>
      </c>
      <c r="BP953">
        <v>-8.9842559248265896E-2</v>
      </c>
    </row>
    <row r="954" spans="1:68">
      <c r="A954">
        <v>200511</v>
      </c>
      <c r="B954">
        <v>3.61E-2</v>
      </c>
      <c r="C954">
        <v>3.0999999999999999E-3</v>
      </c>
      <c r="D954">
        <f t="shared" si="32"/>
        <v>3.9199999999999999E-2</v>
      </c>
      <c r="E954">
        <v>6.2950000000000002E-3</v>
      </c>
      <c r="F954">
        <v>-8.0319999999999992E-3</v>
      </c>
      <c r="BO954">
        <v>949</v>
      </c>
      <c r="BP954">
        <v>-4.8630286177685944E-2</v>
      </c>
    </row>
    <row r="955" spans="1:68">
      <c r="A955">
        <v>200512</v>
      </c>
      <c r="B955">
        <v>-2.5000000000000001E-3</v>
      </c>
      <c r="C955">
        <v>3.2000000000000002E-3</v>
      </c>
      <c r="D955">
        <f t="shared" si="32"/>
        <v>7.000000000000001E-4</v>
      </c>
      <c r="E955">
        <v>1.1198E-2</v>
      </c>
      <c r="F955">
        <v>-4.0489999999999996E-3</v>
      </c>
      <c r="BO955">
        <v>950</v>
      </c>
      <c r="BP955">
        <v>-0.10013888796026349</v>
      </c>
    </row>
    <row r="956" spans="1:68">
      <c r="A956">
        <v>200601</v>
      </c>
      <c r="B956">
        <v>3.04E-2</v>
      </c>
      <c r="C956">
        <v>3.5000000000000001E-3</v>
      </c>
      <c r="D956">
        <f t="shared" si="32"/>
        <v>3.39E-2</v>
      </c>
      <c r="E956">
        <v>-4.5630000000000002E-3</v>
      </c>
      <c r="F956">
        <v>7.6220000000000003E-3</v>
      </c>
      <c r="BO956">
        <v>951</v>
      </c>
      <c r="BP956">
        <v>0.18860147654054232</v>
      </c>
    </row>
    <row r="957" spans="1:68">
      <c r="A957">
        <v>200602</v>
      </c>
      <c r="B957">
        <v>-3.0000000000000001E-3</v>
      </c>
      <c r="C957">
        <v>3.3999999999999998E-3</v>
      </c>
      <c r="D957">
        <f t="shared" si="32"/>
        <v>3.9999999999999975E-4</v>
      </c>
      <c r="E957">
        <v>1.5300000000000001E-4</v>
      </c>
      <c r="F957">
        <v>2.0170000000000001E-3</v>
      </c>
      <c r="BO957">
        <v>952</v>
      </c>
      <c r="BP957">
        <v>4.4640213439230414E-2</v>
      </c>
    </row>
    <row r="958" spans="1:68">
      <c r="A958">
        <v>200603</v>
      </c>
      <c r="B958">
        <v>1.46E-2</v>
      </c>
      <c r="C958">
        <v>3.7000000000000002E-3</v>
      </c>
      <c r="D958">
        <f t="shared" si="32"/>
        <v>1.83E-2</v>
      </c>
      <c r="E958">
        <v>-1.9782000000000001E-2</v>
      </c>
      <c r="F958">
        <v>5.5360000000000001E-3</v>
      </c>
      <c r="BO958">
        <v>953</v>
      </c>
      <c r="BP958">
        <v>-0.13401018047722774</v>
      </c>
    </row>
    <row r="959" spans="1:68">
      <c r="A959">
        <v>200604</v>
      </c>
      <c r="B959">
        <v>7.3000000000000001E-3</v>
      </c>
      <c r="C959">
        <v>3.5999999999999999E-3</v>
      </c>
      <c r="D959">
        <f t="shared" si="32"/>
        <v>1.09E-2</v>
      </c>
      <c r="E959">
        <v>-8.7950000000000007E-3</v>
      </c>
      <c r="F959">
        <v>8.5089999999999992E-3</v>
      </c>
      <c r="BO959">
        <v>954</v>
      </c>
      <c r="BP959">
        <v>0.14917026960603008</v>
      </c>
    </row>
    <row r="960" spans="1:68">
      <c r="A960">
        <v>200605</v>
      </c>
      <c r="B960">
        <v>-3.5700000000000003E-2</v>
      </c>
      <c r="C960">
        <v>4.3E-3</v>
      </c>
      <c r="D960">
        <f t="shared" si="32"/>
        <v>-3.1400000000000004E-2</v>
      </c>
      <c r="E960">
        <v>-1.047E-3</v>
      </c>
      <c r="F960">
        <v>4.9630000000000004E-3</v>
      </c>
      <c r="BO960">
        <v>955</v>
      </c>
      <c r="BP960">
        <v>-0.18642848286586206</v>
      </c>
    </row>
    <row r="961" spans="1:68">
      <c r="A961">
        <v>200606</v>
      </c>
      <c r="B961">
        <v>-3.5000000000000001E-3</v>
      </c>
      <c r="C961">
        <v>4.0000000000000001E-3</v>
      </c>
      <c r="D961">
        <f t="shared" si="32"/>
        <v>5.0000000000000001E-4</v>
      </c>
      <c r="E961">
        <v>3.0769999999999999E-3</v>
      </c>
      <c r="F961">
        <v>1.9750000000000002E-3</v>
      </c>
      <c r="BO961">
        <v>956</v>
      </c>
      <c r="BP961">
        <v>0.20581176701351289</v>
      </c>
    </row>
    <row r="962" spans="1:68">
      <c r="A962">
        <v>200607</v>
      </c>
      <c r="B962">
        <v>-7.7999999999999996E-3</v>
      </c>
      <c r="C962">
        <v>4.0000000000000001E-3</v>
      </c>
      <c r="D962">
        <f t="shared" si="32"/>
        <v>-3.7999999999999996E-3</v>
      </c>
      <c r="E962">
        <v>1.6417999999999999E-2</v>
      </c>
      <c r="F962">
        <v>2.957E-3</v>
      </c>
      <c r="BO962">
        <v>957</v>
      </c>
      <c r="BP962">
        <v>0.13439099231251805</v>
      </c>
    </row>
    <row r="963" spans="1:68">
      <c r="A963">
        <v>200608</v>
      </c>
      <c r="B963">
        <v>2.0299999999999999E-2</v>
      </c>
      <c r="C963">
        <v>4.1999999999999997E-3</v>
      </c>
      <c r="D963">
        <f t="shared" ref="D963:D1026" si="33">B963+C963</f>
        <v>2.4499999999999997E-2</v>
      </c>
      <c r="E963">
        <v>2.1575E-2</v>
      </c>
      <c r="F963">
        <v>1.9659999999999999E-3</v>
      </c>
      <c r="BO963">
        <v>958</v>
      </c>
      <c r="BP963">
        <v>9.339429186487852E-2</v>
      </c>
    </row>
    <row r="964" spans="1:68">
      <c r="A964">
        <v>200609</v>
      </c>
      <c r="B964">
        <v>1.84E-2</v>
      </c>
      <c r="C964">
        <v>4.1000000000000003E-3</v>
      </c>
      <c r="D964">
        <f t="shared" si="33"/>
        <v>2.2499999999999999E-2</v>
      </c>
      <c r="E964">
        <v>1.1343000000000001E-2</v>
      </c>
      <c r="F964">
        <v>-4.9040000000000004E-3</v>
      </c>
      <c r="BO964">
        <v>959</v>
      </c>
      <c r="BP964">
        <v>-8.1032102434778874E-2</v>
      </c>
    </row>
    <row r="965" spans="1:68">
      <c r="A965">
        <v>200610</v>
      </c>
      <c r="B965">
        <v>3.2300000000000002E-2</v>
      </c>
      <c r="C965">
        <v>4.1000000000000003E-3</v>
      </c>
      <c r="D965">
        <f t="shared" si="33"/>
        <v>3.6400000000000002E-2</v>
      </c>
      <c r="E965">
        <v>7.0740000000000004E-3</v>
      </c>
      <c r="F965">
        <v>-5.4209999999999996E-3</v>
      </c>
      <c r="BO965">
        <v>960</v>
      </c>
      <c r="BP965">
        <v>-9.399541272286982E-3</v>
      </c>
    </row>
    <row r="966" spans="1:68">
      <c r="A966">
        <v>200611</v>
      </c>
      <c r="B966">
        <v>1.7100000000000001E-2</v>
      </c>
      <c r="C966">
        <v>4.1999999999999997E-3</v>
      </c>
      <c r="D966">
        <f t="shared" si="33"/>
        <v>2.1299999999999999E-2</v>
      </c>
      <c r="E966">
        <v>1.3674E-2</v>
      </c>
      <c r="F966">
        <v>-1.487E-3</v>
      </c>
      <c r="BO966">
        <v>961</v>
      </c>
      <c r="BP966">
        <v>-1.453990771987651E-2</v>
      </c>
    </row>
    <row r="967" spans="1:68">
      <c r="A967">
        <v>200612</v>
      </c>
      <c r="B967">
        <v>8.6999999999999994E-3</v>
      </c>
      <c r="C967">
        <v>4.0000000000000001E-3</v>
      </c>
      <c r="D967">
        <f t="shared" si="33"/>
        <v>1.2699999999999999E-2</v>
      </c>
      <c r="E967">
        <v>-1.5746E-2</v>
      </c>
      <c r="F967">
        <v>1.4890000000000001E-3</v>
      </c>
      <c r="BO967">
        <v>962</v>
      </c>
      <c r="BP967">
        <v>-0.15780903741224056</v>
      </c>
    </row>
    <row r="968" spans="1:68">
      <c r="A968">
        <v>200701</v>
      </c>
      <c r="B968">
        <v>1.4E-2</v>
      </c>
      <c r="C968">
        <v>4.4000000000000003E-3</v>
      </c>
      <c r="D968">
        <f t="shared" si="33"/>
        <v>1.84E-2</v>
      </c>
      <c r="E968">
        <v>-3.5999999999999999E-3</v>
      </c>
      <c r="F968">
        <v>3.0530000000000002E-3</v>
      </c>
      <c r="BO968">
        <v>963</v>
      </c>
      <c r="BP968">
        <v>0.27934513404223971</v>
      </c>
    </row>
    <row r="969" spans="1:68">
      <c r="A969">
        <v>200702</v>
      </c>
      <c r="B969">
        <v>-1.9599999999999999E-2</v>
      </c>
      <c r="C969">
        <v>3.8E-3</v>
      </c>
      <c r="D969">
        <f t="shared" si="33"/>
        <v>-1.5799999999999998E-2</v>
      </c>
      <c r="E969">
        <v>1.9998999999999999E-2</v>
      </c>
      <c r="F969">
        <v>5.3499999999999997E-3</v>
      </c>
      <c r="BO969">
        <v>964</v>
      </c>
      <c r="BP969">
        <v>4.8596067337162652E-2</v>
      </c>
    </row>
    <row r="970" spans="1:68">
      <c r="A970">
        <v>200703</v>
      </c>
      <c r="B970">
        <v>6.7999999999999996E-3</v>
      </c>
      <c r="C970">
        <v>4.3E-3</v>
      </c>
      <c r="D970">
        <f t="shared" si="33"/>
        <v>1.1099999999999999E-2</v>
      </c>
      <c r="E970">
        <v>-2.2469999999999999E-3</v>
      </c>
      <c r="F970">
        <v>9.1059999999999995E-3</v>
      </c>
      <c r="BO970">
        <v>965</v>
      </c>
      <c r="BP970">
        <v>0.10775957515127621</v>
      </c>
    </row>
    <row r="971" spans="1:68">
      <c r="A971">
        <v>200704</v>
      </c>
      <c r="B971">
        <v>3.49E-2</v>
      </c>
      <c r="C971">
        <v>4.4000000000000003E-3</v>
      </c>
      <c r="D971">
        <f t="shared" si="33"/>
        <v>3.9300000000000002E-2</v>
      </c>
      <c r="E971">
        <v>6.7990000000000004E-3</v>
      </c>
      <c r="F971">
        <v>6.496E-3</v>
      </c>
      <c r="BO971">
        <v>966</v>
      </c>
      <c r="BP971">
        <v>-4.7151872018420193E-2</v>
      </c>
    </row>
    <row r="972" spans="1:68">
      <c r="A972">
        <v>200705</v>
      </c>
      <c r="B972">
        <v>3.2399999999999998E-2</v>
      </c>
      <c r="C972">
        <v>4.1000000000000003E-3</v>
      </c>
      <c r="D972">
        <f t="shared" si="33"/>
        <v>3.6499999999999998E-2</v>
      </c>
      <c r="E972">
        <v>-1.4482999999999999E-2</v>
      </c>
      <c r="F972">
        <v>6.1110000000000001E-3</v>
      </c>
      <c r="BO972">
        <v>967</v>
      </c>
      <c r="BP972">
        <v>-0.12411573285563982</v>
      </c>
    </row>
    <row r="973" spans="1:68">
      <c r="A973">
        <v>200706</v>
      </c>
      <c r="B973">
        <v>-1.9599999999999999E-2</v>
      </c>
      <c r="C973">
        <v>4.0000000000000001E-3</v>
      </c>
      <c r="D973">
        <f t="shared" si="33"/>
        <v>-1.5599999999999999E-2</v>
      </c>
      <c r="E973">
        <v>-6.8040000000000002E-3</v>
      </c>
      <c r="F973">
        <v>1.9380000000000001E-3</v>
      </c>
      <c r="BO973">
        <v>968</v>
      </c>
      <c r="BP973">
        <v>3.0763376302060941E-3</v>
      </c>
    </row>
    <row r="974" spans="1:68">
      <c r="A974">
        <v>200707</v>
      </c>
      <c r="B974">
        <v>-3.73E-2</v>
      </c>
      <c r="C974">
        <v>4.0000000000000001E-3</v>
      </c>
      <c r="D974">
        <f t="shared" si="33"/>
        <v>-3.3299999999999996E-2</v>
      </c>
      <c r="E974">
        <v>2.3883999999999999E-2</v>
      </c>
      <c r="F974">
        <v>-2.5399999999999999E-4</v>
      </c>
      <c r="BO974">
        <v>969</v>
      </c>
      <c r="BP974">
        <v>0.11657142688466571</v>
      </c>
    </row>
    <row r="975" spans="1:68">
      <c r="A975">
        <v>200708</v>
      </c>
      <c r="B975">
        <v>9.1999999999999998E-3</v>
      </c>
      <c r="C975">
        <v>4.1999999999999997E-3</v>
      </c>
      <c r="D975">
        <f t="shared" si="33"/>
        <v>1.3399999999999999E-2</v>
      </c>
      <c r="E975">
        <v>1.7129999999999999E-2</v>
      </c>
      <c r="F975">
        <v>-1.8339999999999999E-3</v>
      </c>
      <c r="BO975">
        <v>970</v>
      </c>
      <c r="BP975">
        <v>-8.0881828461418281E-2</v>
      </c>
    </row>
    <row r="976" spans="1:68">
      <c r="A976">
        <v>200709</v>
      </c>
      <c r="B976">
        <v>3.2199999999999999E-2</v>
      </c>
      <c r="C976">
        <v>3.2000000000000002E-3</v>
      </c>
      <c r="D976">
        <f t="shared" si="33"/>
        <v>3.5400000000000001E-2</v>
      </c>
      <c r="E976">
        <v>-4.4000000000000002E-4</v>
      </c>
      <c r="F976">
        <v>2.7560000000000002E-3</v>
      </c>
      <c r="BO976">
        <v>971</v>
      </c>
      <c r="BP976">
        <v>3.5603028025287864E-2</v>
      </c>
    </row>
    <row r="977" spans="1:68">
      <c r="A977">
        <v>200710</v>
      </c>
      <c r="B977">
        <v>1.7999999999999999E-2</v>
      </c>
      <c r="C977">
        <v>3.2000000000000002E-3</v>
      </c>
      <c r="D977">
        <f t="shared" si="33"/>
        <v>2.12E-2</v>
      </c>
      <c r="E977">
        <v>1.3082E-2</v>
      </c>
      <c r="F977">
        <v>2.1389999999999998E-3</v>
      </c>
      <c r="BO977">
        <v>972</v>
      </c>
      <c r="BP977">
        <v>-8.6317276460706971E-2</v>
      </c>
    </row>
    <row r="978" spans="1:68">
      <c r="A978">
        <v>200711</v>
      </c>
      <c r="B978">
        <v>-4.8300000000000003E-2</v>
      </c>
      <c r="C978">
        <v>3.3999999999999998E-3</v>
      </c>
      <c r="D978">
        <f t="shared" si="33"/>
        <v>-4.4900000000000002E-2</v>
      </c>
      <c r="E978">
        <v>4.4192000000000002E-2</v>
      </c>
      <c r="F978">
        <v>5.94E-3</v>
      </c>
      <c r="BO978">
        <v>973</v>
      </c>
      <c r="BP978">
        <v>-0.11498475063184072</v>
      </c>
    </row>
    <row r="979" spans="1:68">
      <c r="A979">
        <v>200712</v>
      </c>
      <c r="B979">
        <v>-8.6999999999999994E-3</v>
      </c>
      <c r="C979">
        <v>2.7000000000000001E-3</v>
      </c>
      <c r="D979">
        <f t="shared" si="33"/>
        <v>-5.9999999999999993E-3</v>
      </c>
      <c r="E979">
        <v>-3.627E-3</v>
      </c>
      <c r="F979">
        <v>-6.7100000000000005E-4</v>
      </c>
      <c r="BO979">
        <v>974</v>
      </c>
      <c r="BP979">
        <v>0.13135600601332104</v>
      </c>
    </row>
    <row r="980" spans="1:68">
      <c r="A980">
        <v>200801</v>
      </c>
      <c r="B980">
        <v>-6.3600000000000004E-2</v>
      </c>
      <c r="C980">
        <v>2.0999999999999999E-3</v>
      </c>
      <c r="D980">
        <f t="shared" si="33"/>
        <v>-6.1500000000000006E-2</v>
      </c>
      <c r="E980">
        <v>3.8355E-2</v>
      </c>
      <c r="F980">
        <v>4.9709999999999997E-3</v>
      </c>
      <c r="BO980">
        <v>975</v>
      </c>
      <c r="BP980">
        <v>0.17695112147696068</v>
      </c>
    </row>
    <row r="981" spans="1:68">
      <c r="A981">
        <v>200802</v>
      </c>
      <c r="B981">
        <v>-3.09E-2</v>
      </c>
      <c r="C981">
        <v>1.2999999999999999E-3</v>
      </c>
      <c r="D981">
        <f t="shared" si="33"/>
        <v>-2.9600000000000001E-2</v>
      </c>
      <c r="E981">
        <v>9.2650000000000007E-3</v>
      </c>
      <c r="F981">
        <v>2.9039999999999999E-3</v>
      </c>
      <c r="BO981">
        <v>976</v>
      </c>
      <c r="BP981">
        <v>0.29510562576951599</v>
      </c>
    </row>
    <row r="982" spans="1:68">
      <c r="A982">
        <v>200803</v>
      </c>
      <c r="B982">
        <v>-9.2999999999999992E-3</v>
      </c>
      <c r="C982">
        <v>1.6999999999999999E-3</v>
      </c>
      <c r="D982">
        <f t="shared" si="33"/>
        <v>-7.5999999999999991E-3</v>
      </c>
      <c r="E982">
        <v>1.1256E-2</v>
      </c>
      <c r="F982">
        <v>8.6680000000000004E-3</v>
      </c>
      <c r="BO982">
        <v>977</v>
      </c>
      <c r="BP982">
        <v>-0.10967400881496825</v>
      </c>
    </row>
    <row r="983" spans="1:68">
      <c r="A983">
        <v>200804</v>
      </c>
      <c r="B983">
        <v>4.5999999999999999E-2</v>
      </c>
      <c r="C983">
        <v>1.8E-3</v>
      </c>
      <c r="D983">
        <f t="shared" si="33"/>
        <v>4.7800000000000002E-2</v>
      </c>
      <c r="E983">
        <v>-1.6441999999999998E-2</v>
      </c>
      <c r="F983">
        <v>6.0650000000000001E-3</v>
      </c>
      <c r="BO983">
        <v>978</v>
      </c>
      <c r="BP983">
        <v>0.26027788306989214</v>
      </c>
    </row>
    <row r="984" spans="1:68">
      <c r="A984">
        <v>200805</v>
      </c>
      <c r="B984">
        <v>1.8599999999999998E-2</v>
      </c>
      <c r="C984">
        <v>1.8E-3</v>
      </c>
      <c r="D984">
        <f t="shared" si="33"/>
        <v>2.0399999999999998E-2</v>
      </c>
      <c r="E984">
        <v>-1.8755999999999998E-2</v>
      </c>
      <c r="F984">
        <v>8.4209999999999997E-3</v>
      </c>
      <c r="BO984">
        <v>979</v>
      </c>
      <c r="BP984">
        <v>0.18086155138594945</v>
      </c>
    </row>
    <row r="985" spans="1:68">
      <c r="A985">
        <v>200806</v>
      </c>
      <c r="B985">
        <v>-8.4400000000000003E-2</v>
      </c>
      <c r="C985">
        <v>1.6999999999999999E-3</v>
      </c>
      <c r="D985">
        <f t="shared" si="33"/>
        <v>-8.270000000000001E-2</v>
      </c>
      <c r="E985">
        <v>1.0754E-2</v>
      </c>
      <c r="F985">
        <v>1.0076999999999999E-2</v>
      </c>
      <c r="BO985">
        <v>980</v>
      </c>
      <c r="BP985">
        <v>-4.5773526333388936E-2</v>
      </c>
    </row>
    <row r="986" spans="1:68">
      <c r="A986">
        <v>200807</v>
      </c>
      <c r="B986">
        <v>-7.7000000000000002E-3</v>
      </c>
      <c r="C986">
        <v>1.5E-3</v>
      </c>
      <c r="D986">
        <f t="shared" si="33"/>
        <v>-6.2000000000000006E-3</v>
      </c>
      <c r="E986">
        <v>5.1549999999999999E-3</v>
      </c>
      <c r="F986">
        <v>5.2509999999999996E-3</v>
      </c>
      <c r="BO986">
        <v>981</v>
      </c>
      <c r="BP986">
        <v>7.0313951432662225E-2</v>
      </c>
    </row>
    <row r="987" spans="1:68">
      <c r="A987">
        <v>200808</v>
      </c>
      <c r="B987">
        <v>1.5299999999999999E-2</v>
      </c>
      <c r="C987">
        <v>1.2999999999999999E-3</v>
      </c>
      <c r="D987">
        <f t="shared" si="33"/>
        <v>1.66E-2</v>
      </c>
      <c r="E987">
        <v>1.5313E-2</v>
      </c>
      <c r="F987">
        <v>-3.9919999999999999E-3</v>
      </c>
      <c r="BO987">
        <v>982</v>
      </c>
      <c r="BP987">
        <v>-1.0808980255569423E-3</v>
      </c>
    </row>
    <row r="988" spans="1:68">
      <c r="A988">
        <v>200809</v>
      </c>
      <c r="B988">
        <v>-9.2399999999999996E-2</v>
      </c>
      <c r="C988">
        <v>1.5E-3</v>
      </c>
      <c r="D988">
        <f t="shared" si="33"/>
        <v>-9.0899999999999995E-2</v>
      </c>
      <c r="E988">
        <v>8.7500000000000002E-4</v>
      </c>
      <c r="F988">
        <v>-1.3829999999999999E-3</v>
      </c>
      <c r="BO988">
        <v>983</v>
      </c>
      <c r="BP988">
        <v>0.21000270850315134</v>
      </c>
    </row>
    <row r="989" spans="1:68">
      <c r="A989">
        <v>200810</v>
      </c>
      <c r="B989">
        <v>-0.17230000000000001</v>
      </c>
      <c r="C989">
        <v>8.0000000000000004E-4</v>
      </c>
      <c r="D989">
        <f t="shared" si="33"/>
        <v>-0.17150000000000001</v>
      </c>
      <c r="E989">
        <v>-2.8591999999999999E-2</v>
      </c>
      <c r="F989">
        <v>-1.0101000000000001E-2</v>
      </c>
      <c r="BO989">
        <v>984</v>
      </c>
      <c r="BP989">
        <v>0.16246740968451007</v>
      </c>
    </row>
    <row r="990" spans="1:68">
      <c r="A990">
        <v>200811</v>
      </c>
      <c r="B990">
        <v>-7.8600000000000003E-2</v>
      </c>
      <c r="C990">
        <v>2.9999999999999997E-4</v>
      </c>
      <c r="D990">
        <f t="shared" si="33"/>
        <v>-7.8300000000000008E-2</v>
      </c>
      <c r="E990">
        <v>8.5377999999999996E-2</v>
      </c>
      <c r="F990">
        <v>-1.9153E-2</v>
      </c>
      <c r="BO990">
        <v>985</v>
      </c>
      <c r="BP990">
        <v>-0.13060741923476199</v>
      </c>
    </row>
    <row r="991" spans="1:68">
      <c r="A991">
        <v>200812</v>
      </c>
      <c r="B991">
        <v>1.7399999999999999E-2</v>
      </c>
      <c r="C991">
        <v>0</v>
      </c>
      <c r="D991">
        <f t="shared" si="33"/>
        <v>1.7399999999999999E-2</v>
      </c>
      <c r="E991">
        <v>5.6871999999999999E-2</v>
      </c>
      <c r="F991">
        <v>-1.0342E-2</v>
      </c>
      <c r="BO991">
        <v>986</v>
      </c>
      <c r="BP991">
        <v>0.2273628277248414</v>
      </c>
    </row>
    <row r="992" spans="1:68">
      <c r="A992">
        <v>200901</v>
      </c>
      <c r="B992">
        <v>-8.1199999999999994E-2</v>
      </c>
      <c r="C992">
        <v>0</v>
      </c>
      <c r="D992">
        <f t="shared" si="33"/>
        <v>-8.1199999999999994E-2</v>
      </c>
      <c r="E992">
        <v>-4.4454E-2</v>
      </c>
      <c r="F992">
        <v>4.352E-3</v>
      </c>
      <c r="BO992">
        <v>987</v>
      </c>
      <c r="BP992">
        <v>0.15414064000137617</v>
      </c>
    </row>
    <row r="993" spans="1:68">
      <c r="A993">
        <v>200902</v>
      </c>
      <c r="B993">
        <v>-0.10100000000000001</v>
      </c>
      <c r="C993">
        <v>1E-4</v>
      </c>
      <c r="D993">
        <f t="shared" si="33"/>
        <v>-0.1009</v>
      </c>
      <c r="E993">
        <v>-1.92E-3</v>
      </c>
      <c r="F993">
        <v>4.973E-3</v>
      </c>
      <c r="BO993">
        <v>988</v>
      </c>
      <c r="BP993">
        <v>0.14316263964317683</v>
      </c>
    </row>
    <row r="994" spans="1:68">
      <c r="A994">
        <v>200903</v>
      </c>
      <c r="B994">
        <v>8.9499999999999996E-2</v>
      </c>
      <c r="C994">
        <v>2.0000000000000001E-4</v>
      </c>
      <c r="D994">
        <f t="shared" si="33"/>
        <v>8.9700000000000002E-2</v>
      </c>
      <c r="E994">
        <v>3.2915E-2</v>
      </c>
      <c r="F994">
        <v>2.4320000000000001E-3</v>
      </c>
      <c r="BO994">
        <v>989</v>
      </c>
      <c r="BP994">
        <v>-4.0681654103404408E-3</v>
      </c>
    </row>
    <row r="995" spans="1:68">
      <c r="A995">
        <v>200904</v>
      </c>
      <c r="B995">
        <v>0.1019</v>
      </c>
      <c r="C995">
        <v>1E-4</v>
      </c>
      <c r="D995">
        <f t="shared" si="33"/>
        <v>0.10200000000000001</v>
      </c>
      <c r="E995">
        <v>-3.5786999999999999E-2</v>
      </c>
      <c r="F995">
        <v>2.496E-3</v>
      </c>
      <c r="BO995">
        <v>990</v>
      </c>
      <c r="BP995">
        <v>-0.1371799386347059</v>
      </c>
    </row>
    <row r="996" spans="1:68">
      <c r="A996">
        <v>200905</v>
      </c>
      <c r="B996">
        <v>5.21E-2</v>
      </c>
      <c r="C996">
        <v>0</v>
      </c>
      <c r="D996">
        <f t="shared" si="33"/>
        <v>5.21E-2</v>
      </c>
      <c r="E996">
        <v>-1.6441999999999998E-2</v>
      </c>
      <c r="F996">
        <v>2.8890000000000001E-3</v>
      </c>
      <c r="BO996">
        <v>991</v>
      </c>
      <c r="BP996">
        <v>1.8938244395000414E-2</v>
      </c>
    </row>
    <row r="997" spans="1:68">
      <c r="A997">
        <v>200906</v>
      </c>
      <c r="B997">
        <v>4.3E-3</v>
      </c>
      <c r="C997">
        <v>1E-4</v>
      </c>
      <c r="D997">
        <f t="shared" si="33"/>
        <v>4.4000000000000003E-3</v>
      </c>
      <c r="E997">
        <v>2.8509999999999998E-3</v>
      </c>
      <c r="F997">
        <v>8.5900000000000004E-3</v>
      </c>
      <c r="BO997">
        <v>992</v>
      </c>
      <c r="BP997">
        <v>-0.13699336489876857</v>
      </c>
    </row>
    <row r="998" spans="1:68">
      <c r="A998">
        <v>200907</v>
      </c>
      <c r="B998">
        <v>7.7200000000000005E-2</v>
      </c>
      <c r="C998">
        <v>1E-4</v>
      </c>
      <c r="D998">
        <f t="shared" si="33"/>
        <v>7.7300000000000008E-2</v>
      </c>
      <c r="E998">
        <v>8.2629999999999995E-3</v>
      </c>
      <c r="F998">
        <v>-1.586E-3</v>
      </c>
      <c r="BO998">
        <v>993</v>
      </c>
      <c r="BP998">
        <v>0.29500534893331182</v>
      </c>
    </row>
    <row r="999" spans="1:68">
      <c r="A999">
        <v>200908</v>
      </c>
      <c r="B999">
        <v>3.3300000000000003E-2</v>
      </c>
      <c r="C999">
        <v>1E-4</v>
      </c>
      <c r="D999">
        <f t="shared" si="33"/>
        <v>3.3400000000000006E-2</v>
      </c>
      <c r="E999">
        <v>1.0147E-2</v>
      </c>
      <c r="F999">
        <v>2.2430000000000002E-3</v>
      </c>
      <c r="BO999">
        <v>994</v>
      </c>
      <c r="BP999">
        <v>0.26851051785828056</v>
      </c>
    </row>
    <row r="1000" spans="1:68">
      <c r="A1000">
        <v>200909</v>
      </c>
      <c r="B1000">
        <v>4.0800000000000003E-2</v>
      </c>
      <c r="C1000">
        <v>1E-4</v>
      </c>
      <c r="D1000">
        <f t="shared" si="33"/>
        <v>4.0900000000000006E-2</v>
      </c>
      <c r="E1000">
        <v>1.0324E-2</v>
      </c>
      <c r="F1000">
        <v>6.2500000000000001E-4</v>
      </c>
      <c r="BO1000">
        <v>995</v>
      </c>
      <c r="BP1000">
        <v>-1.9731441886581824E-3</v>
      </c>
    </row>
    <row r="1001" spans="1:68">
      <c r="A1001">
        <v>200910</v>
      </c>
      <c r="B1001">
        <v>-2.5899999999999999E-2</v>
      </c>
      <c r="C1001">
        <v>0</v>
      </c>
      <c r="D1001">
        <f t="shared" si="33"/>
        <v>-2.5899999999999999E-2</v>
      </c>
      <c r="E1001">
        <v>-3.5750000000000001E-3</v>
      </c>
      <c r="F1001">
        <v>9.6299999999999999E-4</v>
      </c>
      <c r="BO1001">
        <v>996</v>
      </c>
      <c r="BP1001">
        <v>0.27657389387279463</v>
      </c>
    </row>
    <row r="1002" spans="1:68">
      <c r="A1002">
        <v>200911</v>
      </c>
      <c r="B1002">
        <v>5.5599999999999997E-2</v>
      </c>
      <c r="C1002">
        <v>0</v>
      </c>
      <c r="D1002">
        <f t="shared" si="33"/>
        <v>5.5599999999999997E-2</v>
      </c>
      <c r="E1002">
        <v>1.8977000000000001E-2</v>
      </c>
      <c r="F1002">
        <v>7.0799999999999997E-4</v>
      </c>
      <c r="BO1002">
        <v>997</v>
      </c>
      <c r="BP1002">
        <v>0.16811694467103594</v>
      </c>
    </row>
    <row r="1003" spans="1:68">
      <c r="A1003">
        <v>200912</v>
      </c>
      <c r="B1003">
        <v>2.75E-2</v>
      </c>
      <c r="C1003">
        <v>1E-4</v>
      </c>
      <c r="D1003">
        <f t="shared" si="33"/>
        <v>2.76E-2</v>
      </c>
      <c r="E1003">
        <v>-3.7936999999999999E-2</v>
      </c>
      <c r="F1003">
        <v>-1.761E-3</v>
      </c>
      <c r="BO1003">
        <v>998</v>
      </c>
      <c r="BP1003">
        <v>0.25801942675401573</v>
      </c>
    </row>
    <row r="1004" spans="1:68">
      <c r="A1004">
        <v>201001</v>
      </c>
      <c r="B1004">
        <v>-3.3599999999999998E-2</v>
      </c>
      <c r="C1004">
        <v>0</v>
      </c>
      <c r="D1004">
        <f t="shared" si="33"/>
        <v>-3.3599999999999998E-2</v>
      </c>
      <c r="E1004">
        <v>2.0794E-2</v>
      </c>
      <c r="F1004">
        <v>3.4169999999999999E-3</v>
      </c>
      <c r="BO1004">
        <v>999</v>
      </c>
      <c r="BP1004">
        <v>-0.13418122826090906</v>
      </c>
    </row>
    <row r="1005" spans="1:68">
      <c r="A1005">
        <v>201002</v>
      </c>
      <c r="B1005">
        <v>3.4000000000000002E-2</v>
      </c>
      <c r="C1005">
        <v>0</v>
      </c>
      <c r="D1005">
        <f t="shared" si="33"/>
        <v>3.4000000000000002E-2</v>
      </c>
      <c r="E1005">
        <v>2.013E-3</v>
      </c>
      <c r="F1005">
        <v>2.4899999999999998E-4</v>
      </c>
      <c r="BO1005">
        <v>1000</v>
      </c>
      <c r="BP1005">
        <v>-0.17524425813243227</v>
      </c>
    </row>
    <row r="1006" spans="1:68">
      <c r="A1006">
        <v>201003</v>
      </c>
      <c r="B1006">
        <v>6.3100000000000003E-2</v>
      </c>
      <c r="C1006">
        <v>1E-4</v>
      </c>
      <c r="D1006">
        <f t="shared" si="33"/>
        <v>6.3200000000000006E-2</v>
      </c>
      <c r="E1006">
        <v>-1.4016000000000001E-2</v>
      </c>
      <c r="F1006">
        <v>4.1060000000000003E-3</v>
      </c>
      <c r="BO1006">
        <v>1001</v>
      </c>
      <c r="BP1006">
        <v>0.14475815267775149</v>
      </c>
    </row>
    <row r="1007" spans="1:68">
      <c r="A1007">
        <v>201004</v>
      </c>
      <c r="B1007">
        <v>0.02</v>
      </c>
      <c r="C1007">
        <v>1E-4</v>
      </c>
      <c r="D1007">
        <f t="shared" si="33"/>
        <v>2.01E-2</v>
      </c>
      <c r="E1007">
        <v>1.6503E-2</v>
      </c>
      <c r="F1007">
        <v>1.737E-3</v>
      </c>
      <c r="BO1007">
        <v>1002</v>
      </c>
      <c r="BP1007">
        <v>0.10576593663564882</v>
      </c>
    </row>
    <row r="1008" spans="1:68">
      <c r="A1008">
        <v>201005</v>
      </c>
      <c r="B1008">
        <v>-7.8899999999999998E-2</v>
      </c>
      <c r="C1008">
        <v>1E-4</v>
      </c>
      <c r="D1008">
        <f t="shared" si="33"/>
        <v>-7.8799999999999995E-2</v>
      </c>
      <c r="E1008">
        <v>2.5297E-2</v>
      </c>
      <c r="F1008">
        <v>7.7499999999999997E-4</v>
      </c>
      <c r="BO1008">
        <v>1003</v>
      </c>
      <c r="BP1008">
        <v>0.23970630528783582</v>
      </c>
    </row>
    <row r="1009" spans="1:68">
      <c r="A1009">
        <v>201006</v>
      </c>
      <c r="B1009">
        <v>-5.5599999999999997E-2</v>
      </c>
      <c r="C1009">
        <v>1E-4</v>
      </c>
      <c r="D1009">
        <f t="shared" si="33"/>
        <v>-5.5499999999999994E-2</v>
      </c>
      <c r="E1009">
        <v>3.3856999999999998E-2</v>
      </c>
      <c r="F1009">
        <v>-9.7599999999999998E-4</v>
      </c>
      <c r="BO1009">
        <v>1004</v>
      </c>
      <c r="BP1009">
        <v>0.29530252115523975</v>
      </c>
    </row>
    <row r="1010" spans="1:68">
      <c r="A1010">
        <v>201007</v>
      </c>
      <c r="B1010">
        <v>6.93E-2</v>
      </c>
      <c r="C1010">
        <v>1E-4</v>
      </c>
      <c r="D1010">
        <f t="shared" si="33"/>
        <v>6.9400000000000003E-2</v>
      </c>
      <c r="E1010">
        <v>7.9349999999999993E-3</v>
      </c>
      <c r="F1010">
        <v>2.1100000000000001E-4</v>
      </c>
      <c r="BO1010">
        <v>1005</v>
      </c>
      <c r="BP1010">
        <v>0.19223310061146909</v>
      </c>
    </row>
    <row r="1011" spans="1:68">
      <c r="A1011">
        <v>201008</v>
      </c>
      <c r="B1011">
        <v>-4.7699999999999999E-2</v>
      </c>
      <c r="C1011">
        <v>1E-4</v>
      </c>
      <c r="D1011">
        <f t="shared" si="33"/>
        <v>-4.7599999999999996E-2</v>
      </c>
      <c r="E1011">
        <v>3.5527000000000003E-2</v>
      </c>
      <c r="F1011">
        <v>1.3810000000000001E-3</v>
      </c>
      <c r="BO1011">
        <v>1006</v>
      </c>
      <c r="BP1011">
        <v>0.21226438707463696</v>
      </c>
    </row>
    <row r="1012" spans="1:68">
      <c r="A1012">
        <v>201009</v>
      </c>
      <c r="B1012">
        <v>9.5399999999999999E-2</v>
      </c>
      <c r="C1012">
        <v>1E-4</v>
      </c>
      <c r="D1012">
        <f t="shared" si="33"/>
        <v>9.5500000000000002E-2</v>
      </c>
      <c r="E1012">
        <v>-1.9719999999999998E-3</v>
      </c>
      <c r="F1012">
        <v>5.8200000000000005E-4</v>
      </c>
      <c r="BO1012">
        <v>1007</v>
      </c>
      <c r="BP1012">
        <v>0.19597113936039823</v>
      </c>
    </row>
    <row r="1013" spans="1:68">
      <c r="A1013">
        <v>201010</v>
      </c>
      <c r="B1013">
        <v>3.8800000000000001E-2</v>
      </c>
      <c r="C1013">
        <v>1E-4</v>
      </c>
      <c r="D1013">
        <f t="shared" si="33"/>
        <v>3.8900000000000004E-2</v>
      </c>
      <c r="E1013">
        <v>-5.2090000000000001E-3</v>
      </c>
      <c r="F1013">
        <v>1.245E-3</v>
      </c>
      <c r="BO1013">
        <v>1008</v>
      </c>
      <c r="BP1013">
        <v>0.26224657752948105</v>
      </c>
    </row>
    <row r="1014" spans="1:68">
      <c r="A1014">
        <v>201011</v>
      </c>
      <c r="B1014">
        <v>6.0000000000000001E-3</v>
      </c>
      <c r="C1014">
        <v>1E-4</v>
      </c>
      <c r="D1014">
        <f t="shared" si="33"/>
        <v>6.1000000000000004E-3</v>
      </c>
      <c r="E1014">
        <v>-7.2139999999999999E-3</v>
      </c>
      <c r="F1014">
        <v>4.2099999999999999E-4</v>
      </c>
      <c r="BO1014">
        <v>1009</v>
      </c>
      <c r="BP1014">
        <v>-8.209352257694702E-3</v>
      </c>
    </row>
    <row r="1015" spans="1:68">
      <c r="A1015">
        <v>201012</v>
      </c>
      <c r="B1015">
        <v>6.8199999999999997E-2</v>
      </c>
      <c r="C1015">
        <v>1E-4</v>
      </c>
      <c r="D1015">
        <f t="shared" si="33"/>
        <v>6.83E-2</v>
      </c>
      <c r="E1015">
        <v>-3.8908999999999999E-2</v>
      </c>
      <c r="F1015">
        <v>1.7179999999999999E-3</v>
      </c>
      <c r="BO1015">
        <v>1010</v>
      </c>
      <c r="BP1015">
        <v>-7.0429786071785294E-2</v>
      </c>
    </row>
    <row r="1016" spans="1:68">
      <c r="A1016">
        <v>201101</v>
      </c>
      <c r="B1016">
        <v>1.9900000000000001E-2</v>
      </c>
      <c r="C1016">
        <v>1E-4</v>
      </c>
      <c r="D1016">
        <f t="shared" si="33"/>
        <v>0.02</v>
      </c>
      <c r="E1016">
        <v>-2.24E-4</v>
      </c>
      <c r="F1016">
        <v>4.7629999999999999E-3</v>
      </c>
      <c r="BO1016">
        <v>1011</v>
      </c>
      <c r="BP1016">
        <v>-0.15932737434947136</v>
      </c>
    </row>
    <row r="1017" spans="1:68">
      <c r="A1017">
        <v>201102</v>
      </c>
      <c r="B1017">
        <v>3.49E-2</v>
      </c>
      <c r="C1017">
        <v>1E-4</v>
      </c>
      <c r="D1017">
        <f t="shared" si="33"/>
        <v>3.5000000000000003E-2</v>
      </c>
      <c r="E1017">
        <v>-2.03E-4</v>
      </c>
      <c r="F1017">
        <v>4.9309999999999996E-3</v>
      </c>
      <c r="BO1017">
        <v>1012</v>
      </c>
      <c r="BP1017">
        <v>0.19050945287351018</v>
      </c>
    </row>
    <row r="1018" spans="1:68">
      <c r="A1018">
        <v>201103</v>
      </c>
      <c r="B1018">
        <v>4.4999999999999997E-3</v>
      </c>
      <c r="C1018">
        <v>1E-4</v>
      </c>
      <c r="D1018">
        <f t="shared" si="33"/>
        <v>4.5999999999999999E-3</v>
      </c>
      <c r="E1018">
        <v>-4.8099999999999998E-4</v>
      </c>
      <c r="F1018">
        <v>9.7509999999999993E-3</v>
      </c>
      <c r="BO1018">
        <v>1013</v>
      </c>
      <c r="BP1018">
        <v>0.19277833944350442</v>
      </c>
    </row>
    <row r="1019" spans="1:68">
      <c r="A1019">
        <v>201104</v>
      </c>
      <c r="B1019">
        <v>2.9000000000000001E-2</v>
      </c>
      <c r="C1019">
        <v>0</v>
      </c>
      <c r="D1019">
        <f t="shared" si="33"/>
        <v>2.9000000000000001E-2</v>
      </c>
      <c r="E1019">
        <v>1.4546999999999999E-2</v>
      </c>
      <c r="F1019">
        <v>6.4390000000000003E-3</v>
      </c>
      <c r="BO1019">
        <v>1014</v>
      </c>
      <c r="BP1019">
        <v>9.187485923740546E-2</v>
      </c>
    </row>
    <row r="1020" spans="1:68">
      <c r="A1020">
        <v>201105</v>
      </c>
      <c r="B1020">
        <v>-1.2699999999999999E-2</v>
      </c>
      <c r="C1020">
        <v>0</v>
      </c>
      <c r="D1020">
        <f t="shared" si="33"/>
        <v>-1.2699999999999999E-2</v>
      </c>
      <c r="E1020">
        <v>2.4937000000000001E-2</v>
      </c>
      <c r="F1020">
        <v>4.7039999999999998E-3</v>
      </c>
      <c r="BO1020">
        <v>1015</v>
      </c>
      <c r="BP1020">
        <v>8.573045571614818E-2</v>
      </c>
    </row>
    <row r="1021" spans="1:68">
      <c r="A1021">
        <v>201106</v>
      </c>
      <c r="B1021">
        <v>-1.7500000000000002E-2</v>
      </c>
      <c r="C1021">
        <v>0</v>
      </c>
      <c r="D1021">
        <f t="shared" si="33"/>
        <v>-1.7500000000000002E-2</v>
      </c>
      <c r="E1021">
        <v>-5.9290000000000002E-3</v>
      </c>
      <c r="F1021">
        <v>-1.0709999999999999E-3</v>
      </c>
      <c r="BO1021">
        <v>1016</v>
      </c>
      <c r="BP1021">
        <v>-7.0911829740372578E-2</v>
      </c>
    </row>
    <row r="1022" spans="1:68">
      <c r="A1022">
        <v>201107</v>
      </c>
      <c r="B1022">
        <v>-2.3599999999999999E-2</v>
      </c>
      <c r="C1022">
        <v>0</v>
      </c>
      <c r="D1022">
        <f t="shared" si="33"/>
        <v>-2.3599999999999999E-2</v>
      </c>
      <c r="E1022">
        <v>3.1081999999999999E-2</v>
      </c>
      <c r="F1022">
        <v>8.8599999999999996E-4</v>
      </c>
      <c r="BO1022">
        <v>1017</v>
      </c>
      <c r="BP1022">
        <v>0.20928533978715841</v>
      </c>
    </row>
    <row r="1023" spans="1:68">
      <c r="A1023">
        <v>201108</v>
      </c>
      <c r="B1023">
        <v>-5.9900000000000002E-2</v>
      </c>
      <c r="C1023">
        <v>1E-4</v>
      </c>
      <c r="D1023">
        <f t="shared" si="33"/>
        <v>-5.9799999999999999E-2</v>
      </c>
      <c r="E1023">
        <v>4.7502999999999997E-2</v>
      </c>
      <c r="F1023">
        <v>2.758E-3</v>
      </c>
      <c r="BO1023">
        <v>1018</v>
      </c>
      <c r="BP1023">
        <v>-5.1060438778343986E-2</v>
      </c>
    </row>
    <row r="1024" spans="1:68">
      <c r="A1024">
        <v>201109</v>
      </c>
      <c r="B1024">
        <v>-7.5899999999999995E-2</v>
      </c>
      <c r="C1024">
        <v>0</v>
      </c>
      <c r="D1024">
        <f t="shared" si="33"/>
        <v>-7.5899999999999995E-2</v>
      </c>
      <c r="E1024">
        <v>2.9468000000000001E-2</v>
      </c>
      <c r="F1024">
        <v>1.518E-3</v>
      </c>
      <c r="BO1024">
        <v>1019</v>
      </c>
      <c r="BP1024">
        <v>-7.5298329767769845E-2</v>
      </c>
    </row>
    <row r="1025" spans="1:68">
      <c r="A1025">
        <v>201110</v>
      </c>
      <c r="B1025">
        <v>0.1135</v>
      </c>
      <c r="C1025">
        <v>0</v>
      </c>
      <c r="D1025">
        <f t="shared" si="33"/>
        <v>0.1135</v>
      </c>
      <c r="E1025">
        <v>-1.2101000000000001E-2</v>
      </c>
      <c r="F1025">
        <v>-2.0630000000000002E-3</v>
      </c>
      <c r="BO1025">
        <v>1020</v>
      </c>
      <c r="BP1025">
        <v>-0.11346103858446999</v>
      </c>
    </row>
    <row r="1026" spans="1:68">
      <c r="A1026">
        <v>201111</v>
      </c>
      <c r="B1026">
        <v>-2.8E-3</v>
      </c>
      <c r="C1026">
        <v>0</v>
      </c>
      <c r="D1026">
        <f t="shared" si="33"/>
        <v>-2.8E-3</v>
      </c>
      <c r="E1026">
        <v>8.685E-3</v>
      </c>
      <c r="F1026">
        <v>-8.4400000000000002E-4</v>
      </c>
      <c r="BO1026">
        <v>1021</v>
      </c>
      <c r="BP1026">
        <v>-0.1691839140453813</v>
      </c>
    </row>
    <row r="1027" spans="1:68">
      <c r="A1027">
        <v>201112</v>
      </c>
      <c r="B1027">
        <v>7.4000000000000003E-3</v>
      </c>
      <c r="C1027">
        <v>0</v>
      </c>
      <c r="D1027">
        <f t="shared" ref="D1027:D1069" si="34">B1027+C1027</f>
        <v>7.4000000000000003E-3</v>
      </c>
      <c r="E1027">
        <v>1.9019000000000001E-2</v>
      </c>
      <c r="F1027">
        <v>-2.467E-3</v>
      </c>
      <c r="BO1027">
        <v>1022</v>
      </c>
      <c r="BP1027">
        <v>-0.14723059300832303</v>
      </c>
    </row>
    <row r="1028" spans="1:68">
      <c r="A1028">
        <v>201201</v>
      </c>
      <c r="B1028">
        <v>5.0500000000000003E-2</v>
      </c>
      <c r="C1028">
        <v>0</v>
      </c>
      <c r="D1028">
        <f t="shared" si="34"/>
        <v>5.0500000000000003E-2</v>
      </c>
      <c r="E1028">
        <v>8.8269999999999998E-3</v>
      </c>
      <c r="F1028">
        <v>4.4000000000000003E-3</v>
      </c>
      <c r="BO1028">
        <v>1023</v>
      </c>
      <c r="BP1028">
        <v>-0.13326527716137893</v>
      </c>
    </row>
    <row r="1029" spans="1:68">
      <c r="A1029">
        <v>201202</v>
      </c>
      <c r="B1029">
        <v>4.4200000000000003E-2</v>
      </c>
      <c r="C1029">
        <v>0</v>
      </c>
      <c r="D1029">
        <f t="shared" si="34"/>
        <v>4.4200000000000003E-2</v>
      </c>
      <c r="E1029">
        <v>-1.0592000000000001E-2</v>
      </c>
      <c r="F1029">
        <v>4.4029999999999998E-3</v>
      </c>
      <c r="BO1029">
        <v>1024</v>
      </c>
      <c r="BP1029">
        <v>0.22165026711963254</v>
      </c>
    </row>
    <row r="1030" spans="1:68">
      <c r="A1030">
        <v>201203</v>
      </c>
      <c r="B1030">
        <v>3.1099999999999999E-2</v>
      </c>
      <c r="C1030">
        <v>0</v>
      </c>
      <c r="D1030">
        <f t="shared" si="34"/>
        <v>3.1099999999999999E-2</v>
      </c>
      <c r="E1030">
        <v>-1.9458E-2</v>
      </c>
      <c r="F1030">
        <v>7.5950000000000002E-3</v>
      </c>
      <c r="BO1030">
        <v>1025</v>
      </c>
      <c r="BP1030">
        <v>-3.6574032021201908E-2</v>
      </c>
    </row>
    <row r="1031" spans="1:68">
      <c r="A1031">
        <v>201204</v>
      </c>
      <c r="B1031">
        <v>-8.5000000000000006E-3</v>
      </c>
      <c r="C1031">
        <v>0</v>
      </c>
      <c r="D1031">
        <f t="shared" si="34"/>
        <v>-8.5000000000000006E-3</v>
      </c>
      <c r="E1031">
        <v>2.8413000000000001E-2</v>
      </c>
      <c r="F1031">
        <v>3.0209999999999998E-3</v>
      </c>
      <c r="BO1031">
        <v>1026</v>
      </c>
      <c r="BP1031">
        <v>-4.7891991237232368E-2</v>
      </c>
    </row>
    <row r="1032" spans="1:68">
      <c r="A1032">
        <v>201205</v>
      </c>
      <c r="B1032">
        <v>-6.1899999999999997E-2</v>
      </c>
      <c r="C1032">
        <v>1E-4</v>
      </c>
      <c r="D1032">
        <f t="shared" si="34"/>
        <v>-6.1799999999999994E-2</v>
      </c>
      <c r="E1032">
        <v>3.1440000000000003E-2</v>
      </c>
      <c r="F1032">
        <v>-1.173E-3</v>
      </c>
      <c r="BO1032">
        <v>1027</v>
      </c>
      <c r="BP1032">
        <v>0.2031820031829929</v>
      </c>
    </row>
    <row r="1033" spans="1:68">
      <c r="A1033">
        <v>201206</v>
      </c>
      <c r="B1033">
        <v>3.8899999999999997E-2</v>
      </c>
      <c r="C1033">
        <v>0</v>
      </c>
      <c r="D1033">
        <f t="shared" si="34"/>
        <v>3.8899999999999997E-2</v>
      </c>
      <c r="E1033">
        <v>-6.6249999999999998E-3</v>
      </c>
      <c r="F1033">
        <v>-1.4660000000000001E-3</v>
      </c>
      <c r="BO1033">
        <v>1028</v>
      </c>
      <c r="BP1033">
        <v>-7.7543566841980827E-2</v>
      </c>
    </row>
    <row r="1034" spans="1:68">
      <c r="A1034">
        <v>201207</v>
      </c>
      <c r="B1034">
        <v>7.9000000000000008E-3</v>
      </c>
      <c r="C1034">
        <v>0</v>
      </c>
      <c r="D1034">
        <f t="shared" si="34"/>
        <v>7.9000000000000008E-3</v>
      </c>
      <c r="E1034">
        <v>1.5792E-2</v>
      </c>
      <c r="F1034">
        <v>-1.6299999999999999E-3</v>
      </c>
      <c r="BO1034">
        <v>1029</v>
      </c>
      <c r="BP1034">
        <v>0.28561666785080042</v>
      </c>
    </row>
    <row r="1035" spans="1:68">
      <c r="A1035">
        <v>201208</v>
      </c>
      <c r="B1035">
        <v>2.5499999999999998E-2</v>
      </c>
      <c r="C1035">
        <v>1E-4</v>
      </c>
      <c r="D1035">
        <f t="shared" si="34"/>
        <v>2.5599999999999998E-2</v>
      </c>
      <c r="E1035">
        <v>-2.4420000000000002E-3</v>
      </c>
      <c r="F1035">
        <v>5.5649999999999996E-3</v>
      </c>
      <c r="BO1035">
        <v>1030</v>
      </c>
      <c r="BP1035">
        <v>-0.1511827178508291</v>
      </c>
    </row>
    <row r="1036" spans="1:68">
      <c r="A1036">
        <v>201209</v>
      </c>
      <c r="B1036">
        <v>2.7300000000000001E-2</v>
      </c>
      <c r="C1036">
        <v>1E-4</v>
      </c>
      <c r="D1036">
        <f t="shared" si="34"/>
        <v>2.7400000000000001E-2</v>
      </c>
      <c r="E1036">
        <v>-6.3720000000000001E-3</v>
      </c>
      <c r="F1036">
        <v>4.4619999999999998E-3</v>
      </c>
      <c r="BO1036">
        <v>1031</v>
      </c>
      <c r="BP1036">
        <v>0.28613770189908699</v>
      </c>
    </row>
    <row r="1037" spans="1:68">
      <c r="A1037">
        <v>201210</v>
      </c>
      <c r="B1037">
        <v>-1.7600000000000001E-2</v>
      </c>
      <c r="C1037">
        <v>1E-4</v>
      </c>
      <c r="D1037">
        <f t="shared" si="34"/>
        <v>-1.7500000000000002E-2</v>
      </c>
      <c r="E1037">
        <v>-2.9090000000000001E-3</v>
      </c>
      <c r="F1037">
        <v>-3.8900000000000002E-4</v>
      </c>
      <c r="BO1037">
        <v>1032</v>
      </c>
      <c r="BP1037">
        <v>0.28973182088308852</v>
      </c>
    </row>
    <row r="1038" spans="1:68">
      <c r="A1038">
        <v>201211</v>
      </c>
      <c r="B1038">
        <v>7.7999999999999996E-3</v>
      </c>
      <c r="C1038">
        <v>1E-4</v>
      </c>
      <c r="D1038">
        <f t="shared" si="34"/>
        <v>7.899999999999999E-3</v>
      </c>
      <c r="E1038">
        <v>9.3799999999999994E-3</v>
      </c>
      <c r="F1038">
        <v>-4.738E-3</v>
      </c>
      <c r="BO1038">
        <v>1033</v>
      </c>
      <c r="BP1038">
        <v>7.3823827965351418E-2</v>
      </c>
    </row>
    <row r="1039" spans="1:68">
      <c r="A1039">
        <v>201212</v>
      </c>
      <c r="B1039">
        <v>1.18E-2</v>
      </c>
      <c r="C1039">
        <v>1E-4</v>
      </c>
      <c r="D1039">
        <f t="shared" si="34"/>
        <v>1.1899999999999999E-2</v>
      </c>
      <c r="E1039">
        <v>-8.7969999999999993E-3</v>
      </c>
      <c r="F1039">
        <v>-2.6930000000000001E-3</v>
      </c>
      <c r="BO1039">
        <v>1034</v>
      </c>
      <c r="BP1039">
        <v>8.9672483068155673E-2</v>
      </c>
    </row>
    <row r="1040" spans="1:68">
      <c r="A1040">
        <v>201301</v>
      </c>
      <c r="B1040">
        <v>5.57E-2</v>
      </c>
      <c r="C1040">
        <v>0</v>
      </c>
      <c r="D1040">
        <f t="shared" si="34"/>
        <v>5.57E-2</v>
      </c>
      <c r="E1040">
        <v>-1.4938999999999999E-2</v>
      </c>
      <c r="F1040">
        <v>2.957E-3</v>
      </c>
      <c r="BO1040">
        <v>1035</v>
      </c>
      <c r="BP1040">
        <v>0.25870326575944552</v>
      </c>
    </row>
    <row r="1041" spans="1:68">
      <c r="A1041">
        <v>201302</v>
      </c>
      <c r="B1041">
        <v>1.29E-2</v>
      </c>
      <c r="C1041">
        <v>0</v>
      </c>
      <c r="D1041">
        <f t="shared" si="34"/>
        <v>1.29E-2</v>
      </c>
      <c r="E1041">
        <v>1.1635E-2</v>
      </c>
      <c r="F1041">
        <v>8.1899999999999994E-3</v>
      </c>
      <c r="BO1041">
        <v>1036</v>
      </c>
      <c r="BP1041">
        <v>-5.8989033685159842E-2</v>
      </c>
    </row>
    <row r="1042" spans="1:68">
      <c r="A1042">
        <v>201303</v>
      </c>
      <c r="B1042">
        <v>4.0300000000000002E-2</v>
      </c>
      <c r="C1042">
        <v>0</v>
      </c>
      <c r="D1042">
        <f t="shared" si="34"/>
        <v>4.0300000000000002E-2</v>
      </c>
      <c r="E1042">
        <v>3.7680000000000001E-3</v>
      </c>
      <c r="F1042">
        <v>2.6150000000000001E-3</v>
      </c>
      <c r="BO1042">
        <v>1037</v>
      </c>
      <c r="BP1042">
        <v>-1.5216160612919027E-2</v>
      </c>
    </row>
    <row r="1043" spans="1:68">
      <c r="A1043">
        <v>201304</v>
      </c>
      <c r="B1043">
        <v>1.5599999999999999E-2</v>
      </c>
      <c r="C1043">
        <v>0</v>
      </c>
      <c r="D1043">
        <f t="shared" si="34"/>
        <v>1.5599999999999999E-2</v>
      </c>
      <c r="E1043">
        <v>1.7562999999999999E-2</v>
      </c>
      <c r="F1043">
        <v>-1.0399999999999999E-3</v>
      </c>
      <c r="BO1043">
        <v>1038</v>
      </c>
      <c r="BP1043">
        <v>-0.18769269194527993</v>
      </c>
    </row>
    <row r="1044" spans="1:68">
      <c r="A1044">
        <v>201305</v>
      </c>
      <c r="B1044">
        <v>2.8000000000000001E-2</v>
      </c>
      <c r="C1044">
        <v>0</v>
      </c>
      <c r="D1044">
        <f t="shared" si="34"/>
        <v>2.8000000000000001E-2</v>
      </c>
      <c r="E1044">
        <v>-3.1220999999999999E-2</v>
      </c>
      <c r="F1044">
        <v>1.7799999999999999E-3</v>
      </c>
      <c r="BO1044">
        <v>1039</v>
      </c>
      <c r="BP1044">
        <v>0.17733492007611279</v>
      </c>
    </row>
    <row r="1045" spans="1:68">
      <c r="A1045">
        <v>201306</v>
      </c>
      <c r="B1045">
        <v>-1.2E-2</v>
      </c>
      <c r="C1045">
        <v>0</v>
      </c>
      <c r="D1045">
        <f t="shared" si="34"/>
        <v>-1.2E-2</v>
      </c>
      <c r="E1045">
        <v>-2.9891000000000001E-2</v>
      </c>
      <c r="F1045">
        <v>2.3999999999999998E-3</v>
      </c>
      <c r="BO1045">
        <v>1040</v>
      </c>
      <c r="BP1045">
        <v>-1.1436740094134257E-2</v>
      </c>
    </row>
    <row r="1046" spans="1:68">
      <c r="A1046">
        <v>201307</v>
      </c>
      <c r="B1046">
        <v>5.6500000000000002E-2</v>
      </c>
      <c r="C1046">
        <v>0</v>
      </c>
      <c r="D1046">
        <f t="shared" si="34"/>
        <v>5.6500000000000002E-2</v>
      </c>
      <c r="E1046">
        <v>-4.5269999999999998E-3</v>
      </c>
      <c r="F1046">
        <v>3.9399999999999998E-4</v>
      </c>
      <c r="BO1046">
        <v>1041</v>
      </c>
      <c r="BP1046">
        <v>-0.15524013817007537</v>
      </c>
    </row>
    <row r="1047" spans="1:68">
      <c r="A1047">
        <v>201308</v>
      </c>
      <c r="B1047">
        <v>-2.7099999999999999E-2</v>
      </c>
      <c r="C1047">
        <v>0</v>
      </c>
      <c r="D1047">
        <f t="shared" si="34"/>
        <v>-2.7099999999999999E-2</v>
      </c>
      <c r="E1047">
        <v>-1.2869E-2</v>
      </c>
      <c r="F1047">
        <v>1.2030000000000001E-3</v>
      </c>
      <c r="BO1047">
        <v>1042</v>
      </c>
      <c r="BP1047">
        <v>0.16731390549685726</v>
      </c>
    </row>
    <row r="1048" spans="1:68">
      <c r="A1048">
        <v>201309</v>
      </c>
      <c r="B1048">
        <v>3.7699999999999997E-2</v>
      </c>
      <c r="C1048">
        <v>0</v>
      </c>
      <c r="D1048">
        <f t="shared" si="34"/>
        <v>3.7699999999999997E-2</v>
      </c>
      <c r="E1048">
        <v>1.7923999999999999E-2</v>
      </c>
      <c r="F1048">
        <v>1.163E-3</v>
      </c>
      <c r="BO1048">
        <v>1043</v>
      </c>
      <c r="BP1048">
        <v>0.25797900972867621</v>
      </c>
    </row>
    <row r="1049" spans="1:68">
      <c r="A1049">
        <v>201310</v>
      </c>
      <c r="B1049">
        <v>4.1799999999999997E-2</v>
      </c>
      <c r="C1049">
        <v>0</v>
      </c>
      <c r="D1049">
        <f t="shared" si="34"/>
        <v>4.1799999999999997E-2</v>
      </c>
      <c r="E1049">
        <v>6.9150000000000001E-3</v>
      </c>
      <c r="F1049">
        <v>-2.575E-3</v>
      </c>
      <c r="BO1049">
        <v>1044</v>
      </c>
      <c r="BP1049">
        <v>0.1570018817791522</v>
      </c>
    </row>
    <row r="1050" spans="1:68">
      <c r="A1050">
        <v>201311</v>
      </c>
      <c r="B1050">
        <v>3.1199999999999999E-2</v>
      </c>
      <c r="C1050">
        <v>0</v>
      </c>
      <c r="D1050">
        <f t="shared" si="34"/>
        <v>3.1199999999999999E-2</v>
      </c>
      <c r="E1050">
        <v>-1.2241999999999999E-2</v>
      </c>
      <c r="F1050">
        <v>-2.042E-3</v>
      </c>
      <c r="BO1050">
        <v>1045</v>
      </c>
      <c r="BP1050">
        <v>0.21212385472263656</v>
      </c>
    </row>
    <row r="1051" spans="1:68">
      <c r="A1051">
        <v>201312</v>
      </c>
      <c r="B1051">
        <v>2.81E-2</v>
      </c>
      <c r="C1051">
        <v>0</v>
      </c>
      <c r="D1051">
        <f t="shared" si="34"/>
        <v>2.81E-2</v>
      </c>
      <c r="E1051">
        <v>-2.1753999999999999E-2</v>
      </c>
      <c r="F1051" s="6">
        <v>-8.6000000000000003E-5</v>
      </c>
      <c r="BO1051">
        <v>1046</v>
      </c>
      <c r="BP1051">
        <v>0.12986057689021863</v>
      </c>
    </row>
    <row r="1052" spans="1:68">
      <c r="A1052">
        <v>201401</v>
      </c>
      <c r="B1052">
        <v>-3.32E-2</v>
      </c>
      <c r="C1052">
        <v>0</v>
      </c>
      <c r="D1052">
        <f t="shared" si="34"/>
        <v>-3.32E-2</v>
      </c>
      <c r="E1052">
        <v>3.5654999999999999E-2</v>
      </c>
      <c r="F1052">
        <v>3.7200000000000002E-3</v>
      </c>
      <c r="BO1052">
        <v>1047</v>
      </c>
      <c r="BP1052">
        <v>-0.10897182288866025</v>
      </c>
    </row>
    <row r="1053" spans="1:68">
      <c r="A1053">
        <v>201402</v>
      </c>
      <c r="B1053">
        <v>4.65E-2</v>
      </c>
      <c r="C1053">
        <v>0</v>
      </c>
      <c r="D1053">
        <f t="shared" si="34"/>
        <v>4.65E-2</v>
      </c>
      <c r="E1053">
        <v>4.4060000000000002E-3</v>
      </c>
      <c r="F1053">
        <v>3.6979999999999999E-3</v>
      </c>
      <c r="BO1053">
        <v>1048</v>
      </c>
      <c r="BP1053">
        <v>0.27803079149550219</v>
      </c>
    </row>
    <row r="1054" spans="1:68">
      <c r="A1054">
        <v>201403</v>
      </c>
      <c r="B1054">
        <v>4.3E-3</v>
      </c>
      <c r="C1054">
        <v>0</v>
      </c>
      <c r="D1054">
        <f t="shared" si="34"/>
        <v>4.3E-3</v>
      </c>
      <c r="E1054">
        <v>-3.9350000000000001E-3</v>
      </c>
      <c r="F1054">
        <v>6.4400000000000004E-3</v>
      </c>
      <c r="BO1054">
        <v>1049</v>
      </c>
      <c r="BP1054">
        <v>-0.17049282239826602</v>
      </c>
    </row>
    <row r="1055" spans="1:68">
      <c r="A1055">
        <v>201404</v>
      </c>
      <c r="B1055">
        <v>-1.9E-3</v>
      </c>
      <c r="C1055">
        <v>0</v>
      </c>
      <c r="D1055">
        <f t="shared" si="34"/>
        <v>-1.9E-3</v>
      </c>
      <c r="E1055">
        <v>8.4030000000000007E-3</v>
      </c>
      <c r="F1055">
        <v>3.297E-3</v>
      </c>
      <c r="BO1055">
        <v>1050</v>
      </c>
      <c r="BP1055">
        <v>-1.6542640581999113E-2</v>
      </c>
    </row>
    <row r="1056" spans="1:68">
      <c r="A1056">
        <v>201405</v>
      </c>
      <c r="B1056">
        <v>2.06E-2</v>
      </c>
      <c r="C1056">
        <v>0</v>
      </c>
      <c r="D1056">
        <f t="shared" si="34"/>
        <v>2.06E-2</v>
      </c>
      <c r="E1056">
        <v>1.9118E-2</v>
      </c>
      <c r="F1056">
        <v>3.493E-3</v>
      </c>
      <c r="BO1056">
        <v>1051</v>
      </c>
      <c r="BP1056">
        <v>0.15081971173516512</v>
      </c>
    </row>
    <row r="1057" spans="1:68">
      <c r="A1057">
        <v>201406</v>
      </c>
      <c r="B1057">
        <v>2.6100000000000002E-2</v>
      </c>
      <c r="C1057">
        <v>0</v>
      </c>
      <c r="D1057">
        <f t="shared" si="34"/>
        <v>2.6100000000000002E-2</v>
      </c>
      <c r="E1057">
        <v>-2.418E-3</v>
      </c>
      <c r="F1057">
        <v>1.8619999999999999E-3</v>
      </c>
      <c r="BO1057">
        <v>1052</v>
      </c>
      <c r="BP1057">
        <v>-0.12081092254366776</v>
      </c>
    </row>
    <row r="1058" spans="1:68">
      <c r="A1058">
        <v>201407</v>
      </c>
      <c r="B1058">
        <v>-2.0400000000000001E-2</v>
      </c>
      <c r="C1058">
        <v>0</v>
      </c>
      <c r="D1058">
        <f t="shared" si="34"/>
        <v>-2.0400000000000001E-2</v>
      </c>
      <c r="E1058">
        <v>-1.6000000000000001E-4</v>
      </c>
      <c r="F1058">
        <v>-3.8999999999999999E-4</v>
      </c>
      <c r="BO1058">
        <v>1053</v>
      </c>
      <c r="BP1058">
        <v>8.1678125018651959E-2</v>
      </c>
    </row>
    <row r="1059" spans="1:68">
      <c r="A1059">
        <v>201408</v>
      </c>
      <c r="B1059">
        <v>4.2299999999999997E-2</v>
      </c>
      <c r="C1059">
        <v>0</v>
      </c>
      <c r="D1059">
        <f t="shared" si="34"/>
        <v>4.2299999999999997E-2</v>
      </c>
      <c r="E1059">
        <v>1.8782E-2</v>
      </c>
      <c r="F1059">
        <v>-1.671E-3</v>
      </c>
      <c r="BO1059">
        <v>1054</v>
      </c>
      <c r="BP1059">
        <v>-2.3652803281101253E-2</v>
      </c>
    </row>
    <row r="1060" spans="1:68">
      <c r="A1060">
        <v>201409</v>
      </c>
      <c r="B1060">
        <v>-1.9699999999999999E-2</v>
      </c>
      <c r="C1060">
        <v>0</v>
      </c>
      <c r="D1060">
        <f t="shared" si="34"/>
        <v>-1.9699999999999999E-2</v>
      </c>
      <c r="E1060">
        <v>-1.0631E-2</v>
      </c>
      <c r="F1060">
        <v>7.5299999999999998E-4</v>
      </c>
      <c r="BO1060">
        <v>1055</v>
      </c>
      <c r="BP1060">
        <v>4.8263028163285648E-3</v>
      </c>
    </row>
    <row r="1061" spans="1:68">
      <c r="A1061">
        <v>201410</v>
      </c>
      <c r="B1061">
        <v>2.52E-2</v>
      </c>
      <c r="C1061">
        <v>0</v>
      </c>
      <c r="D1061">
        <f t="shared" si="34"/>
        <v>2.52E-2</v>
      </c>
      <c r="E1061">
        <v>1.3129E-2</v>
      </c>
      <c r="F1061">
        <v>-2.5119999999999999E-3</v>
      </c>
      <c r="BO1061">
        <v>1056</v>
      </c>
      <c r="BP1061">
        <v>-0.18889324135547592</v>
      </c>
    </row>
    <row r="1062" spans="1:68">
      <c r="A1062">
        <v>201411</v>
      </c>
      <c r="B1062">
        <v>2.5499999999999998E-2</v>
      </c>
      <c r="C1062">
        <v>0</v>
      </c>
      <c r="D1062">
        <f t="shared" si="34"/>
        <v>2.5499999999999998E-2</v>
      </c>
      <c r="E1062">
        <v>1.4194999999999999E-2</v>
      </c>
      <c r="F1062">
        <v>-5.3990000000000002E-3</v>
      </c>
      <c r="BO1062">
        <v>1057</v>
      </c>
      <c r="BP1062">
        <v>0.26023230770593075</v>
      </c>
    </row>
    <row r="1063" spans="1:68">
      <c r="A1063">
        <v>201412</v>
      </c>
      <c r="B1063">
        <v>-5.9999999999999995E-4</v>
      </c>
      <c r="C1063">
        <v>0</v>
      </c>
      <c r="D1063">
        <f t="shared" si="34"/>
        <v>-5.9999999999999995E-4</v>
      </c>
      <c r="E1063">
        <v>1.4139999999999999E-3</v>
      </c>
      <c r="F1063">
        <v>-5.6699999999999997E-3</v>
      </c>
      <c r="BO1063">
        <v>1058</v>
      </c>
      <c r="BP1063">
        <v>2.4497754389089743E-2</v>
      </c>
    </row>
    <row r="1064" spans="1:68">
      <c r="A1064">
        <v>201501</v>
      </c>
      <c r="B1064">
        <v>-3.1099999999999999E-2</v>
      </c>
      <c r="C1064">
        <v>0</v>
      </c>
      <c r="D1064">
        <f t="shared" si="34"/>
        <v>-3.1099999999999999E-2</v>
      </c>
      <c r="E1064">
        <v>4.2437000000000002E-2</v>
      </c>
      <c r="F1064">
        <v>-4.7060000000000001E-3</v>
      </c>
      <c r="BO1064">
        <v>1059</v>
      </c>
      <c r="BP1064">
        <v>0.27825586120501444</v>
      </c>
    </row>
    <row r="1065" spans="1:68">
      <c r="A1065">
        <v>201502</v>
      </c>
      <c r="B1065">
        <v>6.13E-2</v>
      </c>
      <c r="C1065">
        <v>0</v>
      </c>
      <c r="D1065">
        <f t="shared" si="34"/>
        <v>6.13E-2</v>
      </c>
      <c r="E1065">
        <v>-2.5087000000000002E-2</v>
      </c>
      <c r="F1065">
        <v>4.3429999999999996E-3</v>
      </c>
      <c r="BO1065">
        <v>1060</v>
      </c>
      <c r="BP1065">
        <v>0.21613463246508019</v>
      </c>
    </row>
    <row r="1066" spans="1:68">
      <c r="A1066">
        <v>201503</v>
      </c>
      <c r="B1066">
        <v>-1.12E-2</v>
      </c>
      <c r="C1066">
        <v>0</v>
      </c>
      <c r="D1066">
        <f t="shared" si="34"/>
        <v>-1.12E-2</v>
      </c>
      <c r="E1066">
        <v>8.1659999999999996E-3</v>
      </c>
      <c r="F1066">
        <v>5.9519999999999998E-3</v>
      </c>
      <c r="BO1066">
        <v>1061</v>
      </c>
      <c r="BP1066">
        <v>0.22684332249148753</v>
      </c>
    </row>
    <row r="1067" spans="1:68">
      <c r="A1067">
        <v>201504</v>
      </c>
      <c r="B1067">
        <v>5.8999999999999999E-3</v>
      </c>
      <c r="C1067">
        <v>0</v>
      </c>
      <c r="D1067">
        <f t="shared" si="34"/>
        <v>5.8999999999999999E-3</v>
      </c>
      <c r="E1067">
        <v>-7.9570000000000005E-3</v>
      </c>
      <c r="F1067">
        <v>2.0330000000000001E-3</v>
      </c>
      <c r="BO1067">
        <v>1062</v>
      </c>
      <c r="BP1067">
        <v>9.0707635104346374E-2</v>
      </c>
    </row>
    <row r="1068" spans="1:68">
      <c r="A1068">
        <v>201505</v>
      </c>
      <c r="B1068">
        <v>1.3599999999999999E-2</v>
      </c>
      <c r="C1068">
        <v>0</v>
      </c>
      <c r="D1068">
        <f t="shared" si="34"/>
        <v>1.3599999999999999E-2</v>
      </c>
      <c r="E1068">
        <v>-3.8170000000000001E-3</v>
      </c>
      <c r="F1068">
        <v>5.097E-3</v>
      </c>
      <c r="BO1068">
        <v>1063</v>
      </c>
      <c r="BP1068">
        <v>0.29148320047554088</v>
      </c>
    </row>
    <row r="1069" spans="1:68">
      <c r="A1069">
        <v>201506</v>
      </c>
      <c r="B1069">
        <v>-1.5299999999999999E-2</v>
      </c>
      <c r="C1069">
        <v>0</v>
      </c>
      <c r="D1069">
        <f t="shared" si="34"/>
        <v>-1.5299999999999999E-2</v>
      </c>
      <c r="E1069">
        <v>-1.8369E-2</v>
      </c>
      <c r="F1069">
        <v>3.503E-3</v>
      </c>
      <c r="BO1069">
        <v>1064</v>
      </c>
      <c r="BP1069">
        <v>0.23556063487831935</v>
      </c>
    </row>
    <row r="1070" spans="1:68">
      <c r="BO1070">
        <v>1065</v>
      </c>
      <c r="BP1070">
        <v>5.6962996818073319E-2</v>
      </c>
    </row>
    <row r="1071" spans="1:68">
      <c r="BO1071">
        <v>1066</v>
      </c>
      <c r="BP1071">
        <v>-1.5825937790832967E-2</v>
      </c>
    </row>
    <row r="1072" spans="1:68">
      <c r="BO1072">
        <v>1067</v>
      </c>
      <c r="BP1072">
        <v>0.12335412397824985</v>
      </c>
    </row>
    <row r="1073" spans="67:68">
      <c r="BO1073">
        <v>1068</v>
      </c>
      <c r="BP1073">
        <v>0.24099794819560599</v>
      </c>
    </row>
    <row r="1074" spans="67:68">
      <c r="BO1074">
        <v>1069</v>
      </c>
      <c r="BP1074">
        <v>0.19474938279476406</v>
      </c>
    </row>
    <row r="1075" spans="67:68">
      <c r="BO1075">
        <v>1070</v>
      </c>
      <c r="BP1075">
        <v>0.24784457963988193</v>
      </c>
    </row>
    <row r="1076" spans="67:68">
      <c r="BO1076">
        <v>1071</v>
      </c>
      <c r="BP1076">
        <v>0.28582099219243989</v>
      </c>
    </row>
    <row r="1077" spans="67:68">
      <c r="BO1077">
        <v>1072</v>
      </c>
      <c r="BP1077">
        <v>4.0983818239117398E-2</v>
      </c>
    </row>
    <row r="1078" spans="67:68">
      <c r="BO1078">
        <v>1073</v>
      </c>
      <c r="BP1078">
        <v>0.14027204662750525</v>
      </c>
    </row>
    <row r="1079" spans="67:68">
      <c r="BO1079">
        <v>1074</v>
      </c>
      <c r="BP1079">
        <v>0.26408884302691765</v>
      </c>
    </row>
    <row r="1080" spans="67:68">
      <c r="BO1080">
        <v>1075</v>
      </c>
      <c r="BP1080">
        <v>0.20455694602507352</v>
      </c>
    </row>
    <row r="1081" spans="67:68">
      <c r="BO1081">
        <v>1076</v>
      </c>
      <c r="BP1081">
        <v>-6.9518971386712813E-2</v>
      </c>
    </row>
    <row r="1082" spans="67:68">
      <c r="BO1082">
        <v>1077</v>
      </c>
      <c r="BP1082">
        <v>-6.0839262282519513E-2</v>
      </c>
    </row>
    <row r="1083" spans="67:68">
      <c r="BO1083">
        <v>1078</v>
      </c>
      <c r="BP1083">
        <v>0.17773852451894079</v>
      </c>
    </row>
    <row r="1084" spans="67:68">
      <c r="BO1084">
        <v>1079</v>
      </c>
      <c r="BP1084">
        <v>-6.8344384961752214E-2</v>
      </c>
    </row>
    <row r="1085" spans="67:68">
      <c r="BO1085">
        <v>1080</v>
      </c>
      <c r="BP1085">
        <v>1.9863283793252362E-2</v>
      </c>
    </row>
    <row r="1086" spans="67:68">
      <c r="BO1086">
        <v>1081</v>
      </c>
      <c r="BP1086">
        <v>0.18651390329505996</v>
      </c>
    </row>
    <row r="1087" spans="67:68">
      <c r="BO1087">
        <v>1082</v>
      </c>
      <c r="BP1087">
        <v>0.10471901675763279</v>
      </c>
    </row>
    <row r="1088" spans="67:68">
      <c r="BO1088">
        <v>1083</v>
      </c>
      <c r="BP1088">
        <v>0.28812387662955607</v>
      </c>
    </row>
    <row r="1089" spans="67:68">
      <c r="BO1089">
        <v>1084</v>
      </c>
      <c r="BP1089">
        <v>0.1786529499237427</v>
      </c>
    </row>
    <row r="1090" spans="67:68">
      <c r="BO1090">
        <v>1085</v>
      </c>
      <c r="BP1090">
        <v>-2.1139359163200921E-2</v>
      </c>
    </row>
    <row r="1091" spans="67:68">
      <c r="BO1091">
        <v>1086</v>
      </c>
      <c r="BP1091">
        <v>0.13600744427662892</v>
      </c>
    </row>
    <row r="1092" spans="67:68">
      <c r="BO1092">
        <v>1087</v>
      </c>
      <c r="BP1092">
        <v>-3.074743852383971E-2</v>
      </c>
    </row>
    <row r="1093" spans="67:68">
      <c r="BO1093">
        <v>1088</v>
      </c>
      <c r="BP1093">
        <v>-0.1142548873928616</v>
      </c>
    </row>
    <row r="1094" spans="67:68">
      <c r="BO1094">
        <v>1089</v>
      </c>
      <c r="BP1094">
        <v>7.8123201588362556E-2</v>
      </c>
    </row>
    <row r="1095" spans="67:68">
      <c r="BO1095">
        <v>1090</v>
      </c>
      <c r="BP1095">
        <v>0.22908063851527222</v>
      </c>
    </row>
    <row r="1096" spans="67:68">
      <c r="BO1096">
        <v>1091</v>
      </c>
      <c r="BP1096">
        <v>-0.15891323922998019</v>
      </c>
    </row>
    <row r="1097" spans="67:68">
      <c r="BO1097">
        <v>1092</v>
      </c>
      <c r="BP1097">
        <v>0.19788651935895152</v>
      </c>
    </row>
    <row r="1098" spans="67:68">
      <c r="BO1098">
        <v>1093</v>
      </c>
      <c r="BP1098">
        <v>0.10088449466015303</v>
      </c>
    </row>
    <row r="1099" spans="67:68">
      <c r="BO1099">
        <v>1094</v>
      </c>
      <c r="BP1099">
        <v>0.23395751915307439</v>
      </c>
    </row>
    <row r="1100" spans="67:68">
      <c r="BO1100">
        <v>1095</v>
      </c>
      <c r="BP1100">
        <v>0.23206947653063736</v>
      </c>
    </row>
    <row r="1101" spans="67:68">
      <c r="BO1101">
        <v>1096</v>
      </c>
      <c r="BP1101">
        <v>0.10634766939348517</v>
      </c>
    </row>
    <row r="1102" spans="67:68">
      <c r="BO1102">
        <v>1097</v>
      </c>
      <c r="BP1102">
        <v>0.15927541541331575</v>
      </c>
    </row>
    <row r="1103" spans="67:68">
      <c r="BO1103">
        <v>1098</v>
      </c>
      <c r="BP1103">
        <v>-0.16172610928460363</v>
      </c>
    </row>
    <row r="1104" spans="67:68">
      <c r="BO1104">
        <v>1099</v>
      </c>
      <c r="BP1104">
        <v>-0.11259833167772237</v>
      </c>
    </row>
    <row r="1105" spans="67:68">
      <c r="BO1105">
        <v>1100</v>
      </c>
      <c r="BP1105">
        <v>0.21918475258376102</v>
      </c>
    </row>
    <row r="1106" spans="67:68">
      <c r="BO1106">
        <v>1101</v>
      </c>
      <c r="BP1106">
        <v>-2.9176785145003714E-2</v>
      </c>
    </row>
    <row r="1107" spans="67:68">
      <c r="BO1107">
        <v>1102</v>
      </c>
      <c r="BP1107">
        <v>0.25184693645682982</v>
      </c>
    </row>
    <row r="1108" spans="67:68">
      <c r="BO1108">
        <v>1103</v>
      </c>
      <c r="BP1108">
        <v>2.4360606453654565E-2</v>
      </c>
    </row>
    <row r="1109" spans="67:68">
      <c r="BO1109">
        <v>1104</v>
      </c>
      <c r="BP1109">
        <v>3.7130933796489185E-2</v>
      </c>
    </row>
    <row r="1110" spans="67:68">
      <c r="BO1110">
        <v>1105</v>
      </c>
      <c r="BP1110">
        <v>0.16160733587669029</v>
      </c>
    </row>
    <row r="1111" spans="67:68">
      <c r="BO1111">
        <v>1106</v>
      </c>
      <c r="BP1111">
        <v>-5.3789309671296581E-3</v>
      </c>
    </row>
    <row r="1112" spans="67:68">
      <c r="BO1112">
        <v>1107</v>
      </c>
      <c r="BP1112">
        <v>0.25461926402184182</v>
      </c>
    </row>
    <row r="1113" spans="67:68">
      <c r="BO1113">
        <v>1108</v>
      </c>
      <c r="BP1113">
        <v>4.8874897967726372E-2</v>
      </c>
    </row>
    <row r="1114" spans="67:68">
      <c r="BO1114">
        <v>1109</v>
      </c>
      <c r="BP1114">
        <v>8.2548721499488109E-2</v>
      </c>
    </row>
    <row r="1115" spans="67:68">
      <c r="BO1115">
        <v>1110</v>
      </c>
      <c r="BP1115">
        <v>0.25465778665838751</v>
      </c>
    </row>
    <row r="1116" spans="67:68">
      <c r="BO1116">
        <v>1111</v>
      </c>
      <c r="BP1116">
        <v>-2.2818321542392661E-2</v>
      </c>
    </row>
    <row r="1117" spans="67:68">
      <c r="BO1117">
        <v>1112</v>
      </c>
      <c r="BP1117">
        <v>0.21242618769641547</v>
      </c>
    </row>
    <row r="1118" spans="67:68">
      <c r="BO1118">
        <v>1113</v>
      </c>
      <c r="BP1118">
        <v>-0.14342030620077401</v>
      </c>
    </row>
    <row r="1119" spans="67:68">
      <c r="BO1119">
        <v>1114</v>
      </c>
      <c r="BP1119">
        <v>-0.18623647337469196</v>
      </c>
    </row>
    <row r="1120" spans="67:68">
      <c r="BO1120">
        <v>1115</v>
      </c>
      <c r="BP1120">
        <v>-3.2511529479954726E-2</v>
      </c>
    </row>
    <row r="1121" spans="67:68">
      <c r="BO1121">
        <v>1116</v>
      </c>
      <c r="BP1121">
        <v>0.19483664115095406</v>
      </c>
    </row>
    <row r="1122" spans="67:68">
      <c r="BO1122">
        <v>1117</v>
      </c>
      <c r="BP1122">
        <v>-2.2919945783965057E-2</v>
      </c>
    </row>
    <row r="1123" spans="67:68">
      <c r="BO1123">
        <v>1118</v>
      </c>
      <c r="BP1123">
        <v>0.21694380068743496</v>
      </c>
    </row>
    <row r="1124" spans="67:68">
      <c r="BO1124">
        <v>1119</v>
      </c>
      <c r="BP1124">
        <v>-0.1550561525891343</v>
      </c>
    </row>
    <row r="1125" spans="67:68">
      <c r="BO1125">
        <v>1120</v>
      </c>
      <c r="BP1125">
        <v>4.3430003347006085E-2</v>
      </c>
    </row>
    <row r="1126" spans="67:68">
      <c r="BO1126">
        <v>1121</v>
      </c>
      <c r="BP1126">
        <v>-0.14450710391680505</v>
      </c>
    </row>
    <row r="1127" spans="67:68">
      <c r="BO1127">
        <v>1122</v>
      </c>
      <c r="BP1127">
        <v>-6.529913809056026E-2</v>
      </c>
    </row>
    <row r="1128" spans="67:68">
      <c r="BO1128">
        <v>1123</v>
      </c>
      <c r="BP1128">
        <v>9.0916776715383008E-2</v>
      </c>
    </row>
    <row r="1129" spans="67:68">
      <c r="BO1129">
        <v>1124</v>
      </c>
      <c r="BP1129">
        <v>6.2510257664721847E-3</v>
      </c>
    </row>
    <row r="1130" spans="67:68">
      <c r="BO1130">
        <v>1125</v>
      </c>
      <c r="BP1130">
        <v>-0.17088710225140064</v>
      </c>
    </row>
    <row r="1131" spans="67:68">
      <c r="BO1131">
        <v>1126</v>
      </c>
      <c r="BP1131">
        <v>-0.13621255842862873</v>
      </c>
    </row>
    <row r="1132" spans="67:68">
      <c r="BO1132">
        <v>1127</v>
      </c>
      <c r="BP1132">
        <v>0.2708746827979947</v>
      </c>
    </row>
    <row r="1133" spans="67:68">
      <c r="BO1133">
        <v>1128</v>
      </c>
      <c r="BP1133">
        <v>-9.2947434902435844E-2</v>
      </c>
    </row>
    <row r="1134" spans="67:68">
      <c r="BO1134">
        <v>1129</v>
      </c>
      <c r="BP1134">
        <v>-0.10215163204658423</v>
      </c>
    </row>
    <row r="1135" spans="67:68">
      <c r="BO1135">
        <v>1130</v>
      </c>
      <c r="BP1135">
        <v>-6.9877527192634181E-2</v>
      </c>
    </row>
    <row r="1136" spans="67:68">
      <c r="BO1136">
        <v>1131</v>
      </c>
      <c r="BP1136">
        <v>0.29524208003386077</v>
      </c>
    </row>
    <row r="1137" spans="67:68">
      <c r="BO1137">
        <v>1132</v>
      </c>
      <c r="BP1137">
        <v>-5.0276813672716636E-3</v>
      </c>
    </row>
    <row r="1138" spans="67:68">
      <c r="BO1138">
        <v>1133</v>
      </c>
      <c r="BP1138">
        <v>-9.3358829798387277E-3</v>
      </c>
    </row>
    <row r="1139" spans="67:68">
      <c r="BO1139">
        <v>1134</v>
      </c>
      <c r="BP1139">
        <v>-0.19289029076770531</v>
      </c>
    </row>
    <row r="1140" spans="67:68">
      <c r="BO1140">
        <v>1135</v>
      </c>
      <c r="BP1140">
        <v>0.26564148467924259</v>
      </c>
    </row>
    <row r="1141" spans="67:68">
      <c r="BO1141">
        <v>1136</v>
      </c>
      <c r="BP1141">
        <v>9.4137676701859185E-2</v>
      </c>
    </row>
    <row r="1142" spans="67:68">
      <c r="BO1142">
        <v>1137</v>
      </c>
      <c r="BP1142">
        <v>0.2177664576895712</v>
      </c>
    </row>
    <row r="1143" spans="67:68">
      <c r="BO1143">
        <v>1138</v>
      </c>
      <c r="BP1143">
        <v>-2.8569182977514707E-2</v>
      </c>
    </row>
    <row r="1144" spans="67:68">
      <c r="BO1144">
        <v>1139</v>
      </c>
      <c r="BP1144">
        <v>-0.12805909311873842</v>
      </c>
    </row>
    <row r="1145" spans="67:68">
      <c r="BO1145">
        <v>1140</v>
      </c>
      <c r="BP1145">
        <v>-3.8454204755816346E-2</v>
      </c>
    </row>
    <row r="1146" spans="67:68">
      <c r="BO1146">
        <v>1141</v>
      </c>
      <c r="BP1146">
        <v>-0.16538232283862186</v>
      </c>
    </row>
    <row r="1147" spans="67:68">
      <c r="BO1147">
        <v>1142</v>
      </c>
      <c r="BP1147">
        <v>0.16760012728481288</v>
      </c>
    </row>
    <row r="1148" spans="67:68">
      <c r="BO1148">
        <v>1143</v>
      </c>
      <c r="BP1148">
        <v>8.8132777111000982E-2</v>
      </c>
    </row>
    <row r="1149" spans="67:68">
      <c r="BO1149">
        <v>1144</v>
      </c>
      <c r="BP1149">
        <v>7.5765736919788162E-2</v>
      </c>
    </row>
    <row r="1150" spans="67:68">
      <c r="BO1150">
        <v>1145</v>
      </c>
      <c r="BP1150">
        <v>-5.5849433958702899E-2</v>
      </c>
    </row>
    <row r="1151" spans="67:68">
      <c r="BO1151">
        <v>1146</v>
      </c>
      <c r="BP1151">
        <v>-8.2049838339178893E-2</v>
      </c>
    </row>
    <row r="1152" spans="67:68">
      <c r="BO1152">
        <v>1147</v>
      </c>
      <c r="BP1152">
        <v>0.2529732373293655</v>
      </c>
    </row>
    <row r="1153" spans="67:68">
      <c r="BO1153">
        <v>1148</v>
      </c>
      <c r="BP1153">
        <v>0.242173795129344</v>
      </c>
    </row>
    <row r="1154" spans="67:68">
      <c r="BO1154">
        <v>1149</v>
      </c>
      <c r="BP1154">
        <v>-9.4577355374770744E-2</v>
      </c>
    </row>
    <row r="1155" spans="67:68">
      <c r="BO1155">
        <v>1150</v>
      </c>
      <c r="BP1155">
        <v>0.20337238092571125</v>
      </c>
    </row>
    <row r="1156" spans="67:68">
      <c r="BO1156">
        <v>1151</v>
      </c>
      <c r="BP1156">
        <v>0.23810991278145782</v>
      </c>
    </row>
    <row r="1157" spans="67:68">
      <c r="BO1157">
        <v>1152</v>
      </c>
      <c r="BP1157">
        <v>0.14189497458738543</v>
      </c>
    </row>
    <row r="1158" spans="67:68">
      <c r="BO1158">
        <v>1153</v>
      </c>
      <c r="BP1158">
        <v>0.14566609476349568</v>
      </c>
    </row>
    <row r="1159" spans="67:68">
      <c r="BO1159">
        <v>1154</v>
      </c>
      <c r="BP1159">
        <v>-5.3892527429601933E-2</v>
      </c>
    </row>
    <row r="1160" spans="67:68">
      <c r="BO1160">
        <v>1155</v>
      </c>
      <c r="BP1160">
        <v>0.22893860864872229</v>
      </c>
    </row>
    <row r="1161" spans="67:68">
      <c r="BO1161">
        <v>1156</v>
      </c>
      <c r="BP1161">
        <v>0.13522443400994028</v>
      </c>
    </row>
    <row r="1162" spans="67:68">
      <c r="BO1162">
        <v>1157</v>
      </c>
      <c r="BP1162">
        <v>0.17473607186590584</v>
      </c>
    </row>
    <row r="1163" spans="67:68">
      <c r="BO1163">
        <v>1158</v>
      </c>
      <c r="BP1163">
        <v>0.29831130961754004</v>
      </c>
    </row>
    <row r="1164" spans="67:68">
      <c r="BO1164">
        <v>1159</v>
      </c>
      <c r="BP1164">
        <v>0.18255365685447011</v>
      </c>
    </row>
    <row r="1165" spans="67:68">
      <c r="BO1165">
        <v>1160</v>
      </c>
      <c r="BP1165">
        <v>-9.2281748025594301E-2</v>
      </c>
    </row>
    <row r="1166" spans="67:68">
      <c r="BO1166">
        <v>1161</v>
      </c>
      <c r="BP1166">
        <v>7.9846449450921064E-2</v>
      </c>
    </row>
    <row r="1167" spans="67:68">
      <c r="BO1167">
        <v>1162</v>
      </c>
      <c r="BP1167">
        <v>6.4761764569952585E-2</v>
      </c>
    </row>
    <row r="1168" spans="67:68">
      <c r="BO1168">
        <v>1163</v>
      </c>
      <c r="BP1168">
        <v>4.7615478664750854E-2</v>
      </c>
    </row>
    <row r="1169" spans="67:68">
      <c r="BO1169">
        <v>1164</v>
      </c>
      <c r="BP1169">
        <v>0.12166891501006821</v>
      </c>
    </row>
    <row r="1170" spans="67:68">
      <c r="BO1170">
        <v>1165</v>
      </c>
      <c r="BP1170">
        <v>0.11015883682371208</v>
      </c>
    </row>
    <row r="1171" spans="67:68">
      <c r="BO1171">
        <v>1166</v>
      </c>
      <c r="BP1171">
        <v>0.19697546816025585</v>
      </c>
    </row>
    <row r="1172" spans="67:68">
      <c r="BO1172">
        <v>1167</v>
      </c>
      <c r="BP1172">
        <v>-9.0245717683155702E-2</v>
      </c>
    </row>
    <row r="1173" spans="67:68">
      <c r="BO1173">
        <v>1168</v>
      </c>
      <c r="BP1173">
        <v>-0.10096326788081</v>
      </c>
    </row>
    <row r="1174" spans="67:68">
      <c r="BO1174">
        <v>1169</v>
      </c>
      <c r="BP1174">
        <v>0.13395070108201412</v>
      </c>
    </row>
    <row r="1175" spans="67:68">
      <c r="BO1175">
        <v>1170</v>
      </c>
      <c r="BP1175">
        <v>0.18901392768376551</v>
      </c>
    </row>
    <row r="1176" spans="67:68">
      <c r="BO1176">
        <v>1171</v>
      </c>
      <c r="BP1176">
        <v>-4.4775924150867674E-2</v>
      </c>
    </row>
    <row r="1177" spans="67:68">
      <c r="BO1177">
        <v>1172</v>
      </c>
      <c r="BP1177">
        <v>8.9005662651642004E-2</v>
      </c>
    </row>
    <row r="1178" spans="67:68">
      <c r="BO1178">
        <v>1173</v>
      </c>
      <c r="BP1178">
        <v>0.11116419651084253</v>
      </c>
    </row>
    <row r="1179" spans="67:68">
      <c r="BO1179">
        <v>1174</v>
      </c>
      <c r="BP1179">
        <v>-8.7460856735298242E-2</v>
      </c>
    </row>
    <row r="1180" spans="67:68">
      <c r="BO1180">
        <v>1175</v>
      </c>
      <c r="BP1180">
        <v>-9.0772473967442036E-3</v>
      </c>
    </row>
    <row r="1181" spans="67:68">
      <c r="BO1181">
        <v>1176</v>
      </c>
      <c r="BP1181">
        <v>-0.12299498241470147</v>
      </c>
    </row>
    <row r="1182" spans="67:68">
      <c r="BO1182">
        <v>1177</v>
      </c>
      <c r="BP1182">
        <v>-0.19830377721385339</v>
      </c>
    </row>
    <row r="1183" spans="67:68">
      <c r="BO1183">
        <v>1178</v>
      </c>
      <c r="BP1183">
        <v>6.4397684499416907E-2</v>
      </c>
    </row>
    <row r="1184" spans="67:68">
      <c r="BO1184">
        <v>1179</v>
      </c>
      <c r="BP1184">
        <v>5.200804727970576E-2</v>
      </c>
    </row>
    <row r="1185" spans="67:68">
      <c r="BO1185">
        <v>1180</v>
      </c>
      <c r="BP1185">
        <v>-0.15050817111609899</v>
      </c>
    </row>
    <row r="1186" spans="67:68">
      <c r="BO1186">
        <v>1181</v>
      </c>
      <c r="BP1186">
        <v>-0.19134105962240455</v>
      </c>
    </row>
    <row r="1187" spans="67:68">
      <c r="BO1187">
        <v>1182</v>
      </c>
      <c r="BP1187">
        <v>-0.18903851257356191</v>
      </c>
    </row>
    <row r="1188" spans="67:68">
      <c r="BO1188">
        <v>1183</v>
      </c>
      <c r="BP1188">
        <v>0.28452634346065392</v>
      </c>
    </row>
    <row r="1189" spans="67:68">
      <c r="BO1189">
        <v>1184</v>
      </c>
      <c r="BP1189">
        <v>-1.6797344148677396E-2</v>
      </c>
    </row>
    <row r="1190" spans="67:68">
      <c r="BO1190">
        <v>1185</v>
      </c>
      <c r="BP1190">
        <v>0.29286879688820677</v>
      </c>
    </row>
    <row r="1191" spans="67:68">
      <c r="BO1191">
        <v>1186</v>
      </c>
      <c r="BP1191">
        <v>-6.6814000202754797E-2</v>
      </c>
    </row>
    <row r="1192" spans="67:68">
      <c r="BO1192">
        <v>1187</v>
      </c>
      <c r="BP1192">
        <v>8.9451271821562262E-2</v>
      </c>
    </row>
    <row r="1193" spans="67:68">
      <c r="BO1193">
        <v>1188</v>
      </c>
      <c r="BP1193">
        <v>0.1580204152372166</v>
      </c>
    </row>
    <row r="1194" spans="67:68">
      <c r="BO1194">
        <v>1189</v>
      </c>
      <c r="BP1194">
        <v>0.24931656971457716</v>
      </c>
    </row>
    <row r="1195" spans="67:68">
      <c r="BO1195">
        <v>1190</v>
      </c>
      <c r="BP1195">
        <v>-0.19472955169179323</v>
      </c>
    </row>
    <row r="1196" spans="67:68">
      <c r="BO1196">
        <v>1191</v>
      </c>
      <c r="BP1196">
        <v>2.0365311695237198E-2</v>
      </c>
    </row>
    <row r="1197" spans="67:68">
      <c r="BO1197">
        <v>1192</v>
      </c>
      <c r="BP1197">
        <v>-1.3753715816592904E-2</v>
      </c>
    </row>
    <row r="1198" spans="67:68">
      <c r="BO1198">
        <v>1193</v>
      </c>
      <c r="BP1198">
        <v>-0.14474501972868786</v>
      </c>
    </row>
    <row r="1199" spans="67:68">
      <c r="BO1199">
        <v>1194</v>
      </c>
      <c r="BP1199">
        <v>-0.14975785902782518</v>
      </c>
    </row>
    <row r="1200" spans="67:68">
      <c r="BO1200">
        <v>1195</v>
      </c>
      <c r="BP1200">
        <v>0.25625581193556513</v>
      </c>
    </row>
    <row r="1201" spans="67:68">
      <c r="BO1201">
        <v>1196</v>
      </c>
      <c r="BP1201">
        <v>0.25298330243953565</v>
      </c>
    </row>
    <row r="1202" spans="67:68">
      <c r="BO1202">
        <v>1197</v>
      </c>
      <c r="BP1202">
        <v>-0.11624516336529667</v>
      </c>
    </row>
    <row r="1203" spans="67:68">
      <c r="BO1203">
        <v>1198</v>
      </c>
      <c r="BP1203">
        <v>8.8351464460805107E-2</v>
      </c>
    </row>
    <row r="1204" spans="67:68">
      <c r="BO1204">
        <v>1199</v>
      </c>
      <c r="BP1204">
        <v>-0.14681628010510916</v>
      </c>
    </row>
    <row r="1205" spans="67:68">
      <c r="BO1205">
        <v>1200</v>
      </c>
      <c r="BP1205">
        <v>5.1164828376416449E-2</v>
      </c>
    </row>
    <row r="1206" spans="67:68">
      <c r="BO1206">
        <v>1201</v>
      </c>
      <c r="BP1206">
        <v>-0.15953766475905024</v>
      </c>
    </row>
    <row r="1207" spans="67:68">
      <c r="BO1207">
        <v>1202</v>
      </c>
      <c r="BP1207">
        <v>-0.18414532200919975</v>
      </c>
    </row>
    <row r="1208" spans="67:68">
      <c r="BO1208">
        <v>1203</v>
      </c>
      <c r="BP1208">
        <v>-0.12777400179988818</v>
      </c>
    </row>
    <row r="1209" spans="67:68">
      <c r="BO1209">
        <v>1204</v>
      </c>
      <c r="BP1209">
        <v>0.19103368706281842</v>
      </c>
    </row>
    <row r="1210" spans="67:68">
      <c r="BO1210">
        <v>1205</v>
      </c>
      <c r="BP1210">
        <v>-3.3777153089610323E-2</v>
      </c>
    </row>
    <row r="1211" spans="67:68">
      <c r="BO1211">
        <v>1206</v>
      </c>
      <c r="BP1211">
        <v>0.23637252734485592</v>
      </c>
    </row>
    <row r="1212" spans="67:68">
      <c r="BO1212">
        <v>1207</v>
      </c>
      <c r="BP1212">
        <v>0.21608808869076873</v>
      </c>
    </row>
    <row r="1213" spans="67:68">
      <c r="BO1213">
        <v>1208</v>
      </c>
      <c r="BP1213">
        <v>-5.5462812882352608E-2</v>
      </c>
    </row>
    <row r="1214" spans="67:68">
      <c r="BO1214">
        <v>1209</v>
      </c>
      <c r="BP1214">
        <v>-0.12528797977424</v>
      </c>
    </row>
    <row r="1215" spans="67:68">
      <c r="BO1215">
        <v>1210</v>
      </c>
      <c r="BP1215">
        <v>0.24229695683869362</v>
      </c>
    </row>
    <row r="1216" spans="67:68">
      <c r="BO1216">
        <v>1211</v>
      </c>
      <c r="BP1216">
        <v>-9.2589702025548393E-2</v>
      </c>
    </row>
    <row r="1217" spans="67:68">
      <c r="BO1217">
        <v>1212</v>
      </c>
      <c r="BP1217">
        <v>1.2594076850666436E-2</v>
      </c>
    </row>
    <row r="1218" spans="67:68">
      <c r="BO1218">
        <v>1213</v>
      </c>
      <c r="BP1218">
        <v>-0.17986302714478475</v>
      </c>
    </row>
    <row r="1219" spans="67:68">
      <c r="BO1219">
        <v>1214</v>
      </c>
      <c r="BP1219">
        <v>-0.15093583724005499</v>
      </c>
    </row>
    <row r="1220" spans="67:68">
      <c r="BO1220">
        <v>1215</v>
      </c>
      <c r="BP1220">
        <v>-2.6409054896405826E-2</v>
      </c>
    </row>
    <row r="1221" spans="67:68">
      <c r="BO1221">
        <v>1216</v>
      </c>
      <c r="BP1221">
        <v>0.26812889999223266</v>
      </c>
    </row>
    <row r="1222" spans="67:68">
      <c r="BO1222">
        <v>1217</v>
      </c>
      <c r="BP1222">
        <v>-8.6392562788583482E-2</v>
      </c>
    </row>
    <row r="1223" spans="67:68">
      <c r="BO1223">
        <v>1218</v>
      </c>
      <c r="BP1223">
        <v>0.10375680219984618</v>
      </c>
    </row>
    <row r="1224" spans="67:68">
      <c r="BO1224">
        <v>1219</v>
      </c>
      <c r="BP1224">
        <v>-9.4325248573878029E-2</v>
      </c>
    </row>
    <row r="1225" spans="67:68">
      <c r="BO1225">
        <v>1220</v>
      </c>
      <c r="BP1225">
        <v>0.19355850311552103</v>
      </c>
    </row>
    <row r="1226" spans="67:68">
      <c r="BO1226">
        <v>1221</v>
      </c>
      <c r="BP1226">
        <v>-2.6280665742323794E-2</v>
      </c>
    </row>
    <row r="1227" spans="67:68">
      <c r="BO1227">
        <v>1222</v>
      </c>
      <c r="BP1227">
        <v>-4.2856503552870906E-2</v>
      </c>
    </row>
    <row r="1228" spans="67:68">
      <c r="BO1228">
        <v>1223</v>
      </c>
      <c r="BP1228">
        <v>0.13763489815406588</v>
      </c>
    </row>
    <row r="1229" spans="67:68">
      <c r="BO1229">
        <v>1224</v>
      </c>
      <c r="BP1229">
        <v>0.12514485836382661</v>
      </c>
    </row>
    <row r="1230" spans="67:68">
      <c r="BO1230">
        <v>1225</v>
      </c>
      <c r="BP1230">
        <v>-4.915990658079894E-2</v>
      </c>
    </row>
    <row r="1231" spans="67:68">
      <c r="BO1231">
        <v>1226</v>
      </c>
      <c r="BP1231">
        <v>0.16723167667472644</v>
      </c>
    </row>
    <row r="1232" spans="67:68">
      <c r="BO1232">
        <v>1227</v>
      </c>
      <c r="BP1232">
        <v>0.12227101579462557</v>
      </c>
    </row>
    <row r="1233" spans="67:68">
      <c r="BO1233">
        <v>1228</v>
      </c>
      <c r="BP1233">
        <v>0.12264391028969368</v>
      </c>
    </row>
    <row r="1234" spans="67:68">
      <c r="BO1234">
        <v>1229</v>
      </c>
      <c r="BP1234">
        <v>6.1715155321607151E-2</v>
      </c>
    </row>
    <row r="1235" spans="67:68">
      <c r="BO1235">
        <v>1230</v>
      </c>
      <c r="BP1235">
        <v>-0.10758522554998423</v>
      </c>
    </row>
    <row r="1236" spans="67:68">
      <c r="BO1236">
        <v>1231</v>
      </c>
      <c r="BP1236">
        <v>0.22684764648098926</v>
      </c>
    </row>
    <row r="1237" spans="67:68">
      <c r="BO1237">
        <v>1232</v>
      </c>
      <c r="BP1237">
        <v>-0.17583990210187656</v>
      </c>
    </row>
    <row r="1238" spans="67:68">
      <c r="BO1238">
        <v>1233</v>
      </c>
      <c r="BP1238">
        <v>0.17581784196803546</v>
      </c>
    </row>
    <row r="1239" spans="67:68">
      <c r="BO1239">
        <v>1234</v>
      </c>
      <c r="BP1239">
        <v>-1.1824061348212844E-2</v>
      </c>
    </row>
    <row r="1240" spans="67:68">
      <c r="BO1240">
        <v>1235</v>
      </c>
      <c r="BP1240">
        <v>-0.1078536362024512</v>
      </c>
    </row>
    <row r="1241" spans="67:68">
      <c r="BO1241">
        <v>1236</v>
      </c>
      <c r="BP1241">
        <v>6.594129018228656E-2</v>
      </c>
    </row>
    <row r="1242" spans="67:68">
      <c r="BO1242">
        <v>1237</v>
      </c>
      <c r="BP1242">
        <v>-0.15071532445215807</v>
      </c>
    </row>
    <row r="1243" spans="67:68">
      <c r="BO1243">
        <v>1238</v>
      </c>
      <c r="BP1243">
        <v>-0.16160520784915133</v>
      </c>
    </row>
    <row r="1244" spans="67:68">
      <c r="BO1244">
        <v>1239</v>
      </c>
      <c r="BP1244">
        <v>5.7835268121033512E-2</v>
      </c>
    </row>
    <row r="1245" spans="67:68">
      <c r="BO1245">
        <v>1240</v>
      </c>
      <c r="BP1245">
        <v>6.8099387361171826E-3</v>
      </c>
    </row>
    <row r="1246" spans="67:68">
      <c r="BO1246">
        <v>1241</v>
      </c>
      <c r="BP1246">
        <v>4.9195028969534871E-2</v>
      </c>
    </row>
    <row r="1247" spans="67:68">
      <c r="BO1247">
        <v>1242</v>
      </c>
      <c r="BP1247">
        <v>-0.18794688026970008</v>
      </c>
    </row>
    <row r="1248" spans="67:68">
      <c r="BO1248">
        <v>1243</v>
      </c>
      <c r="BP1248">
        <v>0.29908387285718219</v>
      </c>
    </row>
    <row r="1249" spans="67:68">
      <c r="BO1249">
        <v>1244</v>
      </c>
      <c r="BP1249">
        <v>-0.10966612710849605</v>
      </c>
    </row>
    <row r="1250" spans="67:68">
      <c r="BO1250">
        <v>1245</v>
      </c>
      <c r="BP1250">
        <v>0.19725810371269509</v>
      </c>
    </row>
    <row r="1251" spans="67:68">
      <c r="BO1251">
        <v>1246</v>
      </c>
      <c r="BP1251">
        <v>0.27626360116990206</v>
      </c>
    </row>
    <row r="1252" spans="67:68">
      <c r="BO1252">
        <v>1247</v>
      </c>
      <c r="BP1252">
        <v>0.12798176717068049</v>
      </c>
    </row>
    <row r="1253" spans="67:68">
      <c r="BO1253">
        <v>1248</v>
      </c>
      <c r="BP1253">
        <v>0.18664150552053393</v>
      </c>
    </row>
    <row r="1254" spans="67:68">
      <c r="BO1254">
        <v>1249</v>
      </c>
      <c r="BP1254">
        <v>0.24823459380206597</v>
      </c>
    </row>
    <row r="1255" spans="67:68">
      <c r="BO1255">
        <v>1250</v>
      </c>
      <c r="BP1255">
        <v>-0.10981318225922926</v>
      </c>
    </row>
    <row r="1256" spans="67:68">
      <c r="BO1256">
        <v>1251</v>
      </c>
      <c r="BP1256">
        <v>0.14965555125839453</v>
      </c>
    </row>
    <row r="1257" spans="67:68">
      <c r="BO1257">
        <v>1252</v>
      </c>
      <c r="BP1257">
        <v>9.0758715675319734E-2</v>
      </c>
    </row>
    <row r="1258" spans="67:68">
      <c r="BO1258">
        <v>1253</v>
      </c>
      <c r="BP1258">
        <v>0.10688741154711484</v>
      </c>
    </row>
    <row r="1259" spans="67:68">
      <c r="BO1259">
        <v>1254</v>
      </c>
      <c r="BP1259">
        <v>0.12999885560443142</v>
      </c>
    </row>
    <row r="1260" spans="67:68">
      <c r="BO1260">
        <v>1255</v>
      </c>
      <c r="BP1260">
        <v>0.15937778179729017</v>
      </c>
    </row>
    <row r="1261" spans="67:68">
      <c r="BO1261">
        <v>1256</v>
      </c>
      <c r="BP1261">
        <v>0.17055059962354563</v>
      </c>
    </row>
    <row r="1262" spans="67:68">
      <c r="BO1262">
        <v>1257</v>
      </c>
      <c r="BP1262">
        <v>0.12107730802262023</v>
      </c>
    </row>
    <row r="1263" spans="67:68">
      <c r="BO1263">
        <v>1258</v>
      </c>
      <c r="BP1263">
        <v>0.1118426707268525</v>
      </c>
    </row>
    <row r="1264" spans="67:68">
      <c r="BO1264">
        <v>1259</v>
      </c>
      <c r="BP1264">
        <v>-9.7574945479019903E-2</v>
      </c>
    </row>
    <row r="1265" spans="67:68">
      <c r="BO1265">
        <v>1260</v>
      </c>
      <c r="BP1265">
        <v>-9.0127806315933257E-2</v>
      </c>
    </row>
    <row r="1266" spans="67:68">
      <c r="BO1266">
        <v>1261</v>
      </c>
      <c r="BP1266">
        <v>0.16434492516137239</v>
      </c>
    </row>
    <row r="1267" spans="67:68">
      <c r="BO1267">
        <v>1262</v>
      </c>
      <c r="BP1267">
        <v>-0.10431892446307511</v>
      </c>
    </row>
    <row r="1268" spans="67:68">
      <c r="BO1268">
        <v>1263</v>
      </c>
      <c r="BP1268">
        <v>-0.19266390692842839</v>
      </c>
    </row>
    <row r="1269" spans="67:68">
      <c r="BO1269">
        <v>1264</v>
      </c>
      <c r="BP1269">
        <v>6.0383815022457987E-2</v>
      </c>
    </row>
    <row r="1270" spans="67:68">
      <c r="BO1270">
        <v>1265</v>
      </c>
      <c r="BP1270">
        <v>-0.11320356158297173</v>
      </c>
    </row>
    <row r="1271" spans="67:68">
      <c r="BO1271">
        <v>1266</v>
      </c>
      <c r="BP1271">
        <v>2.8180677316086034E-2</v>
      </c>
    </row>
    <row r="1272" spans="67:68">
      <c r="BO1272">
        <v>1267</v>
      </c>
      <c r="BP1272">
        <v>-0.19901301652829223</v>
      </c>
    </row>
    <row r="1273" spans="67:68">
      <c r="BO1273">
        <v>1268</v>
      </c>
      <c r="BP1273">
        <v>0.17303592305269411</v>
      </c>
    </row>
    <row r="1274" spans="67:68">
      <c r="BO1274">
        <v>1269</v>
      </c>
      <c r="BP1274">
        <v>0.27135576248280646</v>
      </c>
    </row>
    <row r="1275" spans="67:68">
      <c r="BO1275">
        <v>1270</v>
      </c>
      <c r="BP1275">
        <v>-4.5273159579263811E-3</v>
      </c>
    </row>
    <row r="1276" spans="67:68">
      <c r="BO1276">
        <v>1271</v>
      </c>
      <c r="BP1276">
        <v>0.1098081603406173</v>
      </c>
    </row>
    <row r="1277" spans="67:68">
      <c r="BO1277">
        <v>1272</v>
      </c>
      <c r="BP1277">
        <v>-0.10555694009984007</v>
      </c>
    </row>
    <row r="1278" spans="67:68">
      <c r="BO1278">
        <v>1273</v>
      </c>
      <c r="BP1278">
        <v>2.0997793285391475E-2</v>
      </c>
    </row>
    <row r="1279" spans="67:68">
      <c r="BO1279">
        <v>1274</v>
      </c>
      <c r="BP1279">
        <v>0.29990201131729621</v>
      </c>
    </row>
    <row r="1280" spans="67:68">
      <c r="BO1280">
        <v>1275</v>
      </c>
      <c r="BP1280">
        <v>0.13889305731310375</v>
      </c>
    </row>
    <row r="1281" spans="67:68">
      <c r="BO1281">
        <v>1276</v>
      </c>
      <c r="BP1281">
        <v>0.23563480584507707</v>
      </c>
    </row>
    <row r="1282" spans="67:68">
      <c r="BO1282">
        <v>1277</v>
      </c>
      <c r="BP1282">
        <v>8.1642486627798105E-2</v>
      </c>
    </row>
    <row r="1283" spans="67:68">
      <c r="BO1283">
        <v>1278</v>
      </c>
      <c r="BP1283">
        <v>-0.14683557091629873</v>
      </c>
    </row>
    <row r="1284" spans="67:68">
      <c r="BO1284">
        <v>1279</v>
      </c>
      <c r="BP1284">
        <v>0.15604852113879519</v>
      </c>
    </row>
    <row r="1285" spans="67:68">
      <c r="BO1285">
        <v>1280</v>
      </c>
      <c r="BP1285">
        <v>0.19882383053397135</v>
      </c>
    </row>
    <row r="1286" spans="67:68">
      <c r="BO1286">
        <v>1281</v>
      </c>
      <c r="BP1286">
        <v>-5.9137166641122341E-2</v>
      </c>
    </row>
    <row r="1287" spans="67:68">
      <c r="BO1287">
        <v>1282</v>
      </c>
      <c r="BP1287">
        <v>-1.6641469759562599E-2</v>
      </c>
    </row>
    <row r="1288" spans="67:68">
      <c r="BO1288">
        <v>1283</v>
      </c>
      <c r="BP1288">
        <v>-3.1823704448507906E-2</v>
      </c>
    </row>
    <row r="1289" spans="67:68">
      <c r="BO1289">
        <v>1284</v>
      </c>
      <c r="BP1289">
        <v>-0.13858447543961822</v>
      </c>
    </row>
    <row r="1290" spans="67:68">
      <c r="BO1290">
        <v>1285</v>
      </c>
      <c r="BP1290">
        <v>-0.10545637471892705</v>
      </c>
    </row>
    <row r="1291" spans="67:68">
      <c r="BO1291">
        <v>1286</v>
      </c>
      <c r="BP1291">
        <v>-0.11088253827008576</v>
      </c>
    </row>
    <row r="1292" spans="67:68">
      <c r="BO1292">
        <v>1287</v>
      </c>
      <c r="BP1292">
        <v>0.17590998180163975</v>
      </c>
    </row>
    <row r="1293" spans="67:68">
      <c r="BO1293">
        <v>1288</v>
      </c>
      <c r="BP1293">
        <v>-5.2080854383929953E-2</v>
      </c>
    </row>
    <row r="1294" spans="67:68">
      <c r="BO1294">
        <v>1289</v>
      </c>
      <c r="BP1294">
        <v>1.2402904095708767E-2</v>
      </c>
    </row>
    <row r="1295" spans="67:68">
      <c r="BO1295">
        <v>1290</v>
      </c>
      <c r="BP1295">
        <v>0.10709913670611221</v>
      </c>
    </row>
    <row r="1296" spans="67:68">
      <c r="BO1296">
        <v>1291</v>
      </c>
      <c r="BP1296">
        <v>4.8506707413297878E-2</v>
      </c>
    </row>
    <row r="1297" spans="67:68">
      <c r="BO1297">
        <v>1292</v>
      </c>
      <c r="BP1297">
        <v>-0.18182517410648785</v>
      </c>
    </row>
    <row r="1298" spans="67:68">
      <c r="BO1298">
        <v>1293</v>
      </c>
      <c r="BP1298">
        <v>0.26359581823242495</v>
      </c>
    </row>
    <row r="1299" spans="67:68">
      <c r="BO1299">
        <v>1294</v>
      </c>
      <c r="BP1299">
        <v>0.2438036643559352</v>
      </c>
    </row>
    <row r="1300" spans="67:68">
      <c r="BO1300">
        <v>1295</v>
      </c>
      <c r="BP1300">
        <v>0.17287648873305944</v>
      </c>
    </row>
    <row r="1301" spans="67:68">
      <c r="BO1301">
        <v>1296</v>
      </c>
      <c r="BP1301">
        <v>0.14577546301889854</v>
      </c>
    </row>
    <row r="1302" spans="67:68">
      <c r="BO1302">
        <v>1297</v>
      </c>
      <c r="BP1302">
        <v>-0.12943443640852215</v>
      </c>
    </row>
    <row r="1303" spans="67:68">
      <c r="BO1303">
        <v>1298</v>
      </c>
      <c r="BP1303">
        <v>7.6077932970120554E-2</v>
      </c>
    </row>
    <row r="1304" spans="67:68">
      <c r="BO1304">
        <v>1299</v>
      </c>
      <c r="BP1304">
        <v>0.27019746274602763</v>
      </c>
    </row>
    <row r="1305" spans="67:68">
      <c r="BO1305">
        <v>1300</v>
      </c>
      <c r="BP1305">
        <v>8.2541974435008159E-2</v>
      </c>
    </row>
    <row r="1306" spans="67:68">
      <c r="BO1306">
        <v>1301</v>
      </c>
      <c r="BP1306">
        <v>0.15091160231536144</v>
      </c>
    </row>
    <row r="1307" spans="67:68">
      <c r="BO1307">
        <v>1302</v>
      </c>
      <c r="BP1307">
        <v>0.29748309527168232</v>
      </c>
    </row>
    <row r="1308" spans="67:68">
      <c r="BO1308">
        <v>1303</v>
      </c>
      <c r="BP1308">
        <v>-0.17195077893335958</v>
      </c>
    </row>
    <row r="1309" spans="67:68">
      <c r="BO1309">
        <v>1304</v>
      </c>
      <c r="BP1309">
        <v>-2.8224538074589245E-2</v>
      </c>
    </row>
    <row r="1310" spans="67:68">
      <c r="BO1310">
        <v>1305</v>
      </c>
      <c r="BP1310">
        <v>0.19215252818866202</v>
      </c>
    </row>
    <row r="1311" spans="67:68">
      <c r="BO1311">
        <v>1306</v>
      </c>
      <c r="BP1311">
        <v>-7.8258329066239862E-2</v>
      </c>
    </row>
    <row r="1312" spans="67:68">
      <c r="BO1312">
        <v>1307</v>
      </c>
      <c r="BP1312">
        <v>0.18946065432721426</v>
      </c>
    </row>
    <row r="1313" spans="67:68">
      <c r="BO1313">
        <v>1308</v>
      </c>
      <c r="BP1313">
        <v>0.1465967557794336</v>
      </c>
    </row>
    <row r="1314" spans="67:68">
      <c r="BO1314">
        <v>1309</v>
      </c>
      <c r="BP1314">
        <v>0.1999224525820647</v>
      </c>
    </row>
    <row r="1315" spans="67:68">
      <c r="BO1315">
        <v>1310</v>
      </c>
      <c r="BP1315">
        <v>9.0445398503458618E-2</v>
      </c>
    </row>
    <row r="1316" spans="67:68">
      <c r="BO1316">
        <v>1311</v>
      </c>
      <c r="BP1316">
        <v>1.4406285464544644E-2</v>
      </c>
    </row>
    <row r="1317" spans="67:68">
      <c r="BO1317">
        <v>1312</v>
      </c>
      <c r="BP1317">
        <v>-0.11670690038032477</v>
      </c>
    </row>
    <row r="1318" spans="67:68">
      <c r="BO1318">
        <v>1313</v>
      </c>
      <c r="BP1318">
        <v>0.18725441991867448</v>
      </c>
    </row>
    <row r="1319" spans="67:68">
      <c r="BO1319">
        <v>1314</v>
      </c>
      <c r="BP1319">
        <v>0.28869008709588501</v>
      </c>
    </row>
    <row r="1320" spans="67:68">
      <c r="BO1320">
        <v>1315</v>
      </c>
      <c r="BP1320">
        <v>7.9607670450728807E-2</v>
      </c>
    </row>
    <row r="1321" spans="67:68">
      <c r="BO1321">
        <v>1316</v>
      </c>
      <c r="BP1321">
        <v>0.12164258851671605</v>
      </c>
    </row>
    <row r="1322" spans="67:68">
      <c r="BO1322">
        <v>1317</v>
      </c>
      <c r="BP1322">
        <v>-0.19897784397079715</v>
      </c>
    </row>
    <row r="1323" spans="67:68">
      <c r="BO1323">
        <v>1318</v>
      </c>
      <c r="BP1323">
        <v>0.2804156681590852</v>
      </c>
    </row>
    <row r="1324" spans="67:68">
      <c r="BO1324">
        <v>1319</v>
      </c>
      <c r="BP1324">
        <v>-7.3100861129895056E-2</v>
      </c>
    </row>
    <row r="1325" spans="67:68">
      <c r="BO1325">
        <v>1320</v>
      </c>
      <c r="BP1325">
        <v>7.7898689181837899E-2</v>
      </c>
    </row>
    <row r="1326" spans="67:68">
      <c r="BO1326">
        <v>1321</v>
      </c>
      <c r="BP1326">
        <v>5.9536553261974712E-2</v>
      </c>
    </row>
    <row r="1327" spans="67:68">
      <c r="BO1327">
        <v>1322</v>
      </c>
      <c r="BP1327">
        <v>-0.14076471480003266</v>
      </c>
    </row>
    <row r="1328" spans="67:68">
      <c r="BO1328">
        <v>1323</v>
      </c>
      <c r="BP1328">
        <v>-0.15607525873695338</v>
      </c>
    </row>
    <row r="1329" spans="67:68">
      <c r="BO1329">
        <v>1324</v>
      </c>
      <c r="BP1329">
        <v>0.19177252143472301</v>
      </c>
    </row>
    <row r="1330" spans="67:68">
      <c r="BO1330">
        <v>1325</v>
      </c>
      <c r="BP1330">
        <v>-0.19570668413714087</v>
      </c>
    </row>
    <row r="1331" spans="67:68">
      <c r="BO1331">
        <v>1326</v>
      </c>
      <c r="BP1331">
        <v>0.20818280810477341</v>
      </c>
    </row>
    <row r="1332" spans="67:68">
      <c r="BO1332">
        <v>1327</v>
      </c>
      <c r="BP1332">
        <v>7.512599770742312E-2</v>
      </c>
    </row>
    <row r="1333" spans="67:68">
      <c r="BO1333">
        <v>1328</v>
      </c>
      <c r="BP1333">
        <v>0.14527627008772737</v>
      </c>
    </row>
    <row r="1334" spans="67:68">
      <c r="BO1334">
        <v>1329</v>
      </c>
      <c r="BP1334">
        <v>-5.2989313539971716E-3</v>
      </c>
    </row>
    <row r="1335" spans="67:68">
      <c r="BO1335">
        <v>1330</v>
      </c>
      <c r="BP1335">
        <v>-7.3378004496534588E-2</v>
      </c>
    </row>
    <row r="1336" spans="67:68">
      <c r="BO1336">
        <v>1331</v>
      </c>
      <c r="BP1336">
        <v>0.23950974488577748</v>
      </c>
    </row>
    <row r="1337" spans="67:68">
      <c r="BO1337">
        <v>1332</v>
      </c>
      <c r="BP1337">
        <v>0.15887607564847761</v>
      </c>
    </row>
    <row r="1338" spans="67:68">
      <c r="BO1338">
        <v>1333</v>
      </c>
      <c r="BP1338">
        <v>0.15497370745809819</v>
      </c>
    </row>
    <row r="1339" spans="67:68">
      <c r="BO1339">
        <v>1334</v>
      </c>
      <c r="BP1339">
        <v>-2.1372089767017377E-2</v>
      </c>
    </row>
    <row r="1340" spans="67:68">
      <c r="BO1340">
        <v>1335</v>
      </c>
      <c r="BP1340">
        <v>-4.9509691036817405E-2</v>
      </c>
    </row>
    <row r="1341" spans="67:68">
      <c r="BO1341">
        <v>1336</v>
      </c>
      <c r="BP1341">
        <v>-0.16015091358903411</v>
      </c>
    </row>
    <row r="1342" spans="67:68">
      <c r="BO1342">
        <v>1337</v>
      </c>
      <c r="BP1342">
        <v>-0.10134065665469261</v>
      </c>
    </row>
    <row r="1343" spans="67:68">
      <c r="BO1343">
        <v>1338</v>
      </c>
      <c r="BP1343">
        <v>0.11792489562034297</v>
      </c>
    </row>
    <row r="1344" spans="67:68">
      <c r="BO1344">
        <v>1339</v>
      </c>
      <c r="BP1344">
        <v>0.29236747770966276</v>
      </c>
    </row>
    <row r="1345" spans="67:68">
      <c r="BO1345">
        <v>1340</v>
      </c>
      <c r="BP1345">
        <v>-0.12647647501759351</v>
      </c>
    </row>
    <row r="1346" spans="67:68">
      <c r="BO1346">
        <v>1341</v>
      </c>
      <c r="BP1346">
        <v>-0.15521297710186349</v>
      </c>
    </row>
    <row r="1347" spans="67:68">
      <c r="BO1347">
        <v>1342</v>
      </c>
      <c r="BP1347">
        <v>-6.1811088270884995E-2</v>
      </c>
    </row>
    <row r="1348" spans="67:68">
      <c r="BO1348">
        <v>1343</v>
      </c>
      <c r="BP1348">
        <v>-0.17150726101720054</v>
      </c>
    </row>
    <row r="1349" spans="67:68">
      <c r="BO1349">
        <v>1344</v>
      </c>
      <c r="BP1349">
        <v>8.4964296074489576E-2</v>
      </c>
    </row>
    <row r="1350" spans="67:68">
      <c r="BO1350">
        <v>1345</v>
      </c>
      <c r="BP1350">
        <v>-0.10102067365765166</v>
      </c>
    </row>
    <row r="1351" spans="67:68">
      <c r="BO1351">
        <v>1346</v>
      </c>
      <c r="BP1351">
        <v>0.26880649548221197</v>
      </c>
    </row>
    <row r="1352" spans="67:68">
      <c r="BO1352">
        <v>1347</v>
      </c>
      <c r="BP1352">
        <v>0.27282604964291024</v>
      </c>
    </row>
    <row r="1353" spans="67:68">
      <c r="BO1353">
        <v>1348</v>
      </c>
      <c r="BP1353">
        <v>3.703220965886822E-2</v>
      </c>
    </row>
    <row r="1354" spans="67:68">
      <c r="BO1354">
        <v>1349</v>
      </c>
      <c r="BP1354">
        <v>-6.6723485169631891E-3</v>
      </c>
    </row>
    <row r="1355" spans="67:68">
      <c r="BO1355">
        <v>1350</v>
      </c>
      <c r="BP1355">
        <v>-9.6534959593392811E-2</v>
      </c>
    </row>
    <row r="1356" spans="67:68">
      <c r="BO1356">
        <v>1351</v>
      </c>
      <c r="BP1356">
        <v>-0.10039705473872346</v>
      </c>
    </row>
    <row r="1357" spans="67:68">
      <c r="BO1357">
        <v>1352</v>
      </c>
      <c r="BP1357">
        <v>0.2431248165091181</v>
      </c>
    </row>
    <row r="1358" spans="67:68">
      <c r="BO1358">
        <v>1353</v>
      </c>
      <c r="BP1358">
        <v>-9.8948345670533677E-2</v>
      </c>
    </row>
    <row r="1359" spans="67:68">
      <c r="BO1359">
        <v>1354</v>
      </c>
      <c r="BP1359">
        <v>0.2693199552487664</v>
      </c>
    </row>
    <row r="1360" spans="67:68">
      <c r="BO1360">
        <v>1355</v>
      </c>
      <c r="BP1360">
        <v>0.15958946830207554</v>
      </c>
    </row>
    <row r="1361" spans="67:68">
      <c r="BO1361">
        <v>1356</v>
      </c>
      <c r="BP1361">
        <v>8.6705842250118403E-2</v>
      </c>
    </row>
    <row r="1362" spans="67:68">
      <c r="BO1362">
        <v>1357</v>
      </c>
      <c r="BP1362">
        <v>-8.3714504739621887E-2</v>
      </c>
    </row>
    <row r="1363" spans="67:68">
      <c r="BO1363">
        <v>1358</v>
      </c>
      <c r="BP1363">
        <v>8.2931964648723488E-2</v>
      </c>
    </row>
    <row r="1364" spans="67:68">
      <c r="BO1364">
        <v>1359</v>
      </c>
      <c r="BP1364">
        <v>0.1013788147096481</v>
      </c>
    </row>
    <row r="1365" spans="67:68">
      <c r="BO1365">
        <v>1360</v>
      </c>
      <c r="BP1365">
        <v>0.22544412604148639</v>
      </c>
    </row>
    <row r="1366" spans="67:68">
      <c r="BO1366">
        <v>1361</v>
      </c>
      <c r="BP1366">
        <v>-0.14573245270842106</v>
      </c>
    </row>
    <row r="1367" spans="67:68">
      <c r="BO1367">
        <v>1362</v>
      </c>
      <c r="BP1367">
        <v>-0.15547951711502844</v>
      </c>
    </row>
    <row r="1368" spans="67:68">
      <c r="BO1368">
        <v>1363</v>
      </c>
      <c r="BP1368">
        <v>4.0561302350755613E-3</v>
      </c>
    </row>
    <row r="1369" spans="67:68">
      <c r="BO1369">
        <v>1364</v>
      </c>
      <c r="BP1369">
        <v>0.27632213541895517</v>
      </c>
    </row>
    <row r="1370" spans="67:68">
      <c r="BO1370">
        <v>1365</v>
      </c>
      <c r="BP1370">
        <v>-0.18506852385392608</v>
      </c>
    </row>
    <row r="1371" spans="67:68">
      <c r="BO1371">
        <v>1366</v>
      </c>
      <c r="BP1371">
        <v>0.10812248226766791</v>
      </c>
    </row>
    <row r="1372" spans="67:68">
      <c r="BO1372">
        <v>1367</v>
      </c>
      <c r="BP1372">
        <v>9.7888179060184877E-2</v>
      </c>
    </row>
    <row r="1373" spans="67:68">
      <c r="BO1373">
        <v>1368</v>
      </c>
      <c r="BP1373">
        <v>-1.2123144499663896E-2</v>
      </c>
    </row>
    <row r="1374" spans="67:68">
      <c r="BO1374">
        <v>1369</v>
      </c>
      <c r="BP1374">
        <v>-0.14751052493694528</v>
      </c>
    </row>
    <row r="1375" spans="67:68">
      <c r="BO1375">
        <v>1370</v>
      </c>
      <c r="BP1375">
        <v>0.13592412933436221</v>
      </c>
    </row>
    <row r="1376" spans="67:68">
      <c r="BO1376">
        <v>1371</v>
      </c>
      <c r="BP1376">
        <v>0.15026789628382742</v>
      </c>
    </row>
    <row r="1377" spans="67:68">
      <c r="BO1377">
        <v>1372</v>
      </c>
      <c r="BP1377">
        <v>0.19811972595898647</v>
      </c>
    </row>
    <row r="1378" spans="67:68">
      <c r="BO1378">
        <v>1373</v>
      </c>
      <c r="BP1378">
        <v>0.19515487520969654</v>
      </c>
    </row>
    <row r="1379" spans="67:68">
      <c r="BO1379">
        <v>1374</v>
      </c>
      <c r="BP1379">
        <v>5.3541011132873462E-2</v>
      </c>
    </row>
    <row r="1380" spans="67:68">
      <c r="BO1380">
        <v>1375</v>
      </c>
      <c r="BP1380">
        <v>0.29916455188288249</v>
      </c>
    </row>
    <row r="1381" spans="67:68">
      <c r="BO1381">
        <v>1376</v>
      </c>
      <c r="BP1381">
        <v>0.13022735539821989</v>
      </c>
    </row>
    <row r="1382" spans="67:68">
      <c r="BO1382">
        <v>1377</v>
      </c>
      <c r="BP1382">
        <v>-9.6945848263831291E-2</v>
      </c>
    </row>
    <row r="1383" spans="67:68">
      <c r="BO1383">
        <v>1378</v>
      </c>
      <c r="BP1383">
        <v>-0.16045496692012573</v>
      </c>
    </row>
    <row r="1384" spans="67:68">
      <c r="BO1384">
        <v>1379</v>
      </c>
      <c r="BP1384">
        <v>0.12131099767011583</v>
      </c>
    </row>
    <row r="1385" spans="67:68">
      <c r="BO1385">
        <v>1380</v>
      </c>
      <c r="BP1385">
        <v>0.26914094072866374</v>
      </c>
    </row>
    <row r="1386" spans="67:68">
      <c r="BO1386">
        <v>1381</v>
      </c>
      <c r="BP1386">
        <v>-0.12230963727617439</v>
      </c>
    </row>
    <row r="1387" spans="67:68">
      <c r="BO1387">
        <v>1382</v>
      </c>
      <c r="BP1387">
        <v>-0.16005098557617614</v>
      </c>
    </row>
    <row r="1388" spans="67:68">
      <c r="BO1388">
        <v>1383</v>
      </c>
      <c r="BP1388">
        <v>-0.17077818978712023</v>
      </c>
    </row>
    <row r="1389" spans="67:68">
      <c r="BO1389">
        <v>1384</v>
      </c>
      <c r="BP1389">
        <v>0.17200617726128453</v>
      </c>
    </row>
    <row r="1390" spans="67:68">
      <c r="BO1390">
        <v>1385</v>
      </c>
      <c r="BP1390">
        <v>0.20722879192052318</v>
      </c>
    </row>
    <row r="1391" spans="67:68">
      <c r="BO1391">
        <v>1386</v>
      </c>
      <c r="BP1391">
        <v>2.6294812724444117E-2</v>
      </c>
    </row>
    <row r="1392" spans="67:68">
      <c r="BO1392">
        <v>1387</v>
      </c>
      <c r="BP1392">
        <v>-7.374623004269909E-2</v>
      </c>
    </row>
    <row r="1393" spans="67:68">
      <c r="BO1393">
        <v>1388</v>
      </c>
      <c r="BP1393">
        <v>-0.1235373404832823</v>
      </c>
    </row>
    <row r="1394" spans="67:68">
      <c r="BO1394">
        <v>1389</v>
      </c>
      <c r="BP1394">
        <v>0.16502314023171089</v>
      </c>
    </row>
    <row r="1395" spans="67:68">
      <c r="BO1395">
        <v>1390</v>
      </c>
      <c r="BP1395">
        <v>0.20101995746427603</v>
      </c>
    </row>
    <row r="1396" spans="67:68">
      <c r="BO1396">
        <v>1391</v>
      </c>
      <c r="BP1396">
        <v>0.18469384274108175</v>
      </c>
    </row>
    <row r="1397" spans="67:68">
      <c r="BO1397">
        <v>1392</v>
      </c>
      <c r="BP1397">
        <v>0.23051235195929204</v>
      </c>
    </row>
    <row r="1398" spans="67:68">
      <c r="BO1398">
        <v>1393</v>
      </c>
      <c r="BP1398">
        <v>0.12227096391378162</v>
      </c>
    </row>
    <row r="1399" spans="67:68">
      <c r="BO1399">
        <v>1394</v>
      </c>
      <c r="BP1399">
        <v>-0.19554052625510737</v>
      </c>
    </row>
    <row r="1400" spans="67:68">
      <c r="BO1400">
        <v>1395</v>
      </c>
      <c r="BP1400">
        <v>0.27147949875841471</v>
      </c>
    </row>
    <row r="1401" spans="67:68">
      <c r="BO1401">
        <v>1396</v>
      </c>
      <c r="BP1401">
        <v>-0.14373806087048541</v>
      </c>
    </row>
    <row r="1402" spans="67:68">
      <c r="BO1402">
        <v>1397</v>
      </c>
      <c r="BP1402">
        <v>-6.4463048502476639E-3</v>
      </c>
    </row>
    <row r="1403" spans="67:68">
      <c r="BO1403">
        <v>1398</v>
      </c>
      <c r="BP1403">
        <v>0.14530016865094347</v>
      </c>
    </row>
    <row r="1404" spans="67:68">
      <c r="BO1404">
        <v>1399</v>
      </c>
      <c r="BP1404">
        <v>0.19210231933520955</v>
      </c>
    </row>
    <row r="1405" spans="67:68">
      <c r="BO1405">
        <v>1400</v>
      </c>
      <c r="BP1405">
        <v>0.21102873695030389</v>
      </c>
    </row>
    <row r="1406" spans="67:68">
      <c r="BO1406">
        <v>1401</v>
      </c>
      <c r="BP1406">
        <v>0.20472238954062921</v>
      </c>
    </row>
    <row r="1407" spans="67:68">
      <c r="BO1407">
        <v>1402</v>
      </c>
      <c r="BP1407">
        <v>0.23652018115853446</v>
      </c>
    </row>
    <row r="1408" spans="67:68">
      <c r="BO1408">
        <v>1403</v>
      </c>
      <c r="BP1408">
        <v>-1.7112445885169636E-2</v>
      </c>
    </row>
    <row r="1409" spans="67:68">
      <c r="BO1409">
        <v>1404</v>
      </c>
      <c r="BP1409">
        <v>9.8246492034731847E-2</v>
      </c>
    </row>
    <row r="1410" spans="67:68">
      <c r="BO1410">
        <v>1405</v>
      </c>
      <c r="BP1410">
        <v>0.19183668494303951</v>
      </c>
    </row>
    <row r="1411" spans="67:68">
      <c r="BO1411">
        <v>1406</v>
      </c>
      <c r="BP1411">
        <v>0.16030105563409364</v>
      </c>
    </row>
    <row r="1412" spans="67:68">
      <c r="BO1412">
        <v>1407</v>
      </c>
      <c r="BP1412">
        <v>-0.15332352409248995</v>
      </c>
    </row>
    <row r="1413" spans="67:68">
      <c r="BO1413">
        <v>1408</v>
      </c>
      <c r="BP1413">
        <v>0.21022468820901047</v>
      </c>
    </row>
    <row r="1414" spans="67:68">
      <c r="BO1414">
        <v>1409</v>
      </c>
      <c r="BP1414">
        <v>3.1478270679562492E-2</v>
      </c>
    </row>
    <row r="1415" spans="67:68">
      <c r="BO1415">
        <v>1410</v>
      </c>
      <c r="BP1415">
        <v>-0.13187270474003238</v>
      </c>
    </row>
    <row r="1416" spans="67:68">
      <c r="BO1416">
        <v>1411</v>
      </c>
      <c r="BP1416">
        <v>0.15705737599617009</v>
      </c>
    </row>
    <row r="1417" spans="67:68">
      <c r="BO1417">
        <v>1412</v>
      </c>
      <c r="BP1417">
        <v>-3.9260330917212094E-2</v>
      </c>
    </row>
    <row r="1418" spans="67:68">
      <c r="BO1418">
        <v>1413</v>
      </c>
      <c r="BP1418">
        <v>-3.8467688852645676E-2</v>
      </c>
    </row>
    <row r="1419" spans="67:68">
      <c r="BO1419">
        <v>1414</v>
      </c>
      <c r="BP1419">
        <v>-0.19191954447192633</v>
      </c>
    </row>
    <row r="1420" spans="67:68">
      <c r="BO1420">
        <v>1415</v>
      </c>
      <c r="BP1420">
        <v>0.23458028445519802</v>
      </c>
    </row>
    <row r="1421" spans="67:68">
      <c r="BO1421">
        <v>1416</v>
      </c>
      <c r="BP1421">
        <v>8.2609542454324336E-2</v>
      </c>
    </row>
    <row r="1422" spans="67:68">
      <c r="BO1422">
        <v>1417</v>
      </c>
      <c r="BP1422">
        <v>-0.11428844040250874</v>
      </c>
    </row>
    <row r="1423" spans="67:68">
      <c r="BO1423">
        <v>1418</v>
      </c>
      <c r="BP1423">
        <v>0.17583828570323551</v>
      </c>
    </row>
    <row r="1424" spans="67:68">
      <c r="BO1424">
        <v>1419</v>
      </c>
      <c r="BP1424">
        <v>0.13418824788568412</v>
      </c>
    </row>
    <row r="1425" spans="67:68">
      <c r="BO1425">
        <v>1420</v>
      </c>
      <c r="BP1425">
        <v>-0.14120785069305264</v>
      </c>
    </row>
    <row r="1426" spans="67:68">
      <c r="BO1426">
        <v>1421</v>
      </c>
      <c r="BP1426">
        <v>-0.15030804896569921</v>
      </c>
    </row>
    <row r="1427" spans="67:68">
      <c r="BO1427">
        <v>1422</v>
      </c>
      <c r="BP1427">
        <v>0.18028868623748046</v>
      </c>
    </row>
    <row r="1428" spans="67:68">
      <c r="BO1428">
        <v>1423</v>
      </c>
      <c r="BP1428">
        <v>0.2791935771247247</v>
      </c>
    </row>
    <row r="1429" spans="67:68">
      <c r="BO1429">
        <v>1424</v>
      </c>
      <c r="BP1429">
        <v>0.16650505040884345</v>
      </c>
    </row>
    <row r="1430" spans="67:68">
      <c r="BO1430">
        <v>1425</v>
      </c>
      <c r="BP1430">
        <v>0.25911189450233824</v>
      </c>
    </row>
    <row r="1431" spans="67:68">
      <c r="BO1431">
        <v>1426</v>
      </c>
      <c r="BP1431">
        <v>-0.18768271778622059</v>
      </c>
    </row>
    <row r="1432" spans="67:68">
      <c r="BO1432">
        <v>1427</v>
      </c>
      <c r="BP1432">
        <v>-1.5147744080869219E-2</v>
      </c>
    </row>
    <row r="1433" spans="67:68">
      <c r="BO1433">
        <v>1428</v>
      </c>
      <c r="BP1433">
        <v>-3.9851551761408699E-2</v>
      </c>
    </row>
    <row r="1434" spans="67:68">
      <c r="BO1434">
        <v>1429</v>
      </c>
      <c r="BP1434">
        <v>0.18058567198100123</v>
      </c>
    </row>
    <row r="1435" spans="67:68">
      <c r="BO1435">
        <v>1430</v>
      </c>
      <c r="BP1435">
        <v>-2.3774592653818039E-2</v>
      </c>
    </row>
    <row r="1436" spans="67:68">
      <c r="BO1436">
        <v>1431</v>
      </c>
      <c r="BP1436">
        <v>-5.5495284770922249E-2</v>
      </c>
    </row>
    <row r="1437" spans="67:68">
      <c r="BO1437">
        <v>1432</v>
      </c>
      <c r="BP1437">
        <v>-0.13643108459430209</v>
      </c>
    </row>
    <row r="1438" spans="67:68">
      <c r="BO1438">
        <v>1433</v>
      </c>
      <c r="BP1438">
        <v>-0.14639019378268214</v>
      </c>
    </row>
    <row r="1439" spans="67:68">
      <c r="BO1439">
        <v>1434</v>
      </c>
      <c r="BP1439">
        <v>0.27846663097590202</v>
      </c>
    </row>
    <row r="1440" spans="67:68">
      <c r="BO1440">
        <v>1435</v>
      </c>
      <c r="BP1440">
        <v>5.7905860638511053E-2</v>
      </c>
    </row>
    <row r="1441" spans="67:68">
      <c r="BO1441">
        <v>1436</v>
      </c>
      <c r="BP1441">
        <v>-8.9747835118173913E-2</v>
      </c>
    </row>
    <row r="1442" spans="67:68">
      <c r="BO1442">
        <v>1437</v>
      </c>
      <c r="BP1442">
        <v>-0.19320731233496191</v>
      </c>
    </row>
    <row r="1443" spans="67:68">
      <c r="BO1443">
        <v>1438</v>
      </c>
      <c r="BP1443">
        <v>0.19843548610031964</v>
      </c>
    </row>
    <row r="1444" spans="67:68">
      <c r="BO1444">
        <v>1439</v>
      </c>
      <c r="BP1444">
        <v>7.5639059585139168E-2</v>
      </c>
    </row>
    <row r="1445" spans="67:68">
      <c r="BO1445">
        <v>1440</v>
      </c>
      <c r="BP1445">
        <v>-2.5730762379659655E-2</v>
      </c>
    </row>
    <row r="1446" spans="67:68">
      <c r="BO1446">
        <v>1441</v>
      </c>
      <c r="BP1446">
        <v>-3.5181847347215245E-2</v>
      </c>
    </row>
    <row r="1447" spans="67:68">
      <c r="BO1447">
        <v>1442</v>
      </c>
      <c r="BP1447">
        <v>-7.3872491893451908E-3</v>
      </c>
    </row>
    <row r="1448" spans="67:68">
      <c r="BO1448">
        <v>1443</v>
      </c>
      <c r="BP1448">
        <v>-5.0950651330975427E-3</v>
      </c>
    </row>
    <row r="1449" spans="67:68">
      <c r="BO1449">
        <v>1444</v>
      </c>
      <c r="BP1449">
        <v>-6.1914000409017955E-3</v>
      </c>
    </row>
    <row r="1450" spans="67:68">
      <c r="BO1450">
        <v>1445</v>
      </c>
      <c r="BP1450">
        <v>0.26330156086329243</v>
      </c>
    </row>
    <row r="1451" spans="67:68">
      <c r="BO1451">
        <v>1446</v>
      </c>
      <c r="BP1451">
        <v>0.13087833547192224</v>
      </c>
    </row>
    <row r="1452" spans="67:68">
      <c r="BO1452">
        <v>1447</v>
      </c>
      <c r="BP1452">
        <v>-2.5573070921530716E-2</v>
      </c>
    </row>
    <row r="1453" spans="67:68">
      <c r="BO1453">
        <v>1448</v>
      </c>
      <c r="BP1453">
        <v>-0.15516899799941053</v>
      </c>
    </row>
    <row r="1454" spans="67:68">
      <c r="BO1454">
        <v>1449</v>
      </c>
      <c r="BP1454">
        <v>-0.10663935067227881</v>
      </c>
    </row>
    <row r="1455" spans="67:68">
      <c r="BO1455">
        <v>1450</v>
      </c>
      <c r="BP1455">
        <v>0.1469979705364462</v>
      </c>
    </row>
    <row r="1456" spans="67:68">
      <c r="BO1456">
        <v>1451</v>
      </c>
      <c r="BP1456">
        <v>8.4106410920493035E-2</v>
      </c>
    </row>
    <row r="1457" spans="67:68">
      <c r="BO1457">
        <v>1452</v>
      </c>
      <c r="BP1457">
        <v>0.22348664452594247</v>
      </c>
    </row>
    <row r="1458" spans="67:68">
      <c r="BO1458">
        <v>1453</v>
      </c>
      <c r="BP1458">
        <v>-4.5890258455028143E-2</v>
      </c>
    </row>
    <row r="1459" spans="67:68">
      <c r="BO1459">
        <v>1454</v>
      </c>
      <c r="BP1459">
        <v>5.8971755102406043E-3</v>
      </c>
    </row>
    <row r="1460" spans="67:68">
      <c r="BO1460">
        <v>1455</v>
      </c>
      <c r="BP1460">
        <v>-0.18983899526348175</v>
      </c>
    </row>
    <row r="1461" spans="67:68">
      <c r="BO1461">
        <v>1456</v>
      </c>
      <c r="BP1461">
        <v>0.25060810577320319</v>
      </c>
    </row>
    <row r="1462" spans="67:68">
      <c r="BO1462">
        <v>1457</v>
      </c>
      <c r="BP1462">
        <v>-0.180912766046467</v>
      </c>
    </row>
    <row r="1463" spans="67:68">
      <c r="BO1463">
        <v>1458</v>
      </c>
      <c r="BP1463">
        <v>0.12090707084780861</v>
      </c>
    </row>
    <row r="1464" spans="67:68">
      <c r="BO1464">
        <v>1459</v>
      </c>
      <c r="BP1464">
        <v>0.25542453962804562</v>
      </c>
    </row>
    <row r="1465" spans="67:68">
      <c r="BO1465">
        <v>1460</v>
      </c>
      <c r="BP1465">
        <v>0.19377984789333552</v>
      </c>
    </row>
    <row r="1466" spans="67:68">
      <c r="BO1466">
        <v>1461</v>
      </c>
      <c r="BP1466">
        <v>-0.11420559627951821</v>
      </c>
    </row>
    <row r="1467" spans="67:68">
      <c r="BO1467">
        <v>1462</v>
      </c>
      <c r="BP1467">
        <v>-0.17969138462005163</v>
      </c>
    </row>
    <row r="1468" spans="67:68">
      <c r="BO1468">
        <v>1463</v>
      </c>
      <c r="BP1468">
        <v>-0.15680108032332202</v>
      </c>
    </row>
    <row r="1469" spans="67:68">
      <c r="BO1469">
        <v>1464</v>
      </c>
      <c r="BP1469">
        <v>2.7717567076713912E-2</v>
      </c>
    </row>
    <row r="1470" spans="67:68">
      <c r="BO1470">
        <v>1465</v>
      </c>
      <c r="BP1470">
        <v>-8.7521546871288824E-2</v>
      </c>
    </row>
    <row r="1471" spans="67:68">
      <c r="BO1471">
        <v>1466</v>
      </c>
      <c r="BP1471">
        <v>0.21712643618686983</v>
      </c>
    </row>
    <row r="1472" spans="67:68">
      <c r="BO1472">
        <v>1467</v>
      </c>
      <c r="BP1472">
        <v>0.21897948048805754</v>
      </c>
    </row>
    <row r="1473" spans="67:68">
      <c r="BO1473">
        <v>1468</v>
      </c>
      <c r="BP1473">
        <v>-6.1668172859315196E-2</v>
      </c>
    </row>
    <row r="1474" spans="67:68">
      <c r="BO1474">
        <v>1469</v>
      </c>
      <c r="BP1474">
        <v>0.25987009368669572</v>
      </c>
    </row>
    <row r="1475" spans="67:68">
      <c r="BO1475">
        <v>1470</v>
      </c>
      <c r="BP1475">
        <v>-0.19622812100068115</v>
      </c>
    </row>
    <row r="1476" spans="67:68">
      <c r="BO1476">
        <v>1471</v>
      </c>
      <c r="BP1476">
        <v>-8.2683452694698734E-2</v>
      </c>
    </row>
    <row r="1477" spans="67:68">
      <c r="BO1477">
        <v>1472</v>
      </c>
      <c r="BP1477">
        <v>0.19645424579860965</v>
      </c>
    </row>
    <row r="1478" spans="67:68">
      <c r="BO1478">
        <v>1473</v>
      </c>
      <c r="BP1478">
        <v>6.7660989980894592E-2</v>
      </c>
    </row>
    <row r="1479" spans="67:68">
      <c r="BO1479">
        <v>1474</v>
      </c>
      <c r="BP1479">
        <v>3.8193345685695712E-2</v>
      </c>
    </row>
    <row r="1480" spans="67:68">
      <c r="BO1480">
        <v>1475</v>
      </c>
      <c r="BP1480">
        <v>2.9158135855062994E-3</v>
      </c>
    </row>
    <row r="1481" spans="67:68">
      <c r="BO1481">
        <v>1476</v>
      </c>
      <c r="BP1481">
        <v>-0.17705638155265835</v>
      </c>
    </row>
    <row r="1482" spans="67:68">
      <c r="BO1482">
        <v>1477</v>
      </c>
      <c r="BP1482">
        <v>-0.13537541955087218</v>
      </c>
    </row>
    <row r="1483" spans="67:68">
      <c r="BO1483">
        <v>1478</v>
      </c>
      <c r="BP1483">
        <v>0.12249212478028465</v>
      </c>
    </row>
    <row r="1484" spans="67:68">
      <c r="BO1484">
        <v>1479</v>
      </c>
      <c r="BP1484">
        <v>6.5686845383799597E-2</v>
      </c>
    </row>
    <row r="1485" spans="67:68">
      <c r="BO1485">
        <v>1480</v>
      </c>
      <c r="BP1485">
        <v>0.25246641211593757</v>
      </c>
    </row>
    <row r="1486" spans="67:68">
      <c r="BO1486">
        <v>1481</v>
      </c>
      <c r="BP1486">
        <v>-1.1610844882952776E-2</v>
      </c>
    </row>
    <row r="1487" spans="67:68">
      <c r="BO1487">
        <v>1482</v>
      </c>
      <c r="BP1487">
        <v>0.24063992031921699</v>
      </c>
    </row>
    <row r="1488" spans="67:68">
      <c r="BO1488">
        <v>1483</v>
      </c>
      <c r="BP1488">
        <v>0.22562833205135802</v>
      </c>
    </row>
    <row r="1489" spans="67:68">
      <c r="BO1489">
        <v>1484</v>
      </c>
      <c r="BP1489">
        <v>0.11397120283721834</v>
      </c>
    </row>
    <row r="1490" spans="67:68">
      <c r="BO1490">
        <v>1485</v>
      </c>
      <c r="BP1490">
        <v>-0.19423254531940326</v>
      </c>
    </row>
    <row r="1491" spans="67:68">
      <c r="BO1491">
        <v>1486</v>
      </c>
      <c r="BP1491">
        <v>4.4397560405826153E-2</v>
      </c>
    </row>
    <row r="1492" spans="67:68">
      <c r="BO1492">
        <v>1487</v>
      </c>
      <c r="BP1492">
        <v>-0.14648328489138368</v>
      </c>
    </row>
    <row r="1493" spans="67:68">
      <c r="BO1493">
        <v>1488</v>
      </c>
      <c r="BP1493">
        <v>8.9905246382124937E-2</v>
      </c>
    </row>
    <row r="1494" spans="67:68">
      <c r="BO1494">
        <v>1489</v>
      </c>
      <c r="BP1494">
        <v>-8.3403006484643272E-2</v>
      </c>
    </row>
    <row r="1495" spans="67:68">
      <c r="BO1495">
        <v>1490</v>
      </c>
      <c r="BP1495">
        <v>-0.14515433452611848</v>
      </c>
    </row>
    <row r="1496" spans="67:68">
      <c r="BO1496">
        <v>1491</v>
      </c>
      <c r="BP1496">
        <v>0.21625882635539995</v>
      </c>
    </row>
    <row r="1497" spans="67:68">
      <c r="BO1497">
        <v>1492</v>
      </c>
      <c r="BP1497">
        <v>0.2776146342738971</v>
      </c>
    </row>
    <row r="1498" spans="67:68">
      <c r="BO1498">
        <v>1493</v>
      </c>
      <c r="BP1498">
        <v>-0.10707770994443622</v>
      </c>
    </row>
    <row r="1499" spans="67:68">
      <c r="BO1499">
        <v>1494</v>
      </c>
      <c r="BP1499">
        <v>-4.8451235775470614E-2</v>
      </c>
    </row>
    <row r="1500" spans="67:68">
      <c r="BO1500">
        <v>1495</v>
      </c>
      <c r="BP1500">
        <v>0.16120954118770442</v>
      </c>
    </row>
    <row r="1501" spans="67:68">
      <c r="BO1501">
        <v>1496</v>
      </c>
      <c r="BP1501">
        <v>-0.16895623943208138</v>
      </c>
    </row>
    <row r="1502" spans="67:68">
      <c r="BO1502">
        <v>1497</v>
      </c>
      <c r="BP1502">
        <v>0.10274703739479468</v>
      </c>
    </row>
    <row r="1503" spans="67:68">
      <c r="BO1503">
        <v>1498</v>
      </c>
      <c r="BP1503">
        <v>-0.18825476447606271</v>
      </c>
    </row>
    <row r="1504" spans="67:68">
      <c r="BO1504">
        <v>1499</v>
      </c>
      <c r="BP1504">
        <v>4.7404510072915185E-2</v>
      </c>
    </row>
    <row r="1505" spans="67:68">
      <c r="BO1505">
        <v>1500</v>
      </c>
      <c r="BP1505">
        <v>0.21123531471900492</v>
      </c>
    </row>
    <row r="1506" spans="67:68">
      <c r="BO1506">
        <v>1501</v>
      </c>
      <c r="BP1506">
        <v>-0.16147439416005394</v>
      </c>
    </row>
    <row r="1507" spans="67:68">
      <c r="BO1507">
        <v>1502</v>
      </c>
      <c r="BP1507">
        <v>0.21374646763395799</v>
      </c>
    </row>
    <row r="1508" spans="67:68">
      <c r="BO1508">
        <v>1503</v>
      </c>
      <c r="BP1508">
        <v>-1.1141466726070026E-2</v>
      </c>
    </row>
    <row r="1509" spans="67:68">
      <c r="BO1509">
        <v>1504</v>
      </c>
      <c r="BP1509">
        <v>0.18774874593808538</v>
      </c>
    </row>
    <row r="1510" spans="67:68">
      <c r="BO1510">
        <v>1505</v>
      </c>
      <c r="BP1510">
        <v>-6.7748949804261049E-3</v>
      </c>
    </row>
    <row r="1511" spans="67:68">
      <c r="BO1511">
        <v>1506</v>
      </c>
      <c r="BP1511">
        <v>0.26699757654109946</v>
      </c>
    </row>
    <row r="1512" spans="67:68">
      <c r="BO1512">
        <v>1507</v>
      </c>
      <c r="BP1512">
        <v>-0.17676850164715208</v>
      </c>
    </row>
    <row r="1513" spans="67:68">
      <c r="BO1513">
        <v>1508</v>
      </c>
      <c r="BP1513">
        <v>-4.5457475303421979E-2</v>
      </c>
    </row>
    <row r="1514" spans="67:68">
      <c r="BO1514">
        <v>1509</v>
      </c>
      <c r="BP1514">
        <v>0.17158141711899988</v>
      </c>
    </row>
    <row r="1515" spans="67:68">
      <c r="BO1515">
        <v>1510</v>
      </c>
      <c r="BP1515">
        <v>0.26489564125390669</v>
      </c>
    </row>
    <row r="1516" spans="67:68">
      <c r="BO1516">
        <v>1511</v>
      </c>
      <c r="BP1516">
        <v>0.25919110954871349</v>
      </c>
    </row>
    <row r="1517" spans="67:68">
      <c r="BO1517">
        <v>1512</v>
      </c>
      <c r="BP1517">
        <v>0.13048013427777894</v>
      </c>
    </row>
    <row r="1518" spans="67:68">
      <c r="BO1518">
        <v>1513</v>
      </c>
      <c r="BP1518">
        <v>0.29074564034768746</v>
      </c>
    </row>
    <row r="1519" spans="67:68">
      <c r="BO1519">
        <v>1514</v>
      </c>
      <c r="BP1519">
        <v>-6.5485112491510178E-2</v>
      </c>
    </row>
    <row r="1520" spans="67:68">
      <c r="BO1520">
        <v>1515</v>
      </c>
      <c r="BP1520">
        <v>0.13906151451921067</v>
      </c>
    </row>
    <row r="1521" spans="67:68">
      <c r="BO1521">
        <v>1516</v>
      </c>
      <c r="BP1521">
        <v>5.2001846728327084E-2</v>
      </c>
    </row>
    <row r="1522" spans="67:68">
      <c r="BO1522">
        <v>1517</v>
      </c>
      <c r="BP1522">
        <v>-3.8462908005624352E-2</v>
      </c>
    </row>
    <row r="1523" spans="67:68">
      <c r="BO1523">
        <v>1518</v>
      </c>
      <c r="BP1523">
        <v>2.2591719732848181E-2</v>
      </c>
    </row>
    <row r="1524" spans="67:68">
      <c r="BO1524">
        <v>1519</v>
      </c>
      <c r="BP1524">
        <v>0.29252825750048128</v>
      </c>
    </row>
    <row r="1525" spans="67:68">
      <c r="BO1525">
        <v>1520</v>
      </c>
      <c r="BP1525">
        <v>0.24755672804138984</v>
      </c>
    </row>
    <row r="1526" spans="67:68">
      <c r="BO1526">
        <v>1521</v>
      </c>
      <c r="BP1526">
        <v>-0.14162059921719961</v>
      </c>
    </row>
    <row r="1527" spans="67:68">
      <c r="BO1527">
        <v>1522</v>
      </c>
      <c r="BP1527">
        <v>-3.63226743137815E-2</v>
      </c>
    </row>
    <row r="1528" spans="67:68">
      <c r="BO1528">
        <v>1523</v>
      </c>
      <c r="BP1528">
        <v>2.1633837633761921E-2</v>
      </c>
    </row>
    <row r="1529" spans="67:68">
      <c r="BO1529">
        <v>1524</v>
      </c>
      <c r="BP1529">
        <v>0.20250810528785301</v>
      </c>
    </row>
    <row r="1530" spans="67:68">
      <c r="BO1530">
        <v>1525</v>
      </c>
      <c r="BP1530">
        <v>-2.007599851464914E-2</v>
      </c>
    </row>
    <row r="1531" spans="67:68">
      <c r="BO1531">
        <v>1526</v>
      </c>
      <c r="BP1531">
        <v>7.3761911606002928E-2</v>
      </c>
    </row>
    <row r="1532" spans="67:68">
      <c r="BO1532">
        <v>1527</v>
      </c>
      <c r="BP1532">
        <v>0.21016599277307585</v>
      </c>
    </row>
    <row r="1533" spans="67:68">
      <c r="BO1533">
        <v>1528</v>
      </c>
      <c r="BP1533">
        <v>0.20438264242400628</v>
      </c>
    </row>
    <row r="1534" spans="67:68">
      <c r="BO1534">
        <v>1529</v>
      </c>
      <c r="BP1534">
        <v>0.11095117899943563</v>
      </c>
    </row>
    <row r="1535" spans="67:68">
      <c r="BO1535">
        <v>1530</v>
      </c>
      <c r="BP1535">
        <v>-0.10358097736144928</v>
      </c>
    </row>
    <row r="1536" spans="67:68">
      <c r="BO1536">
        <v>1531</v>
      </c>
      <c r="BP1536">
        <v>-2.2113704912555432E-2</v>
      </c>
    </row>
    <row r="1537" spans="67:68">
      <c r="BO1537">
        <v>1532</v>
      </c>
      <c r="BP1537">
        <v>0.12732995630191107</v>
      </c>
    </row>
    <row r="1538" spans="67:68">
      <c r="BO1538">
        <v>1533</v>
      </c>
      <c r="BP1538">
        <v>0.21091916587173515</v>
      </c>
    </row>
    <row r="1539" spans="67:68">
      <c r="BO1539">
        <v>1534</v>
      </c>
      <c r="BP1539">
        <v>-3.3563904349395823E-2</v>
      </c>
    </row>
    <row r="1540" spans="67:68">
      <c r="BO1540">
        <v>1535</v>
      </c>
      <c r="BP1540">
        <v>0.12692967155835294</v>
      </c>
    </row>
    <row r="1541" spans="67:68">
      <c r="BO1541">
        <v>1536</v>
      </c>
      <c r="BP1541">
        <v>8.2339909582517579E-2</v>
      </c>
    </row>
    <row r="1542" spans="67:68">
      <c r="BO1542">
        <v>1537</v>
      </c>
      <c r="BP1542">
        <v>-0.14519662926240878</v>
      </c>
    </row>
    <row r="1543" spans="67:68">
      <c r="BO1543">
        <v>1538</v>
      </c>
      <c r="BP1543">
        <v>-0.19641118293780319</v>
      </c>
    </row>
    <row r="1544" spans="67:68">
      <c r="BO1544">
        <v>1539</v>
      </c>
      <c r="BP1544">
        <v>-0.18925569736228115</v>
      </c>
    </row>
    <row r="1545" spans="67:68">
      <c r="BO1545">
        <v>1540</v>
      </c>
      <c r="BP1545">
        <v>3.1742691487871955E-2</v>
      </c>
    </row>
    <row r="1546" spans="67:68">
      <c r="BO1546">
        <v>1541</v>
      </c>
      <c r="BP1546">
        <v>0.23994465262453546</v>
      </c>
    </row>
    <row r="1547" spans="67:68">
      <c r="BO1547">
        <v>1542</v>
      </c>
      <c r="BP1547">
        <v>0.16983661686441753</v>
      </c>
    </row>
    <row r="1548" spans="67:68">
      <c r="BO1548">
        <v>1543</v>
      </c>
      <c r="BP1548">
        <v>0.17403848763422552</v>
      </c>
    </row>
    <row r="1549" spans="67:68">
      <c r="BO1549">
        <v>1544</v>
      </c>
      <c r="BP1549">
        <v>-0.13125977538265438</v>
      </c>
    </row>
    <row r="1550" spans="67:68">
      <c r="BO1550">
        <v>1545</v>
      </c>
      <c r="BP1550">
        <v>-0.19636920289839804</v>
      </c>
    </row>
    <row r="1551" spans="67:68">
      <c r="BO1551">
        <v>1546</v>
      </c>
      <c r="BP1551">
        <v>0.20448295872183969</v>
      </c>
    </row>
    <row r="1552" spans="67:68">
      <c r="BO1552">
        <v>1547</v>
      </c>
      <c r="BP1552">
        <v>-0.15283814063493889</v>
      </c>
    </row>
    <row r="1553" spans="67:68">
      <c r="BO1553">
        <v>1548</v>
      </c>
      <c r="BP1553">
        <v>2.9264392982630394E-2</v>
      </c>
    </row>
    <row r="1554" spans="67:68">
      <c r="BO1554">
        <v>1549</v>
      </c>
      <c r="BP1554">
        <v>0.26599626241069624</v>
      </c>
    </row>
    <row r="1555" spans="67:68">
      <c r="BO1555">
        <v>1550</v>
      </c>
      <c r="BP1555">
        <v>-0.13356779301681954</v>
      </c>
    </row>
    <row r="1556" spans="67:68">
      <c r="BO1556">
        <v>1551</v>
      </c>
      <c r="BP1556">
        <v>0.13802662705377028</v>
      </c>
    </row>
    <row r="1557" spans="67:68">
      <c r="BO1557">
        <v>1552</v>
      </c>
      <c r="BP1557">
        <v>-0.16492393362108748</v>
      </c>
    </row>
    <row r="1558" spans="67:68">
      <c r="BO1558">
        <v>1553</v>
      </c>
      <c r="BP1558">
        <v>8.2821649718260393E-2</v>
      </c>
    </row>
    <row r="1559" spans="67:68">
      <c r="BO1559">
        <v>1554</v>
      </c>
      <c r="BP1559">
        <v>-0.11606357075983037</v>
      </c>
    </row>
    <row r="1560" spans="67:68">
      <c r="BO1560">
        <v>1555</v>
      </c>
      <c r="BP1560">
        <v>0.22315211857233069</v>
      </c>
    </row>
    <row r="1561" spans="67:68">
      <c r="BO1561">
        <v>1556</v>
      </c>
      <c r="BP1561">
        <v>4.2322332754454073E-2</v>
      </c>
    </row>
    <row r="1562" spans="67:68">
      <c r="BO1562">
        <v>1557</v>
      </c>
      <c r="BP1562">
        <v>0.13856254511347693</v>
      </c>
    </row>
    <row r="1563" spans="67:68">
      <c r="BO1563">
        <v>1558</v>
      </c>
      <c r="BP1563">
        <v>3.6769975350344264E-2</v>
      </c>
    </row>
    <row r="1564" spans="67:68">
      <c r="BO1564">
        <v>1559</v>
      </c>
      <c r="BP1564">
        <v>-0.18585796081917244</v>
      </c>
    </row>
    <row r="1565" spans="67:68">
      <c r="BO1565">
        <v>1560</v>
      </c>
      <c r="BP1565">
        <v>9.9565986054455879E-2</v>
      </c>
    </row>
    <row r="1566" spans="67:68">
      <c r="BO1566">
        <v>1561</v>
      </c>
      <c r="BP1566">
        <v>-0.15784714123696575</v>
      </c>
    </row>
    <row r="1567" spans="67:68">
      <c r="BO1567">
        <v>1562</v>
      </c>
      <c r="BP1567">
        <v>0.11691944577681512</v>
      </c>
    </row>
    <row r="1568" spans="67:68">
      <c r="BO1568">
        <v>1563</v>
      </c>
      <c r="BP1568">
        <v>3.8709749667693083E-2</v>
      </c>
    </row>
    <row r="1569" spans="67:68">
      <c r="BO1569">
        <v>1564</v>
      </c>
      <c r="BP1569">
        <v>7.5983615341224608E-2</v>
      </c>
    </row>
    <row r="1570" spans="67:68">
      <c r="BO1570">
        <v>1565</v>
      </c>
      <c r="BP1570">
        <v>0.17426851668298504</v>
      </c>
    </row>
    <row r="1571" spans="67:68">
      <c r="BO1571">
        <v>1566</v>
      </c>
      <c r="BP1571">
        <v>0.21164101677523223</v>
      </c>
    </row>
    <row r="1572" spans="67:68">
      <c r="BO1572">
        <v>1567</v>
      </c>
      <c r="BP1572">
        <v>0.23568307387520382</v>
      </c>
    </row>
    <row r="1573" spans="67:68">
      <c r="BO1573">
        <v>1568</v>
      </c>
      <c r="BP1573">
        <v>-0.16485995532248959</v>
      </c>
    </row>
    <row r="1574" spans="67:68">
      <c r="BO1574">
        <v>1569</v>
      </c>
      <c r="BP1574">
        <v>-8.6142731898499747E-3</v>
      </c>
    </row>
    <row r="1575" spans="67:68">
      <c r="BO1575">
        <v>1570</v>
      </c>
      <c r="BP1575">
        <v>0.27244729959845515</v>
      </c>
    </row>
    <row r="1576" spans="67:68">
      <c r="BO1576">
        <v>1571</v>
      </c>
      <c r="BP1576">
        <v>-6.695483660770396E-2</v>
      </c>
    </row>
    <row r="1577" spans="67:68">
      <c r="BO1577">
        <v>1572</v>
      </c>
      <c r="BP1577">
        <v>-0.1649223592254801</v>
      </c>
    </row>
    <row r="1578" spans="67:68">
      <c r="BO1578">
        <v>1573</v>
      </c>
      <c r="BP1578">
        <v>-6.9840527254285245E-2</v>
      </c>
    </row>
    <row r="1579" spans="67:68">
      <c r="BO1579">
        <v>1574</v>
      </c>
      <c r="BP1579">
        <v>-0.12394712123505042</v>
      </c>
    </row>
    <row r="1580" spans="67:68">
      <c r="BO1580">
        <v>1575</v>
      </c>
      <c r="BP1580">
        <v>-9.7804374904892799E-2</v>
      </c>
    </row>
    <row r="1581" spans="67:68">
      <c r="BO1581">
        <v>1576</v>
      </c>
      <c r="BP1581">
        <v>-0.10090632568605246</v>
      </c>
    </row>
    <row r="1582" spans="67:68">
      <c r="BO1582">
        <v>1577</v>
      </c>
      <c r="BP1582">
        <v>9.0966760032688276E-2</v>
      </c>
    </row>
    <row r="1583" spans="67:68">
      <c r="BO1583">
        <v>1578</v>
      </c>
      <c r="BP1583">
        <v>0.21160956931715519</v>
      </c>
    </row>
    <row r="1584" spans="67:68">
      <c r="BO1584">
        <v>1579</v>
      </c>
      <c r="BP1584">
        <v>-0.18808876206754083</v>
      </c>
    </row>
    <row r="1585" spans="67:68">
      <c r="BO1585">
        <v>1580</v>
      </c>
      <c r="BP1585">
        <v>0.19218589236196426</v>
      </c>
    </row>
    <row r="1586" spans="67:68">
      <c r="BO1586">
        <v>1581</v>
      </c>
      <c r="BP1586">
        <v>-7.8260988401894438E-2</v>
      </c>
    </row>
    <row r="1587" spans="67:68">
      <c r="BO1587">
        <v>1582</v>
      </c>
      <c r="BP1587">
        <v>4.9379109630059981E-4</v>
      </c>
    </row>
    <row r="1588" spans="67:68">
      <c r="BO1588">
        <v>1583</v>
      </c>
      <c r="BP1588">
        <v>0.16528648303767873</v>
      </c>
    </row>
    <row r="1589" spans="67:68">
      <c r="BO1589">
        <v>1584</v>
      </c>
      <c r="BP1589">
        <v>0.27120317938078625</v>
      </c>
    </row>
    <row r="1590" spans="67:68">
      <c r="BO1590">
        <v>1585</v>
      </c>
      <c r="BP1590">
        <v>0.22887799449915985</v>
      </c>
    </row>
    <row r="1591" spans="67:68">
      <c r="BO1591">
        <v>1586</v>
      </c>
      <c r="BP1591">
        <v>0.10150377148926848</v>
      </c>
    </row>
    <row r="1592" spans="67:68">
      <c r="BO1592">
        <v>1587</v>
      </c>
      <c r="BP1592">
        <v>0.16853319234019404</v>
      </c>
    </row>
    <row r="1593" spans="67:68">
      <c r="BO1593">
        <v>1588</v>
      </c>
      <c r="BP1593">
        <v>0.10300634739655223</v>
      </c>
    </row>
    <row r="1594" spans="67:68">
      <c r="BO1594">
        <v>1589</v>
      </c>
      <c r="BP1594">
        <v>7.7032251588082412E-2</v>
      </c>
    </row>
    <row r="1595" spans="67:68">
      <c r="BO1595">
        <v>1590</v>
      </c>
      <c r="BP1595">
        <v>-8.2548663985137716E-2</v>
      </c>
    </row>
    <row r="1596" spans="67:68">
      <c r="BO1596">
        <v>1591</v>
      </c>
      <c r="BP1596">
        <v>-0.14909786936233915</v>
      </c>
    </row>
    <row r="1597" spans="67:68">
      <c r="BO1597">
        <v>1592</v>
      </c>
      <c r="BP1597">
        <v>5.106991800374916E-2</v>
      </c>
    </row>
    <row r="1598" spans="67:68">
      <c r="BO1598">
        <v>1593</v>
      </c>
      <c r="BP1598">
        <v>0.22153179256779809</v>
      </c>
    </row>
    <row r="1599" spans="67:68">
      <c r="BO1599">
        <v>1594</v>
      </c>
      <c r="BP1599">
        <v>5.5873026138986426E-2</v>
      </c>
    </row>
    <row r="1600" spans="67:68">
      <c r="BO1600">
        <v>1595</v>
      </c>
      <c r="BP1600">
        <v>-3.0030751301004022E-2</v>
      </c>
    </row>
    <row r="1601" spans="67:68">
      <c r="BO1601">
        <v>1596</v>
      </c>
      <c r="BP1601">
        <v>-0.17195278356862781</v>
      </c>
    </row>
    <row r="1602" spans="67:68">
      <c r="BO1602">
        <v>1597</v>
      </c>
      <c r="BP1602">
        <v>0.19058910258686323</v>
      </c>
    </row>
    <row r="1603" spans="67:68">
      <c r="BO1603">
        <v>1598</v>
      </c>
      <c r="BP1603">
        <v>-5.702049433453299E-2</v>
      </c>
    </row>
    <row r="1604" spans="67:68">
      <c r="BO1604">
        <v>1599</v>
      </c>
      <c r="BP1604">
        <v>0.25422022834345509</v>
      </c>
    </row>
    <row r="1605" spans="67:68">
      <c r="BO1605">
        <v>1600</v>
      </c>
      <c r="BP1605">
        <v>2.2444861991805731E-2</v>
      </c>
    </row>
    <row r="1606" spans="67:68">
      <c r="BO1606">
        <v>1601</v>
      </c>
      <c r="BP1606">
        <v>-0.18319723238532021</v>
      </c>
    </row>
    <row r="1607" spans="67:68">
      <c r="BO1607">
        <v>1602</v>
      </c>
      <c r="BP1607">
        <v>0.13427468715053925</v>
      </c>
    </row>
    <row r="1608" spans="67:68">
      <c r="BO1608">
        <v>1603</v>
      </c>
      <c r="BP1608">
        <v>1.7841033487850377E-3</v>
      </c>
    </row>
    <row r="1609" spans="67:68">
      <c r="BO1609">
        <v>1604</v>
      </c>
      <c r="BP1609">
        <v>-0.18591213668044881</v>
      </c>
    </row>
    <row r="1610" spans="67:68">
      <c r="BO1610">
        <v>1605</v>
      </c>
      <c r="BP1610">
        <v>-0.11813053072644369</v>
      </c>
    </row>
    <row r="1611" spans="67:68">
      <c r="BO1611">
        <v>1606</v>
      </c>
      <c r="BP1611">
        <v>0.10151889640463158</v>
      </c>
    </row>
    <row r="1612" spans="67:68">
      <c r="BO1612">
        <v>1607</v>
      </c>
      <c r="BP1612">
        <v>0.13936590586871311</v>
      </c>
    </row>
    <row r="1613" spans="67:68">
      <c r="BO1613">
        <v>1608</v>
      </c>
      <c r="BP1613">
        <v>-4.510558673148235E-2</v>
      </c>
    </row>
    <row r="1614" spans="67:68">
      <c r="BO1614">
        <v>1609</v>
      </c>
      <c r="BP1614">
        <v>0.12265892601579365</v>
      </c>
    </row>
    <row r="1615" spans="67:68">
      <c r="BO1615">
        <v>1610</v>
      </c>
      <c r="BP1615">
        <v>0.29469434949913437</v>
      </c>
    </row>
    <row r="1616" spans="67:68">
      <c r="BO1616">
        <v>1611</v>
      </c>
      <c r="BP1616">
        <v>7.4660030197877369E-2</v>
      </c>
    </row>
    <row r="1617" spans="67:68">
      <c r="BO1617">
        <v>1612</v>
      </c>
      <c r="BP1617">
        <v>-0.14099711498237777</v>
      </c>
    </row>
    <row r="1618" spans="67:68">
      <c r="BO1618">
        <v>1613</v>
      </c>
      <c r="BP1618">
        <v>0.12694342300107425</v>
      </c>
    </row>
    <row r="1619" spans="67:68">
      <c r="BO1619">
        <v>1614</v>
      </c>
      <c r="BP1619">
        <v>0.23109524958186345</v>
      </c>
    </row>
    <row r="1620" spans="67:68">
      <c r="BO1620">
        <v>1615</v>
      </c>
      <c r="BP1620">
        <v>0.22008277844921259</v>
      </c>
    </row>
    <row r="1621" spans="67:68">
      <c r="BO1621">
        <v>1616</v>
      </c>
      <c r="BP1621">
        <v>-7.6686961883620952E-2</v>
      </c>
    </row>
    <row r="1622" spans="67:68">
      <c r="BO1622">
        <v>1617</v>
      </c>
      <c r="BP1622">
        <v>-2.9023378626840401E-2</v>
      </c>
    </row>
    <row r="1623" spans="67:68">
      <c r="BO1623">
        <v>1618</v>
      </c>
      <c r="BP1623">
        <v>-4.4000216962776784E-2</v>
      </c>
    </row>
    <row r="1624" spans="67:68">
      <c r="BO1624">
        <v>1619</v>
      </c>
      <c r="BP1624">
        <v>0.11460117205284726</v>
      </c>
    </row>
    <row r="1625" spans="67:68">
      <c r="BO1625">
        <v>1620</v>
      </c>
      <c r="BP1625">
        <v>4.7162756383723414E-2</v>
      </c>
    </row>
    <row r="1626" spans="67:68">
      <c r="BO1626">
        <v>1621</v>
      </c>
      <c r="BP1626">
        <v>0.1156739263128807</v>
      </c>
    </row>
    <row r="1627" spans="67:68">
      <c r="BO1627">
        <v>1622</v>
      </c>
      <c r="BP1627">
        <v>-0.12524777353385252</v>
      </c>
    </row>
    <row r="1628" spans="67:68">
      <c r="BO1628">
        <v>1623</v>
      </c>
      <c r="BP1628">
        <v>0.17026628158664026</v>
      </c>
    </row>
    <row r="1629" spans="67:68">
      <c r="BO1629">
        <v>1624</v>
      </c>
      <c r="BP1629">
        <v>0.18852085449799283</v>
      </c>
    </row>
    <row r="1630" spans="67:68">
      <c r="BO1630">
        <v>1625</v>
      </c>
      <c r="BP1630">
        <v>2.6040896520781953E-2</v>
      </c>
    </row>
    <row r="1631" spans="67:68">
      <c r="BO1631">
        <v>1626</v>
      </c>
      <c r="BP1631">
        <v>0.11148844612594572</v>
      </c>
    </row>
    <row r="1632" spans="67:68">
      <c r="BO1632">
        <v>1627</v>
      </c>
      <c r="BP1632">
        <v>0.16974001387276277</v>
      </c>
    </row>
    <row r="1633" spans="67:68">
      <c r="BO1633">
        <v>1628</v>
      </c>
      <c r="BP1633">
        <v>1.705775343666005E-2</v>
      </c>
    </row>
    <row r="1634" spans="67:68">
      <c r="BO1634">
        <v>1629</v>
      </c>
      <c r="BP1634">
        <v>0.29035741425025124</v>
      </c>
    </row>
    <row r="1635" spans="67:68">
      <c r="BO1635">
        <v>1630</v>
      </c>
      <c r="BP1635">
        <v>0.13882869272063569</v>
      </c>
    </row>
    <row r="1636" spans="67:68">
      <c r="BO1636">
        <v>1631</v>
      </c>
      <c r="BP1636">
        <v>-8.1416074411409134E-2</v>
      </c>
    </row>
    <row r="1637" spans="67:68">
      <c r="BO1637">
        <v>1632</v>
      </c>
      <c r="BP1637">
        <v>5.9634191477364762E-2</v>
      </c>
    </row>
    <row r="1638" spans="67:68">
      <c r="BO1638">
        <v>1633</v>
      </c>
      <c r="BP1638">
        <v>0.26317088886956957</v>
      </c>
    </row>
    <row r="1639" spans="67:68">
      <c r="BO1639">
        <v>1634</v>
      </c>
      <c r="BP1639">
        <v>-8.7153508786744771E-2</v>
      </c>
    </row>
    <row r="1640" spans="67:68">
      <c r="BO1640">
        <v>1635</v>
      </c>
      <c r="BP1640">
        <v>0.17466692784239107</v>
      </c>
    </row>
    <row r="1641" spans="67:68">
      <c r="BO1641">
        <v>1636</v>
      </c>
      <c r="BP1641">
        <v>0.15825391196857408</v>
      </c>
    </row>
    <row r="1642" spans="67:68">
      <c r="BO1642">
        <v>1637</v>
      </c>
      <c r="BP1642">
        <v>1.4764161120438435E-2</v>
      </c>
    </row>
    <row r="1643" spans="67:68">
      <c r="BO1643">
        <v>1638</v>
      </c>
      <c r="BP1643">
        <v>0.18868998352410693</v>
      </c>
    </row>
    <row r="1644" spans="67:68">
      <c r="BO1644">
        <v>1639</v>
      </c>
      <c r="BP1644">
        <v>0.21272215111986553</v>
      </c>
    </row>
    <row r="1645" spans="67:68">
      <c r="BO1645">
        <v>1640</v>
      </c>
      <c r="BP1645">
        <v>0.25280961785570838</v>
      </c>
    </row>
    <row r="1646" spans="67:68">
      <c r="BO1646">
        <v>1641</v>
      </c>
      <c r="BP1646">
        <v>-0.13626840053374423</v>
      </c>
    </row>
    <row r="1647" spans="67:68">
      <c r="BO1647">
        <v>1642</v>
      </c>
      <c r="BP1647">
        <v>0.18921779121540938</v>
      </c>
    </row>
    <row r="1648" spans="67:68">
      <c r="BO1648">
        <v>1643</v>
      </c>
      <c r="BP1648">
        <v>0.1724108227784022</v>
      </c>
    </row>
    <row r="1649" spans="67:68">
      <c r="BO1649">
        <v>1644</v>
      </c>
      <c r="BP1649">
        <v>3.9254101912195138E-2</v>
      </c>
    </row>
    <row r="1650" spans="67:68">
      <c r="BO1650">
        <v>1645</v>
      </c>
      <c r="BP1650">
        <v>0.19977272338844454</v>
      </c>
    </row>
    <row r="1651" spans="67:68">
      <c r="BO1651">
        <v>1646</v>
      </c>
      <c r="BP1651">
        <v>0.29814599934879654</v>
      </c>
    </row>
    <row r="1652" spans="67:68">
      <c r="BO1652">
        <v>1647</v>
      </c>
      <c r="BP1652">
        <v>-5.5861361749800664E-2</v>
      </c>
    </row>
    <row r="1653" spans="67:68">
      <c r="BO1653">
        <v>1648</v>
      </c>
      <c r="BP1653">
        <v>-8.1245856144198103E-2</v>
      </c>
    </row>
    <row r="1654" spans="67:68">
      <c r="BO1654">
        <v>1649</v>
      </c>
      <c r="BP1654">
        <v>-0.12857283651067813</v>
      </c>
    </row>
    <row r="1655" spans="67:68">
      <c r="BO1655">
        <v>1650</v>
      </c>
      <c r="BP1655">
        <v>0.20809702611640041</v>
      </c>
    </row>
    <row r="1656" spans="67:68">
      <c r="BO1656">
        <v>1651</v>
      </c>
      <c r="BP1656">
        <v>0.16623242448789538</v>
      </c>
    </row>
    <row r="1657" spans="67:68">
      <c r="BO1657">
        <v>1652</v>
      </c>
      <c r="BP1657">
        <v>3.9126783041015467E-2</v>
      </c>
    </row>
    <row r="1658" spans="67:68">
      <c r="BO1658">
        <v>1653</v>
      </c>
      <c r="BP1658">
        <v>2.9545246079012211E-2</v>
      </c>
    </row>
    <row r="1659" spans="67:68">
      <c r="BO1659">
        <v>1654</v>
      </c>
      <c r="BP1659">
        <v>-0.17640508863985455</v>
      </c>
    </row>
    <row r="1660" spans="67:68">
      <c r="BO1660">
        <v>1655</v>
      </c>
      <c r="BP1660">
        <v>0.16306400744612271</v>
      </c>
    </row>
    <row r="1661" spans="67:68">
      <c r="BO1661">
        <v>1656</v>
      </c>
      <c r="BP1661">
        <v>-0.17624668821237033</v>
      </c>
    </row>
    <row r="1662" spans="67:68">
      <c r="BO1662">
        <v>1657</v>
      </c>
      <c r="BP1662">
        <v>0.1782370267240897</v>
      </c>
    </row>
    <row r="1663" spans="67:68">
      <c r="BO1663">
        <v>1658</v>
      </c>
      <c r="BP1663">
        <v>1.2537485446563079E-2</v>
      </c>
    </row>
    <row r="1664" spans="67:68">
      <c r="BO1664">
        <v>1659</v>
      </c>
      <c r="BP1664">
        <v>-2.0617679803183242E-2</v>
      </c>
    </row>
    <row r="1665" spans="67:68">
      <c r="BO1665">
        <v>1660</v>
      </c>
      <c r="BP1665">
        <v>0.28200740272229685</v>
      </c>
    </row>
    <row r="1666" spans="67:68">
      <c r="BO1666">
        <v>1661</v>
      </c>
      <c r="BP1666">
        <v>-7.6625988399119938E-3</v>
      </c>
    </row>
    <row r="1667" spans="67:68">
      <c r="BO1667">
        <v>1662</v>
      </c>
      <c r="BP1667">
        <v>0.21838554772381397</v>
      </c>
    </row>
    <row r="1668" spans="67:68">
      <c r="BO1668">
        <v>1663</v>
      </c>
      <c r="BP1668">
        <v>3.7109039321001125E-2</v>
      </c>
    </row>
    <row r="1669" spans="67:68">
      <c r="BO1669">
        <v>1664</v>
      </c>
      <c r="BP1669">
        <v>9.697510130609599E-4</v>
      </c>
    </row>
    <row r="1670" spans="67:68">
      <c r="BO1670">
        <v>1665</v>
      </c>
      <c r="BP1670">
        <v>0.12898115164944524</v>
      </c>
    </row>
    <row r="1671" spans="67:68">
      <c r="BO1671">
        <v>1666</v>
      </c>
      <c r="BP1671">
        <v>0.1009862234361098</v>
      </c>
    </row>
    <row r="1672" spans="67:68">
      <c r="BO1672">
        <v>1667</v>
      </c>
      <c r="BP1672">
        <v>-2.0994162258381299E-2</v>
      </c>
    </row>
    <row r="1673" spans="67:68">
      <c r="BO1673">
        <v>1668</v>
      </c>
      <c r="BP1673">
        <v>-0.19535018153582917</v>
      </c>
    </row>
    <row r="1674" spans="67:68">
      <c r="BO1674">
        <v>1669</v>
      </c>
      <c r="BP1674">
        <v>-0.15401274338082416</v>
      </c>
    </row>
    <row r="1675" spans="67:68">
      <c r="BO1675">
        <v>1670</v>
      </c>
      <c r="BP1675">
        <v>0.20125694791901033</v>
      </c>
    </row>
    <row r="1676" spans="67:68">
      <c r="BO1676">
        <v>1671</v>
      </c>
      <c r="BP1676">
        <v>-7.465319548727245E-2</v>
      </c>
    </row>
    <row r="1677" spans="67:68">
      <c r="BO1677">
        <v>1672</v>
      </c>
      <c r="BP1677">
        <v>0.10586025104770053</v>
      </c>
    </row>
    <row r="1678" spans="67:68">
      <c r="BO1678">
        <v>1673</v>
      </c>
      <c r="BP1678">
        <v>0.14945552393976641</v>
      </c>
    </row>
    <row r="1679" spans="67:68">
      <c r="BO1679">
        <v>1674</v>
      </c>
      <c r="BP1679">
        <v>0.12808266095609822</v>
      </c>
    </row>
    <row r="1680" spans="67:68">
      <c r="BO1680">
        <v>1675</v>
      </c>
      <c r="BP1680">
        <v>-7.5591252229461725E-2</v>
      </c>
    </row>
    <row r="1681" spans="67:68">
      <c r="BO1681">
        <v>1676</v>
      </c>
      <c r="BP1681">
        <v>0.29164020786238648</v>
      </c>
    </row>
    <row r="1682" spans="67:68">
      <c r="BO1682">
        <v>1677</v>
      </c>
      <c r="BP1682">
        <v>8.8583993515333637E-2</v>
      </c>
    </row>
    <row r="1683" spans="67:68">
      <c r="BO1683">
        <v>1678</v>
      </c>
      <c r="BP1683">
        <v>0.1406705559112626</v>
      </c>
    </row>
    <row r="1684" spans="67:68">
      <c r="BO1684">
        <v>1679</v>
      </c>
      <c r="BP1684">
        <v>-9.3468217021502209E-2</v>
      </c>
    </row>
    <row r="1685" spans="67:68">
      <c r="BO1685">
        <v>1680</v>
      </c>
      <c r="BP1685">
        <v>-0.18396321080069677</v>
      </c>
    </row>
    <row r="1686" spans="67:68">
      <c r="BO1686">
        <v>1681</v>
      </c>
      <c r="BP1686">
        <v>5.4579920457234921E-2</v>
      </c>
    </row>
    <row r="1687" spans="67:68">
      <c r="BO1687">
        <v>1682</v>
      </c>
      <c r="BP1687">
        <v>0.27237245411547789</v>
      </c>
    </row>
    <row r="1688" spans="67:68">
      <c r="BO1688">
        <v>1683</v>
      </c>
      <c r="BP1688">
        <v>-0.17975940498074555</v>
      </c>
    </row>
    <row r="1689" spans="67:68">
      <c r="BO1689">
        <v>1684</v>
      </c>
      <c r="BP1689">
        <v>-9.1602463651084931E-2</v>
      </c>
    </row>
    <row r="1690" spans="67:68">
      <c r="BO1690">
        <v>1685</v>
      </c>
      <c r="BP1690">
        <v>0.14452955318457716</v>
      </c>
    </row>
    <row r="1691" spans="67:68">
      <c r="BO1691">
        <v>1686</v>
      </c>
      <c r="BP1691">
        <v>0.25533078071667409</v>
      </c>
    </row>
    <row r="1692" spans="67:68">
      <c r="BO1692">
        <v>1687</v>
      </c>
      <c r="BP1692">
        <v>0.18529773740811217</v>
      </c>
    </row>
    <row r="1693" spans="67:68">
      <c r="BO1693">
        <v>1688</v>
      </c>
      <c r="BP1693">
        <v>-6.3949620686976849E-2</v>
      </c>
    </row>
    <row r="1694" spans="67:68">
      <c r="BO1694">
        <v>1689</v>
      </c>
      <c r="BP1694">
        <v>0.25401944270956239</v>
      </c>
    </row>
    <row r="1695" spans="67:68">
      <c r="BO1695">
        <v>1690</v>
      </c>
      <c r="BP1695">
        <v>0.25194524156623221</v>
      </c>
    </row>
    <row r="1696" spans="67:68">
      <c r="BO1696">
        <v>1691</v>
      </c>
      <c r="BP1696">
        <v>8.927959870463914E-2</v>
      </c>
    </row>
    <row r="1697" spans="67:68">
      <c r="BO1697">
        <v>1692</v>
      </c>
      <c r="BP1697">
        <v>-8.2682989453583156E-2</v>
      </c>
    </row>
    <row r="1698" spans="67:68">
      <c r="BO1698">
        <v>1693</v>
      </c>
      <c r="BP1698">
        <v>4.6852325115429638E-2</v>
      </c>
    </row>
    <row r="1699" spans="67:68">
      <c r="BO1699">
        <v>1694</v>
      </c>
      <c r="BP1699">
        <v>-5.0569958613262356E-2</v>
      </c>
    </row>
    <row r="1700" spans="67:68">
      <c r="BO1700">
        <v>1695</v>
      </c>
      <c r="BP1700">
        <v>5.872967020757508E-2</v>
      </c>
    </row>
    <row r="1701" spans="67:68">
      <c r="BO1701">
        <v>1696</v>
      </c>
      <c r="BP1701">
        <v>-7.8405936280906308E-2</v>
      </c>
    </row>
    <row r="1702" spans="67:68">
      <c r="BO1702">
        <v>1697</v>
      </c>
      <c r="BP1702">
        <v>8.0461372137675513E-2</v>
      </c>
    </row>
    <row r="1703" spans="67:68">
      <c r="BO1703">
        <v>1698</v>
      </c>
      <c r="BP1703">
        <v>0.21658086766058715</v>
      </c>
    </row>
    <row r="1704" spans="67:68">
      <c r="BO1704">
        <v>1699</v>
      </c>
      <c r="BP1704">
        <v>3.9293845891527068E-3</v>
      </c>
    </row>
    <row r="1705" spans="67:68">
      <c r="BO1705">
        <v>1700</v>
      </c>
      <c r="BP1705">
        <v>0.11892694797782066</v>
      </c>
    </row>
    <row r="1706" spans="67:68">
      <c r="BO1706">
        <v>1701</v>
      </c>
      <c r="BP1706">
        <v>-3.5032614660138739E-2</v>
      </c>
    </row>
    <row r="1707" spans="67:68">
      <c r="BO1707">
        <v>1702</v>
      </c>
      <c r="BP1707">
        <v>0.1600425561750663</v>
      </c>
    </row>
    <row r="1708" spans="67:68">
      <c r="BO1708">
        <v>1703</v>
      </c>
      <c r="BP1708">
        <v>-0.17103845694802844</v>
      </c>
    </row>
    <row r="1709" spans="67:68">
      <c r="BO1709">
        <v>1704</v>
      </c>
      <c r="BP1709">
        <v>0.2444273887616587</v>
      </c>
    </row>
    <row r="1710" spans="67:68">
      <c r="BO1710">
        <v>1705</v>
      </c>
      <c r="BP1710">
        <v>6.4511921042999354E-2</v>
      </c>
    </row>
    <row r="1711" spans="67:68">
      <c r="BO1711">
        <v>1706</v>
      </c>
      <c r="BP1711">
        <v>-6.5045315576113261E-2</v>
      </c>
    </row>
    <row r="1712" spans="67:68">
      <c r="BO1712">
        <v>1707</v>
      </c>
      <c r="BP1712">
        <v>0.25376455213604338</v>
      </c>
    </row>
    <row r="1713" spans="67:68">
      <c r="BO1713">
        <v>1708</v>
      </c>
      <c r="BP1713">
        <v>0.28826553604500582</v>
      </c>
    </row>
    <row r="1714" spans="67:68">
      <c r="BO1714">
        <v>1709</v>
      </c>
      <c r="BP1714">
        <v>6.1266313100842185E-2</v>
      </c>
    </row>
    <row r="1715" spans="67:68">
      <c r="BO1715">
        <v>1710</v>
      </c>
      <c r="BP1715">
        <v>0.17080281114909074</v>
      </c>
    </row>
    <row r="1716" spans="67:68">
      <c r="BO1716">
        <v>1711</v>
      </c>
      <c r="BP1716">
        <v>0.26872002435394354</v>
      </c>
    </row>
    <row r="1717" spans="67:68">
      <c r="BO1717">
        <v>1712</v>
      </c>
      <c r="BP1717">
        <v>4.825823418163383E-2</v>
      </c>
    </row>
    <row r="1718" spans="67:68">
      <c r="BO1718">
        <v>1713</v>
      </c>
      <c r="BP1718">
        <v>-6.3721229193378359E-2</v>
      </c>
    </row>
    <row r="1719" spans="67:68">
      <c r="BO1719">
        <v>1714</v>
      </c>
      <c r="BP1719">
        <v>0.20349513867174651</v>
      </c>
    </row>
    <row r="1720" spans="67:68">
      <c r="BO1720">
        <v>1715</v>
      </c>
      <c r="BP1720">
        <v>0.26612614676246532</v>
      </c>
    </row>
    <row r="1721" spans="67:68">
      <c r="BO1721">
        <v>1716</v>
      </c>
      <c r="BP1721">
        <v>0.16840522878827269</v>
      </c>
    </row>
    <row r="1722" spans="67:68">
      <c r="BO1722">
        <v>1717</v>
      </c>
      <c r="BP1722">
        <v>8.2944104337692226E-2</v>
      </c>
    </row>
    <row r="1723" spans="67:68">
      <c r="BO1723">
        <v>1718</v>
      </c>
      <c r="BP1723">
        <v>9.9915592043651191E-2</v>
      </c>
    </row>
    <row r="1724" spans="67:68">
      <c r="BO1724">
        <v>1719</v>
      </c>
      <c r="BP1724">
        <v>8.1711077726432102E-2</v>
      </c>
    </row>
    <row r="1725" spans="67:68">
      <c r="BO1725">
        <v>1720</v>
      </c>
      <c r="BP1725">
        <v>-0.18319323686966821</v>
      </c>
    </row>
    <row r="1726" spans="67:68">
      <c r="BO1726">
        <v>1721</v>
      </c>
      <c r="BP1726">
        <v>0.11105533837707515</v>
      </c>
    </row>
    <row r="1727" spans="67:68">
      <c r="BO1727">
        <v>1722</v>
      </c>
      <c r="BP1727">
        <v>-0.14892977668740975</v>
      </c>
    </row>
    <row r="1728" spans="67:68">
      <c r="BO1728">
        <v>1723</v>
      </c>
      <c r="BP1728">
        <v>0.10340857317281793</v>
      </c>
    </row>
    <row r="1729" spans="67:68">
      <c r="BO1729">
        <v>1724</v>
      </c>
      <c r="BP1729">
        <v>4.9778698287347545E-2</v>
      </c>
    </row>
    <row r="1730" spans="67:68">
      <c r="BO1730">
        <v>1725</v>
      </c>
      <c r="BP1730">
        <v>3.1572885356180025E-2</v>
      </c>
    </row>
    <row r="1731" spans="67:68">
      <c r="BO1731">
        <v>1726</v>
      </c>
      <c r="BP1731">
        <v>-0.12542170605500175</v>
      </c>
    </row>
    <row r="1732" spans="67:68">
      <c r="BO1732">
        <v>1727</v>
      </c>
      <c r="BP1732">
        <v>-9.2021724713606645E-2</v>
      </c>
    </row>
    <row r="1733" spans="67:68">
      <c r="BO1733">
        <v>1728</v>
      </c>
      <c r="BP1733">
        <v>8.4203144746349212E-2</v>
      </c>
    </row>
    <row r="1734" spans="67:68">
      <c r="BO1734">
        <v>1729</v>
      </c>
      <c r="BP1734">
        <v>-0.17707051055015494</v>
      </c>
    </row>
    <row r="1735" spans="67:68">
      <c r="BO1735">
        <v>1730</v>
      </c>
      <c r="BP1735">
        <v>3.6571553718734107E-2</v>
      </c>
    </row>
    <row r="1736" spans="67:68">
      <c r="BO1736">
        <v>1731</v>
      </c>
      <c r="BP1736">
        <v>0.17214941384604998</v>
      </c>
    </row>
    <row r="1737" spans="67:68">
      <c r="BO1737">
        <v>1732</v>
      </c>
      <c r="BP1737">
        <v>5.0029344502643736E-2</v>
      </c>
    </row>
    <row r="1738" spans="67:68">
      <c r="BO1738">
        <v>1733</v>
      </c>
      <c r="BP1738">
        <v>0.26421271085437781</v>
      </c>
    </row>
    <row r="1739" spans="67:68">
      <c r="BO1739">
        <v>1734</v>
      </c>
      <c r="BP1739">
        <v>6.469415636348036E-2</v>
      </c>
    </row>
    <row r="1740" spans="67:68">
      <c r="BO1740">
        <v>1735</v>
      </c>
      <c r="BP1740">
        <v>-4.1905818222654101E-2</v>
      </c>
    </row>
    <row r="1741" spans="67:68">
      <c r="BO1741">
        <v>1736</v>
      </c>
      <c r="BP1741">
        <v>-0.15031808294087584</v>
      </c>
    </row>
    <row r="1742" spans="67:68">
      <c r="BO1742">
        <v>1737</v>
      </c>
      <c r="BP1742">
        <v>0.26094816185487502</v>
      </c>
    </row>
    <row r="1743" spans="67:68">
      <c r="BO1743">
        <v>1738</v>
      </c>
      <c r="BP1743">
        <v>0.2326946464347191</v>
      </c>
    </row>
    <row r="1744" spans="67:68">
      <c r="BO1744">
        <v>1739</v>
      </c>
      <c r="BP1744">
        <v>-0.10066351033720461</v>
      </c>
    </row>
    <row r="1745" spans="67:68">
      <c r="BO1745">
        <v>1740</v>
      </c>
      <c r="BP1745">
        <v>-0.14156690097032576</v>
      </c>
    </row>
    <row r="1746" spans="67:68">
      <c r="BO1746">
        <v>1741</v>
      </c>
      <c r="BP1746">
        <v>0.24988469441184263</v>
      </c>
    </row>
    <row r="1747" spans="67:68">
      <c r="BO1747">
        <v>1742</v>
      </c>
      <c r="BP1747">
        <v>2.1756188406019228E-2</v>
      </c>
    </row>
    <row r="1748" spans="67:68">
      <c r="BO1748">
        <v>1743</v>
      </c>
      <c r="BP1748">
        <v>9.1122767890318979E-2</v>
      </c>
    </row>
    <row r="1749" spans="67:68">
      <c r="BO1749">
        <v>1744</v>
      </c>
      <c r="BP1749">
        <v>0.24150291617191921</v>
      </c>
    </row>
    <row r="1750" spans="67:68">
      <c r="BO1750">
        <v>1745</v>
      </c>
      <c r="BP1750">
        <v>-0.17773467653396813</v>
      </c>
    </row>
    <row r="1751" spans="67:68">
      <c r="BO1751">
        <v>1746</v>
      </c>
      <c r="BP1751">
        <v>-7.0863958196659638E-2</v>
      </c>
    </row>
    <row r="1752" spans="67:68">
      <c r="BO1752">
        <v>1747</v>
      </c>
      <c r="BP1752">
        <v>-6.9149018617627789E-2</v>
      </c>
    </row>
    <row r="1753" spans="67:68">
      <c r="BO1753">
        <v>1748</v>
      </c>
      <c r="BP1753">
        <v>3.0540070703563016E-3</v>
      </c>
    </row>
    <row r="1754" spans="67:68">
      <c r="BO1754">
        <v>1749</v>
      </c>
      <c r="BP1754">
        <v>0.26902079356097952</v>
      </c>
    </row>
    <row r="1755" spans="67:68">
      <c r="BO1755">
        <v>1750</v>
      </c>
      <c r="BP1755">
        <v>-0.18067374864678221</v>
      </c>
    </row>
    <row r="1756" spans="67:68">
      <c r="BO1756">
        <v>1751</v>
      </c>
      <c r="BP1756">
        <v>-0.15581383865499293</v>
      </c>
    </row>
    <row r="1757" spans="67:68">
      <c r="BO1757">
        <v>1752</v>
      </c>
      <c r="BP1757">
        <v>3.8339628005170656E-3</v>
      </c>
    </row>
    <row r="1758" spans="67:68">
      <c r="BO1758">
        <v>1753</v>
      </c>
      <c r="BP1758">
        <v>6.2328853066868084E-2</v>
      </c>
    </row>
    <row r="1759" spans="67:68">
      <c r="BO1759">
        <v>1754</v>
      </c>
      <c r="BP1759">
        <v>0.19042011431741407</v>
      </c>
    </row>
    <row r="1760" spans="67:68">
      <c r="BO1760">
        <v>1755</v>
      </c>
      <c r="BP1760">
        <v>5.4164016149011673E-2</v>
      </c>
    </row>
    <row r="1761" spans="67:68">
      <c r="BO1761">
        <v>1756</v>
      </c>
      <c r="BP1761">
        <v>-9.3514800067135806E-2</v>
      </c>
    </row>
    <row r="1762" spans="67:68">
      <c r="BO1762">
        <v>1757</v>
      </c>
      <c r="BP1762">
        <v>-7.2965853966902527E-2</v>
      </c>
    </row>
    <row r="1763" spans="67:68">
      <c r="BO1763">
        <v>1758</v>
      </c>
      <c r="BP1763">
        <v>-0.14569799869161643</v>
      </c>
    </row>
    <row r="1764" spans="67:68">
      <c r="BO1764">
        <v>1759</v>
      </c>
      <c r="BP1764">
        <v>4.3861632763752156E-2</v>
      </c>
    </row>
    <row r="1765" spans="67:68">
      <c r="BO1765">
        <v>1760</v>
      </c>
      <c r="BP1765">
        <v>0.1547145096379845</v>
      </c>
    </row>
    <row r="1766" spans="67:68">
      <c r="BO1766">
        <v>1761</v>
      </c>
      <c r="BP1766">
        <v>0.12687177762222135</v>
      </c>
    </row>
    <row r="1767" spans="67:68">
      <c r="BO1767">
        <v>1762</v>
      </c>
      <c r="BP1767">
        <v>1.9870732765156052E-2</v>
      </c>
    </row>
    <row r="1768" spans="67:68">
      <c r="BO1768">
        <v>1763</v>
      </c>
      <c r="BP1768">
        <v>3.9685211004745313E-2</v>
      </c>
    </row>
    <row r="1769" spans="67:68">
      <c r="BO1769">
        <v>1764</v>
      </c>
      <c r="BP1769">
        <v>-9.4566685401027972E-2</v>
      </c>
    </row>
    <row r="1770" spans="67:68">
      <c r="BO1770">
        <v>1765</v>
      </c>
      <c r="BP1770">
        <v>-1.3949832079065472E-2</v>
      </c>
    </row>
    <row r="1771" spans="67:68">
      <c r="BO1771">
        <v>1766</v>
      </c>
      <c r="BP1771">
        <v>0.21305210907303479</v>
      </c>
    </row>
    <row r="1772" spans="67:68">
      <c r="BO1772">
        <v>1767</v>
      </c>
      <c r="BP1772">
        <v>0.13403828889314462</v>
      </c>
    </row>
    <row r="1773" spans="67:68">
      <c r="BO1773">
        <v>1768</v>
      </c>
      <c r="BP1773">
        <v>0.29645528872041144</v>
      </c>
    </row>
    <row r="1774" spans="67:68">
      <c r="BO1774">
        <v>1769</v>
      </c>
      <c r="BP1774">
        <v>0.29473161046171348</v>
      </c>
    </row>
    <row r="1775" spans="67:68">
      <c r="BO1775">
        <v>1770</v>
      </c>
      <c r="BP1775">
        <v>0.15164635461944337</v>
      </c>
    </row>
    <row r="1776" spans="67:68">
      <c r="BO1776">
        <v>1771</v>
      </c>
      <c r="BP1776">
        <v>0.17984970505239917</v>
      </c>
    </row>
    <row r="1777" spans="67:68">
      <c r="BO1777">
        <v>1772</v>
      </c>
      <c r="BP1777">
        <v>0.12596095988753669</v>
      </c>
    </row>
    <row r="1778" spans="67:68">
      <c r="BO1778">
        <v>1773</v>
      </c>
      <c r="BP1778">
        <v>0.13242596117956856</v>
      </c>
    </row>
    <row r="1779" spans="67:68">
      <c r="BO1779">
        <v>1774</v>
      </c>
      <c r="BP1779">
        <v>-0.19364726071053423</v>
      </c>
    </row>
    <row r="1780" spans="67:68">
      <c r="BO1780">
        <v>1775</v>
      </c>
      <c r="BP1780">
        <v>-6.4575530416763005E-2</v>
      </c>
    </row>
    <row r="1781" spans="67:68">
      <c r="BO1781">
        <v>1776</v>
      </c>
      <c r="BP1781">
        <v>2.0061206434349943E-2</v>
      </c>
    </row>
    <row r="1782" spans="67:68">
      <c r="BO1782">
        <v>1777</v>
      </c>
      <c r="BP1782">
        <v>0.19770599359593277</v>
      </c>
    </row>
    <row r="1783" spans="67:68">
      <c r="BO1783">
        <v>1778</v>
      </c>
      <c r="BP1783">
        <v>6.8910558683156098E-2</v>
      </c>
    </row>
    <row r="1784" spans="67:68">
      <c r="BO1784">
        <v>1779</v>
      </c>
      <c r="BP1784">
        <v>0.24550940055696535</v>
      </c>
    </row>
    <row r="1785" spans="67:68">
      <c r="BO1785">
        <v>1780</v>
      </c>
      <c r="BP1785">
        <v>9.9767601213227419E-2</v>
      </c>
    </row>
    <row r="1786" spans="67:68">
      <c r="BO1786">
        <v>1781</v>
      </c>
      <c r="BP1786">
        <v>4.7507603700510548E-2</v>
      </c>
    </row>
    <row r="1787" spans="67:68">
      <c r="BO1787">
        <v>1782</v>
      </c>
      <c r="BP1787">
        <v>0.21297752815477899</v>
      </c>
    </row>
    <row r="1788" spans="67:68">
      <c r="BO1788">
        <v>1783</v>
      </c>
      <c r="BP1788">
        <v>5.294688791241009E-2</v>
      </c>
    </row>
    <row r="1789" spans="67:68">
      <c r="BO1789">
        <v>1784</v>
      </c>
      <c r="BP1789">
        <v>-0.18596897574875876</v>
      </c>
    </row>
    <row r="1790" spans="67:68">
      <c r="BO1790">
        <v>1785</v>
      </c>
      <c r="BP1790">
        <v>5.7169990034211748E-2</v>
      </c>
    </row>
    <row r="1791" spans="67:68">
      <c r="BO1791">
        <v>1786</v>
      </c>
      <c r="BP1791">
        <v>1.1833522512077033E-2</v>
      </c>
    </row>
    <row r="1792" spans="67:68">
      <c r="BO1792">
        <v>1787</v>
      </c>
      <c r="BP1792">
        <v>3.5885975718135954E-2</v>
      </c>
    </row>
    <row r="1793" spans="67:68">
      <c r="BO1793">
        <v>1788</v>
      </c>
      <c r="BP1793">
        <v>-5.3082383707709402E-2</v>
      </c>
    </row>
    <row r="1794" spans="67:68">
      <c r="BO1794">
        <v>1789</v>
      </c>
      <c r="BP1794">
        <v>0.11915363308980254</v>
      </c>
    </row>
    <row r="1795" spans="67:68">
      <c r="BO1795">
        <v>1790</v>
      </c>
      <c r="BP1795">
        <v>-0.17886298553325086</v>
      </c>
    </row>
    <row r="1796" spans="67:68">
      <c r="BO1796">
        <v>1791</v>
      </c>
      <c r="BP1796">
        <v>0.16847038371697992</v>
      </c>
    </row>
    <row r="1797" spans="67:68">
      <c r="BO1797">
        <v>1792</v>
      </c>
      <c r="BP1797">
        <v>-7.3074793359500789E-2</v>
      </c>
    </row>
    <row r="1798" spans="67:68">
      <c r="BO1798">
        <v>1793</v>
      </c>
      <c r="BP1798">
        <v>-0.19519939828630078</v>
      </c>
    </row>
    <row r="1799" spans="67:68">
      <c r="BO1799">
        <v>1794</v>
      </c>
      <c r="BP1799">
        <v>-6.3373806858810278E-2</v>
      </c>
    </row>
    <row r="1800" spans="67:68">
      <c r="BO1800">
        <v>1795</v>
      </c>
      <c r="BP1800">
        <v>0.12727016554760323</v>
      </c>
    </row>
    <row r="1801" spans="67:68">
      <c r="BO1801">
        <v>1796</v>
      </c>
      <c r="BP1801">
        <v>-9.5825801429378077E-2</v>
      </c>
    </row>
    <row r="1802" spans="67:68">
      <c r="BO1802">
        <v>1797</v>
      </c>
      <c r="BP1802">
        <v>0.22672534070338718</v>
      </c>
    </row>
    <row r="1803" spans="67:68">
      <c r="BO1803">
        <v>1798</v>
      </c>
      <c r="BP1803">
        <v>-5.8873953070782969E-2</v>
      </c>
    </row>
    <row r="1804" spans="67:68">
      <c r="BO1804">
        <v>1799</v>
      </c>
      <c r="BP1804">
        <v>5.2495495757357569E-2</v>
      </c>
    </row>
    <row r="1805" spans="67:68">
      <c r="BO1805">
        <v>1800</v>
      </c>
      <c r="BP1805">
        <v>-0.10041526063417977</v>
      </c>
    </row>
    <row r="1806" spans="67:68">
      <c r="BO1806">
        <v>1801</v>
      </c>
      <c r="BP1806">
        <v>0.10461312964309433</v>
      </c>
    </row>
    <row r="1807" spans="67:68">
      <c r="BO1807">
        <v>1802</v>
      </c>
      <c r="BP1807">
        <v>7.8011720922350536E-2</v>
      </c>
    </row>
    <row r="1808" spans="67:68">
      <c r="BO1808">
        <v>1803</v>
      </c>
      <c r="BP1808">
        <v>-1.5231704919667077E-2</v>
      </c>
    </row>
    <row r="1809" spans="67:68">
      <c r="BO1809">
        <v>1804</v>
      </c>
      <c r="BP1809">
        <v>-1.2735059580227359E-2</v>
      </c>
    </row>
    <row r="1810" spans="67:68">
      <c r="BO1810">
        <v>1805</v>
      </c>
      <c r="BP1810">
        <v>3.871689185483479E-2</v>
      </c>
    </row>
    <row r="1811" spans="67:68">
      <c r="BO1811">
        <v>1806</v>
      </c>
      <c r="BP1811">
        <v>-0.18053169179018208</v>
      </c>
    </row>
    <row r="1812" spans="67:68">
      <c r="BO1812">
        <v>1807</v>
      </c>
      <c r="BP1812">
        <v>0.20793219083695047</v>
      </c>
    </row>
    <row r="1813" spans="67:68">
      <c r="BO1813">
        <v>1808</v>
      </c>
      <c r="BP1813">
        <v>0.21115365526512214</v>
      </c>
    </row>
    <row r="1814" spans="67:68">
      <c r="BO1814">
        <v>1809</v>
      </c>
      <c r="BP1814">
        <v>-7.4145524412839725E-3</v>
      </c>
    </row>
    <row r="1815" spans="67:68">
      <c r="BO1815">
        <v>1810</v>
      </c>
      <c r="BP1815">
        <v>0.27407168734281723</v>
      </c>
    </row>
    <row r="1816" spans="67:68">
      <c r="BO1816">
        <v>1811</v>
      </c>
      <c r="BP1816">
        <v>0.13454927516725962</v>
      </c>
    </row>
    <row r="1817" spans="67:68">
      <c r="BO1817">
        <v>1812</v>
      </c>
      <c r="BP1817">
        <v>-7.5786710327402973E-2</v>
      </c>
    </row>
    <row r="1818" spans="67:68">
      <c r="BO1818">
        <v>1813</v>
      </c>
      <c r="BP1818">
        <v>5.7220064712326657E-2</v>
      </c>
    </row>
    <row r="1819" spans="67:68">
      <c r="BO1819">
        <v>1814</v>
      </c>
      <c r="BP1819">
        <v>-0.17720265414763448</v>
      </c>
    </row>
    <row r="1820" spans="67:68">
      <c r="BO1820">
        <v>1815</v>
      </c>
      <c r="BP1820">
        <v>0.1665594739981045</v>
      </c>
    </row>
    <row r="1821" spans="67:68">
      <c r="BO1821">
        <v>1816</v>
      </c>
      <c r="BP1821">
        <v>0.23341949708889898</v>
      </c>
    </row>
    <row r="1822" spans="67:68">
      <c r="BO1822">
        <v>1817</v>
      </c>
      <c r="BP1822">
        <v>5.0926766167088577E-2</v>
      </c>
    </row>
    <row r="1823" spans="67:68">
      <c r="BO1823">
        <v>1818</v>
      </c>
      <c r="BP1823">
        <v>0.23136619616924559</v>
      </c>
    </row>
    <row r="1824" spans="67:68">
      <c r="BO1824">
        <v>1819</v>
      </c>
      <c r="BP1824">
        <v>-8.0860900107241229E-2</v>
      </c>
    </row>
    <row r="1825" spans="67:68">
      <c r="BO1825">
        <v>1820</v>
      </c>
      <c r="BP1825">
        <v>0.28383163624337898</v>
      </c>
    </row>
    <row r="1826" spans="67:68">
      <c r="BO1826">
        <v>1821</v>
      </c>
      <c r="BP1826">
        <v>0.20438250095881821</v>
      </c>
    </row>
    <row r="1827" spans="67:68">
      <c r="BO1827">
        <v>1822</v>
      </c>
      <c r="BP1827">
        <v>4.1216721797990852E-2</v>
      </c>
    </row>
    <row r="1828" spans="67:68">
      <c r="BO1828">
        <v>1823</v>
      </c>
      <c r="BP1828">
        <v>6.8314190449153767E-2</v>
      </c>
    </row>
    <row r="1829" spans="67:68">
      <c r="BO1829">
        <v>1824</v>
      </c>
      <c r="BP1829">
        <v>0.18255567022050673</v>
      </c>
    </row>
    <row r="1830" spans="67:68">
      <c r="BO1830">
        <v>1825</v>
      </c>
      <c r="BP1830">
        <v>-2.0913113970243591E-2</v>
      </c>
    </row>
    <row r="1831" spans="67:68">
      <c r="BO1831">
        <v>1826</v>
      </c>
      <c r="BP1831">
        <v>0.14967986619012175</v>
      </c>
    </row>
    <row r="1832" spans="67:68">
      <c r="BO1832">
        <v>1827</v>
      </c>
      <c r="BP1832">
        <v>0.13007081654963309</v>
      </c>
    </row>
    <row r="1833" spans="67:68">
      <c r="BO1833">
        <v>1828</v>
      </c>
      <c r="BP1833">
        <v>0.11553735479333688</v>
      </c>
    </row>
    <row r="1834" spans="67:68">
      <c r="BO1834">
        <v>1829</v>
      </c>
      <c r="BP1834">
        <v>-4.0461361041815191E-2</v>
      </c>
    </row>
    <row r="1835" spans="67:68">
      <c r="BO1835">
        <v>1830</v>
      </c>
      <c r="BP1835">
        <v>2.2683531173121718E-2</v>
      </c>
    </row>
    <row r="1836" spans="67:68">
      <c r="BO1836">
        <v>1831</v>
      </c>
      <c r="BP1836">
        <v>-5.1689750922288336E-2</v>
      </c>
    </row>
    <row r="1837" spans="67:68">
      <c r="BO1837">
        <v>1832</v>
      </c>
      <c r="BP1837">
        <v>0.29362280000468693</v>
      </c>
    </row>
    <row r="1838" spans="67:68">
      <c r="BO1838">
        <v>1833</v>
      </c>
      <c r="BP1838">
        <v>4.6252031078873046E-2</v>
      </c>
    </row>
    <row r="1839" spans="67:68">
      <c r="BO1839">
        <v>1834</v>
      </c>
      <c r="BP1839">
        <v>-0.18907208716480878</v>
      </c>
    </row>
    <row r="1840" spans="67:68">
      <c r="BO1840">
        <v>1835</v>
      </c>
      <c r="BP1840">
        <v>8.7756829325951136E-2</v>
      </c>
    </row>
    <row r="1841" spans="67:68">
      <c r="BO1841">
        <v>1836</v>
      </c>
      <c r="BP1841">
        <v>1.7801955482692866E-2</v>
      </c>
    </row>
    <row r="1842" spans="67:68">
      <c r="BO1842">
        <v>1837</v>
      </c>
      <c r="BP1842">
        <v>6.0717093615201279E-2</v>
      </c>
    </row>
    <row r="1843" spans="67:68">
      <c r="BO1843">
        <v>1838</v>
      </c>
      <c r="BP1843">
        <v>0.14220945490707193</v>
      </c>
    </row>
    <row r="1844" spans="67:68">
      <c r="BO1844">
        <v>1839</v>
      </c>
      <c r="BP1844">
        <v>2.0530050163897862E-2</v>
      </c>
    </row>
    <row r="1845" spans="67:68">
      <c r="BO1845">
        <v>1840</v>
      </c>
      <c r="BP1845">
        <v>-0.10818599327565365</v>
      </c>
    </row>
    <row r="1846" spans="67:68">
      <c r="BO1846">
        <v>1841</v>
      </c>
      <c r="BP1846">
        <v>0.25652912230584707</v>
      </c>
    </row>
    <row r="1847" spans="67:68">
      <c r="BO1847">
        <v>1842</v>
      </c>
      <c r="BP1847">
        <v>-2.5345243224175085E-2</v>
      </c>
    </row>
    <row r="1848" spans="67:68">
      <c r="BO1848">
        <v>1843</v>
      </c>
      <c r="BP1848">
        <v>-0.1700485206123471</v>
      </c>
    </row>
    <row r="1849" spans="67:68">
      <c r="BO1849">
        <v>1844</v>
      </c>
      <c r="BP1849">
        <v>0.19152862131499299</v>
      </c>
    </row>
    <row r="1850" spans="67:68">
      <c r="BO1850">
        <v>1845</v>
      </c>
      <c r="BP1850">
        <v>0.10331311012997441</v>
      </c>
    </row>
    <row r="1851" spans="67:68">
      <c r="BO1851">
        <v>1846</v>
      </c>
      <c r="BP1851">
        <v>0.11267585862274582</v>
      </c>
    </row>
    <row r="1852" spans="67:68">
      <c r="BO1852">
        <v>1847</v>
      </c>
      <c r="BP1852">
        <v>1.211741170843067E-2</v>
      </c>
    </row>
    <row r="1853" spans="67:68">
      <c r="BO1853">
        <v>1848</v>
      </c>
      <c r="BP1853">
        <v>-0.19548486539091359</v>
      </c>
    </row>
    <row r="1854" spans="67:68">
      <c r="BO1854">
        <v>1849</v>
      </c>
      <c r="BP1854">
        <v>0.29303624059579203</v>
      </c>
    </row>
    <row r="1855" spans="67:68">
      <c r="BO1855">
        <v>1850</v>
      </c>
      <c r="BP1855">
        <v>6.6787153567951507E-3</v>
      </c>
    </row>
    <row r="1856" spans="67:68">
      <c r="BO1856">
        <v>1851</v>
      </c>
      <c r="BP1856">
        <v>-0.14651753331259681</v>
      </c>
    </row>
    <row r="1857" spans="67:68">
      <c r="BO1857">
        <v>1852</v>
      </c>
      <c r="BP1857">
        <v>-0.10244828177181603</v>
      </c>
    </row>
    <row r="1858" spans="67:68">
      <c r="BO1858">
        <v>1853</v>
      </c>
      <c r="BP1858">
        <v>0.18662830205243341</v>
      </c>
    </row>
    <row r="1859" spans="67:68">
      <c r="BO1859">
        <v>1854</v>
      </c>
      <c r="BP1859">
        <v>-2.4519928695483917E-2</v>
      </c>
    </row>
    <row r="1860" spans="67:68">
      <c r="BO1860">
        <v>1855</v>
      </c>
      <c r="BP1860">
        <v>3.2787216014044052E-2</v>
      </c>
    </row>
    <row r="1861" spans="67:68">
      <c r="BO1861">
        <v>1856</v>
      </c>
      <c r="BP1861">
        <v>4.1604989609166532E-2</v>
      </c>
    </row>
    <row r="1862" spans="67:68">
      <c r="BO1862">
        <v>1857</v>
      </c>
      <c r="BP1862">
        <v>-5.1693479260766395E-2</v>
      </c>
    </row>
    <row r="1863" spans="67:68">
      <c r="BO1863">
        <v>1858</v>
      </c>
      <c r="BP1863">
        <v>-8.2564382947058368E-2</v>
      </c>
    </row>
    <row r="1864" spans="67:68">
      <c r="BO1864">
        <v>1859</v>
      </c>
      <c r="BP1864">
        <v>1.970235679050103E-2</v>
      </c>
    </row>
    <row r="1865" spans="67:68">
      <c r="BO1865">
        <v>1860</v>
      </c>
      <c r="BP1865">
        <v>6.3949078181244123E-2</v>
      </c>
    </row>
    <row r="1866" spans="67:68">
      <c r="BO1866">
        <v>1861</v>
      </c>
      <c r="BP1866">
        <v>0.16334000340721683</v>
      </c>
    </row>
    <row r="1867" spans="67:68">
      <c r="BO1867">
        <v>1862</v>
      </c>
      <c r="BP1867">
        <v>0.24675322546073764</v>
      </c>
    </row>
    <row r="1868" spans="67:68">
      <c r="BO1868">
        <v>1863</v>
      </c>
      <c r="BP1868">
        <v>-0.19215480183988698</v>
      </c>
    </row>
    <row r="1869" spans="67:68">
      <c r="BO1869">
        <v>1864</v>
      </c>
      <c r="BP1869">
        <v>-0.13703680027220649</v>
      </c>
    </row>
    <row r="1870" spans="67:68">
      <c r="BO1870">
        <v>1865</v>
      </c>
      <c r="BP1870">
        <v>0.17321809345299727</v>
      </c>
    </row>
    <row r="1871" spans="67:68">
      <c r="BO1871">
        <v>1866</v>
      </c>
      <c r="BP1871">
        <v>0.15498878835327223</v>
      </c>
    </row>
    <row r="1872" spans="67:68">
      <c r="BO1872">
        <v>1867</v>
      </c>
      <c r="BP1872">
        <v>-0.14147343495990738</v>
      </c>
    </row>
    <row r="1873" spans="67:68">
      <c r="BO1873">
        <v>1868</v>
      </c>
      <c r="BP1873">
        <v>-4.0635279902549837E-2</v>
      </c>
    </row>
    <row r="1874" spans="67:68">
      <c r="BO1874">
        <v>1869</v>
      </c>
      <c r="BP1874">
        <v>0.15959825193703275</v>
      </c>
    </row>
    <row r="1875" spans="67:68">
      <c r="BO1875">
        <v>1870</v>
      </c>
      <c r="BP1875">
        <v>0.18737938218268302</v>
      </c>
    </row>
    <row r="1876" spans="67:68">
      <c r="BO1876">
        <v>1871</v>
      </c>
      <c r="BP1876">
        <v>0.13848897134622112</v>
      </c>
    </row>
    <row r="1877" spans="67:68">
      <c r="BO1877">
        <v>1872</v>
      </c>
      <c r="BP1877">
        <v>0.17500427420539083</v>
      </c>
    </row>
    <row r="1878" spans="67:68">
      <c r="BO1878">
        <v>1873</v>
      </c>
      <c r="BP1878">
        <v>1.4917530646528565E-2</v>
      </c>
    </row>
    <row r="1879" spans="67:68">
      <c r="BO1879">
        <v>1874</v>
      </c>
      <c r="BP1879">
        <v>-8.3018160570894672E-2</v>
      </c>
    </row>
    <row r="1880" spans="67:68">
      <c r="BO1880">
        <v>1875</v>
      </c>
      <c r="BP1880">
        <v>-8.2104097285761291E-2</v>
      </c>
    </row>
    <row r="1881" spans="67:68">
      <c r="BO1881">
        <v>1876</v>
      </c>
      <c r="BP1881">
        <v>0.20300279444047409</v>
      </c>
    </row>
    <row r="1882" spans="67:68">
      <c r="BO1882">
        <v>1877</v>
      </c>
      <c r="BP1882">
        <v>-0.13987122609237629</v>
      </c>
    </row>
    <row r="1883" spans="67:68">
      <c r="BO1883">
        <v>1878</v>
      </c>
      <c r="BP1883">
        <v>0.18096032246615679</v>
      </c>
    </row>
    <row r="1884" spans="67:68">
      <c r="BO1884">
        <v>1879</v>
      </c>
      <c r="BP1884">
        <v>3.3287533425030602E-2</v>
      </c>
    </row>
    <row r="1885" spans="67:68">
      <c r="BO1885">
        <v>1880</v>
      </c>
      <c r="BP1885">
        <v>1.1463377187169721E-2</v>
      </c>
    </row>
    <row r="1886" spans="67:68">
      <c r="BO1886">
        <v>1881</v>
      </c>
      <c r="BP1886">
        <v>0.10206410894247159</v>
      </c>
    </row>
    <row r="1887" spans="67:68">
      <c r="BO1887">
        <v>1882</v>
      </c>
      <c r="BP1887">
        <v>-2.4522591219811651E-2</v>
      </c>
    </row>
    <row r="1888" spans="67:68">
      <c r="BO1888">
        <v>1883</v>
      </c>
      <c r="BP1888">
        <v>-6.577325691455238E-2</v>
      </c>
    </row>
    <row r="1889" spans="67:68">
      <c r="BO1889">
        <v>1884</v>
      </c>
      <c r="BP1889">
        <v>-0.13684302965207362</v>
      </c>
    </row>
    <row r="1890" spans="67:68">
      <c r="BO1890">
        <v>1885</v>
      </c>
      <c r="BP1890">
        <v>0.14362130175552879</v>
      </c>
    </row>
    <row r="1891" spans="67:68">
      <c r="BO1891">
        <v>1886</v>
      </c>
      <c r="BP1891">
        <v>6.0745376373887328E-2</v>
      </c>
    </row>
    <row r="1892" spans="67:68">
      <c r="BO1892">
        <v>1887</v>
      </c>
      <c r="BP1892">
        <v>-0.12078441692505359</v>
      </c>
    </row>
    <row r="1893" spans="67:68">
      <c r="BO1893">
        <v>1888</v>
      </c>
      <c r="BP1893">
        <v>4.1561817134431522E-2</v>
      </c>
    </row>
    <row r="1894" spans="67:68">
      <c r="BO1894">
        <v>1889</v>
      </c>
      <c r="BP1894">
        <v>-9.313276770764245E-2</v>
      </c>
    </row>
    <row r="1895" spans="67:68">
      <c r="BO1895">
        <v>1890</v>
      </c>
      <c r="BP1895">
        <v>-7.0084001301484899E-2</v>
      </c>
    </row>
    <row r="1896" spans="67:68">
      <c r="BO1896">
        <v>1891</v>
      </c>
      <c r="BP1896">
        <v>0.13516864191214495</v>
      </c>
    </row>
    <row r="1897" spans="67:68">
      <c r="BO1897">
        <v>1892</v>
      </c>
      <c r="BP1897">
        <v>0.16429060821593677</v>
      </c>
    </row>
    <row r="1898" spans="67:68">
      <c r="BO1898">
        <v>1893</v>
      </c>
      <c r="BP1898">
        <v>0.24006360877134714</v>
      </c>
    </row>
    <row r="1899" spans="67:68">
      <c r="BO1899">
        <v>1894</v>
      </c>
      <c r="BP1899">
        <v>7.260801449053822E-2</v>
      </c>
    </row>
    <row r="1900" spans="67:68">
      <c r="BO1900">
        <v>1895</v>
      </c>
      <c r="BP1900">
        <v>4.7284921064289442E-2</v>
      </c>
    </row>
    <row r="1901" spans="67:68">
      <c r="BO1901">
        <v>1896</v>
      </c>
      <c r="BP1901">
        <v>-3.5882640463940962E-2</v>
      </c>
    </row>
    <row r="1902" spans="67:68">
      <c r="BO1902">
        <v>1897</v>
      </c>
      <c r="BP1902">
        <v>-8.5506666835144907E-2</v>
      </c>
    </row>
    <row r="1903" spans="67:68">
      <c r="BO1903">
        <v>1898</v>
      </c>
      <c r="BP1903">
        <v>-4.5980951014092386E-2</v>
      </c>
    </row>
    <row r="1904" spans="67:68">
      <c r="BO1904">
        <v>1899</v>
      </c>
      <c r="BP1904">
        <v>-7.3065509504463111E-2</v>
      </c>
    </row>
    <row r="1905" spans="67:68">
      <c r="BO1905">
        <v>1900</v>
      </c>
      <c r="BP1905">
        <v>0.25105047675273817</v>
      </c>
    </row>
    <row r="1906" spans="67:68">
      <c r="BO1906">
        <v>1901</v>
      </c>
      <c r="BP1906">
        <v>-9.3736359754267196E-2</v>
      </c>
    </row>
    <row r="1907" spans="67:68">
      <c r="BO1907">
        <v>1902</v>
      </c>
      <c r="BP1907">
        <v>7.3258052987988431E-2</v>
      </c>
    </row>
    <row r="1908" spans="67:68">
      <c r="BO1908">
        <v>1903</v>
      </c>
      <c r="BP1908">
        <v>0.24573306318821625</v>
      </c>
    </row>
    <row r="1909" spans="67:68">
      <c r="BO1909">
        <v>1904</v>
      </c>
      <c r="BP1909">
        <v>0.16167875142887628</v>
      </c>
    </row>
    <row r="1910" spans="67:68">
      <c r="BO1910">
        <v>1905</v>
      </c>
      <c r="BP1910">
        <v>-0.19792406906532267</v>
      </c>
    </row>
    <row r="1911" spans="67:68">
      <c r="BO1911">
        <v>1906</v>
      </c>
      <c r="BP1911">
        <v>-0.14310926768991145</v>
      </c>
    </row>
    <row r="1912" spans="67:68">
      <c r="BO1912">
        <v>1907</v>
      </c>
      <c r="BP1912">
        <v>-6.0887147010791454E-2</v>
      </c>
    </row>
    <row r="1913" spans="67:68">
      <c r="BO1913">
        <v>1908</v>
      </c>
      <c r="BP1913">
        <v>0.26830744856601951</v>
      </c>
    </row>
    <row r="1914" spans="67:68">
      <c r="BO1914">
        <v>1909</v>
      </c>
      <c r="BP1914">
        <v>0.11168704415840486</v>
      </c>
    </row>
    <row r="1915" spans="67:68">
      <c r="BO1915">
        <v>1910</v>
      </c>
      <c r="BP1915">
        <v>-0.19047377716464164</v>
      </c>
    </row>
    <row r="1916" spans="67:68">
      <c r="BO1916">
        <v>1911</v>
      </c>
      <c r="BP1916">
        <v>0.2495929240176904</v>
      </c>
    </row>
    <row r="1917" spans="67:68">
      <c r="BO1917">
        <v>1912</v>
      </c>
      <c r="BP1917">
        <v>0.20977176433898115</v>
      </c>
    </row>
    <row r="1918" spans="67:68">
      <c r="BO1918">
        <v>1913</v>
      </c>
      <c r="BP1918">
        <v>0.2097220907635744</v>
      </c>
    </row>
    <row r="1919" spans="67:68">
      <c r="BO1919">
        <v>1914</v>
      </c>
      <c r="BP1919">
        <v>-0.11281365057480619</v>
      </c>
    </row>
    <row r="1920" spans="67:68">
      <c r="BO1920">
        <v>1915</v>
      </c>
      <c r="BP1920">
        <v>0.10299471215523687</v>
      </c>
    </row>
    <row r="1921" spans="67:68">
      <c r="BO1921">
        <v>1916</v>
      </c>
      <c r="BP1921">
        <v>0.2377176952033429</v>
      </c>
    </row>
    <row r="1922" spans="67:68">
      <c r="BO1922">
        <v>1917</v>
      </c>
      <c r="BP1922">
        <v>-0.18053612063450153</v>
      </c>
    </row>
    <row r="1923" spans="67:68">
      <c r="BO1923">
        <v>1918</v>
      </c>
      <c r="BP1923">
        <v>0.22488639262004512</v>
      </c>
    </row>
    <row r="1924" spans="67:68">
      <c r="BO1924">
        <v>1919</v>
      </c>
      <c r="BP1924">
        <v>0.22866414822596814</v>
      </c>
    </row>
    <row r="1925" spans="67:68">
      <c r="BO1925">
        <v>1920</v>
      </c>
      <c r="BP1925">
        <v>0.21138003190537891</v>
      </c>
    </row>
    <row r="1926" spans="67:68">
      <c r="BO1926">
        <v>1921</v>
      </c>
      <c r="BP1926">
        <v>-0.13517373191239279</v>
      </c>
    </row>
    <row r="1927" spans="67:68">
      <c r="BO1927">
        <v>1922</v>
      </c>
      <c r="BP1927">
        <v>-0.10670036595721211</v>
      </c>
    </row>
    <row r="1928" spans="67:68">
      <c r="BO1928">
        <v>1923</v>
      </c>
      <c r="BP1928">
        <v>8.3912236382511218E-2</v>
      </c>
    </row>
    <row r="1929" spans="67:68">
      <c r="BO1929">
        <v>1924</v>
      </c>
      <c r="BP1929">
        <v>6.3452772208755615E-2</v>
      </c>
    </row>
    <row r="1930" spans="67:68">
      <c r="BO1930">
        <v>1925</v>
      </c>
      <c r="BP1930">
        <v>6.2128216081883014E-2</v>
      </c>
    </row>
    <row r="1931" spans="67:68">
      <c r="BO1931">
        <v>1926</v>
      </c>
      <c r="BP1931">
        <v>-7.5076241568425628E-2</v>
      </c>
    </row>
    <row r="1932" spans="67:68">
      <c r="BO1932">
        <v>1927</v>
      </c>
      <c r="BP1932">
        <v>4.1272240102602331E-2</v>
      </c>
    </row>
    <row r="1933" spans="67:68">
      <c r="BO1933">
        <v>1928</v>
      </c>
      <c r="BP1933">
        <v>0.15609535671001634</v>
      </c>
    </row>
    <row r="1934" spans="67:68">
      <c r="BO1934">
        <v>1929</v>
      </c>
      <c r="BP1934">
        <v>4.8867109410887455E-2</v>
      </c>
    </row>
    <row r="1935" spans="67:68">
      <c r="BO1935">
        <v>1930</v>
      </c>
      <c r="BP1935">
        <v>0.24593973088801935</v>
      </c>
    </row>
    <row r="1936" spans="67:68">
      <c r="BO1936">
        <v>1931</v>
      </c>
      <c r="BP1936">
        <v>-2.558320367807948E-2</v>
      </c>
    </row>
    <row r="1937" spans="67:68">
      <c r="BO1937">
        <v>1932</v>
      </c>
      <c r="BP1937">
        <v>0.28863314256909289</v>
      </c>
    </row>
    <row r="1938" spans="67:68">
      <c r="BO1938">
        <v>1933</v>
      </c>
      <c r="BP1938">
        <v>-7.7639479986854887E-2</v>
      </c>
    </row>
    <row r="1939" spans="67:68">
      <c r="BO1939">
        <v>1934</v>
      </c>
      <c r="BP1939">
        <v>-0.19849028303560301</v>
      </c>
    </row>
    <row r="1940" spans="67:68">
      <c r="BO1940">
        <v>1935</v>
      </c>
      <c r="BP1940">
        <v>0.1483444727524092</v>
      </c>
    </row>
    <row r="1941" spans="67:68">
      <c r="BO1941">
        <v>1936</v>
      </c>
      <c r="BP1941">
        <v>-0.10581286999412054</v>
      </c>
    </row>
    <row r="1942" spans="67:68">
      <c r="BO1942">
        <v>1937</v>
      </c>
      <c r="BP1942">
        <v>1.5770900086713002E-2</v>
      </c>
    </row>
    <row r="1943" spans="67:68">
      <c r="BO1943">
        <v>1938</v>
      </c>
      <c r="BP1943">
        <v>0.14648556105793037</v>
      </c>
    </row>
    <row r="1944" spans="67:68">
      <c r="BO1944">
        <v>1939</v>
      </c>
      <c r="BP1944">
        <v>0.11294860307404508</v>
      </c>
    </row>
    <row r="1945" spans="67:68">
      <c r="BO1945">
        <v>1940</v>
      </c>
      <c r="BP1945">
        <v>0.24938339398988946</v>
      </c>
    </row>
    <row r="1946" spans="67:68">
      <c r="BO1946">
        <v>1941</v>
      </c>
      <c r="BP1946">
        <v>-5.3151406454916283E-2</v>
      </c>
    </row>
    <row r="1947" spans="67:68">
      <c r="BO1947">
        <v>1942</v>
      </c>
      <c r="BP1947">
        <v>0.18240928317430888</v>
      </c>
    </row>
    <row r="1948" spans="67:68">
      <c r="BO1948">
        <v>1943</v>
      </c>
      <c r="BP1948">
        <v>3.7072293989609539E-3</v>
      </c>
    </row>
    <row r="1949" spans="67:68">
      <c r="BO1949">
        <v>1944</v>
      </c>
      <c r="BP1949">
        <v>-5.1541447944730756E-2</v>
      </c>
    </row>
    <row r="1950" spans="67:68">
      <c r="BO1950">
        <v>1945</v>
      </c>
      <c r="BP1950">
        <v>0.20028555094082001</v>
      </c>
    </row>
    <row r="1951" spans="67:68">
      <c r="BO1951">
        <v>1946</v>
      </c>
      <c r="BP1951">
        <v>-7.8616979036560619E-2</v>
      </c>
    </row>
    <row r="1952" spans="67:68">
      <c r="BO1952">
        <v>1947</v>
      </c>
      <c r="BP1952">
        <v>0.17961916406199729</v>
      </c>
    </row>
    <row r="1953" spans="67:68">
      <c r="BO1953">
        <v>1948</v>
      </c>
      <c r="BP1953">
        <v>-5.6070636812364905E-2</v>
      </c>
    </row>
    <row r="1954" spans="67:68">
      <c r="BO1954">
        <v>1949</v>
      </c>
      <c r="BP1954">
        <v>4.6520633629670904E-2</v>
      </c>
    </row>
    <row r="1955" spans="67:68">
      <c r="BO1955">
        <v>1950</v>
      </c>
      <c r="BP1955">
        <v>0.27327099208691819</v>
      </c>
    </row>
    <row r="1956" spans="67:68">
      <c r="BO1956">
        <v>1951</v>
      </c>
      <c r="BP1956">
        <v>0.1524677678257339</v>
      </c>
    </row>
    <row r="1957" spans="67:68">
      <c r="BO1957">
        <v>1952</v>
      </c>
      <c r="BP1957">
        <v>0.27859798729058821</v>
      </c>
    </row>
    <row r="1958" spans="67:68">
      <c r="BO1958">
        <v>1953</v>
      </c>
      <c r="BP1958">
        <v>-0.1953153308040233</v>
      </c>
    </row>
    <row r="1959" spans="67:68">
      <c r="BO1959">
        <v>1954</v>
      </c>
      <c r="BP1959">
        <v>6.2751835579872239E-2</v>
      </c>
    </row>
    <row r="1960" spans="67:68">
      <c r="BO1960">
        <v>1955</v>
      </c>
      <c r="BP1960">
        <v>0.13314880287854564</v>
      </c>
    </row>
    <row r="1961" spans="67:68">
      <c r="BO1961">
        <v>1956</v>
      </c>
      <c r="BP1961">
        <v>-9.9997899721506023E-2</v>
      </c>
    </row>
    <row r="1962" spans="67:68">
      <c r="BO1962">
        <v>1957</v>
      </c>
      <c r="BP1962">
        <v>4.1718702500011529E-3</v>
      </c>
    </row>
    <row r="1963" spans="67:68">
      <c r="BO1963">
        <v>1958</v>
      </c>
      <c r="BP1963">
        <v>-0.1372811945450168</v>
      </c>
    </row>
    <row r="1964" spans="67:68">
      <c r="BO1964">
        <v>1959</v>
      </c>
      <c r="BP1964">
        <v>0.26359809820979924</v>
      </c>
    </row>
    <row r="1965" spans="67:68">
      <c r="BO1965">
        <v>1960</v>
      </c>
      <c r="BP1965">
        <v>1.7078656355476507E-2</v>
      </c>
    </row>
    <row r="1966" spans="67:68">
      <c r="BO1966">
        <v>1961</v>
      </c>
      <c r="BP1966">
        <v>0.11477185102657267</v>
      </c>
    </row>
    <row r="1967" spans="67:68">
      <c r="BO1967">
        <v>1962</v>
      </c>
      <c r="BP1967">
        <v>0.21390786595518024</v>
      </c>
    </row>
    <row r="1968" spans="67:68">
      <c r="BO1968">
        <v>1963</v>
      </c>
      <c r="BP1968">
        <v>0.1580382836925236</v>
      </c>
    </row>
    <row r="1969" spans="67:68">
      <c r="BO1969">
        <v>1964</v>
      </c>
      <c r="BP1969">
        <v>5.926354845384274E-2</v>
      </c>
    </row>
    <row r="1970" spans="67:68">
      <c r="BO1970">
        <v>1965</v>
      </c>
      <c r="BP1970">
        <v>-2.2326597557775996E-2</v>
      </c>
    </row>
    <row r="1971" spans="67:68">
      <c r="BO1971">
        <v>1966</v>
      </c>
      <c r="BP1971">
        <v>0.20657094045332153</v>
      </c>
    </row>
    <row r="1972" spans="67:68">
      <c r="BO1972">
        <v>1967</v>
      </c>
      <c r="BP1972">
        <v>-0.18851415284452705</v>
      </c>
    </row>
    <row r="1973" spans="67:68">
      <c r="BO1973">
        <v>1968</v>
      </c>
      <c r="BP1973">
        <v>-7.4312771537018985E-3</v>
      </c>
    </row>
    <row r="1974" spans="67:68">
      <c r="BO1974">
        <v>1969</v>
      </c>
      <c r="BP1974">
        <v>-8.2663058023353997E-2</v>
      </c>
    </row>
    <row r="1975" spans="67:68">
      <c r="BO1975">
        <v>1970</v>
      </c>
      <c r="BP1975">
        <v>-9.8762289145455484E-2</v>
      </c>
    </row>
    <row r="1976" spans="67:68">
      <c r="BO1976">
        <v>1971</v>
      </c>
      <c r="BP1976">
        <v>0.12028189561499819</v>
      </c>
    </row>
    <row r="1977" spans="67:68">
      <c r="BO1977">
        <v>1972</v>
      </c>
      <c r="BP1977">
        <v>-0.12086222150898523</v>
      </c>
    </row>
    <row r="1978" spans="67:68">
      <c r="BO1978">
        <v>1973</v>
      </c>
      <c r="BP1978">
        <v>1.3232316547930778E-2</v>
      </c>
    </row>
    <row r="1979" spans="67:68">
      <c r="BO1979">
        <v>1974</v>
      </c>
      <c r="BP1979">
        <v>-0.18592852451243341</v>
      </c>
    </row>
    <row r="1980" spans="67:68">
      <c r="BO1980">
        <v>1975</v>
      </c>
      <c r="BP1980">
        <v>0.28402365047183609</v>
      </c>
    </row>
    <row r="1981" spans="67:68">
      <c r="BO1981">
        <v>1976</v>
      </c>
      <c r="BP1981">
        <v>0.11182973425644593</v>
      </c>
    </row>
    <row r="1982" spans="67:68">
      <c r="BO1982">
        <v>1977</v>
      </c>
      <c r="BP1982">
        <v>0.25652180349129866</v>
      </c>
    </row>
    <row r="1983" spans="67:68">
      <c r="BO1983">
        <v>1978</v>
      </c>
      <c r="BP1983">
        <v>4.8106671040884508E-3</v>
      </c>
    </row>
    <row r="1984" spans="67:68">
      <c r="BO1984">
        <v>1979</v>
      </c>
      <c r="BP1984">
        <v>0.22420796811513088</v>
      </c>
    </row>
    <row r="1985" spans="67:68">
      <c r="BO1985">
        <v>1980</v>
      </c>
      <c r="BP1985">
        <v>9.1076993401426221E-2</v>
      </c>
    </row>
    <row r="1986" spans="67:68">
      <c r="BO1986">
        <v>1981</v>
      </c>
      <c r="BP1986">
        <v>-0.11521258767073816</v>
      </c>
    </row>
    <row r="1987" spans="67:68">
      <c r="BO1987">
        <v>1982</v>
      </c>
      <c r="BP1987">
        <v>0.11161985408118658</v>
      </c>
    </row>
    <row r="1988" spans="67:68">
      <c r="BO1988">
        <v>1983</v>
      </c>
      <c r="BP1988">
        <v>0.25556539132391509</v>
      </c>
    </row>
    <row r="1989" spans="67:68">
      <c r="BO1989">
        <v>1984</v>
      </c>
      <c r="BP1989">
        <v>0.28679550301581724</v>
      </c>
    </row>
    <row r="1990" spans="67:68">
      <c r="BO1990">
        <v>1985</v>
      </c>
      <c r="BP1990">
        <v>1.2945010190508976E-2</v>
      </c>
    </row>
    <row r="1991" spans="67:68">
      <c r="BO1991">
        <v>1986</v>
      </c>
      <c r="BP1991">
        <v>0.13324099976845738</v>
      </c>
    </row>
    <row r="1992" spans="67:68">
      <c r="BO1992">
        <v>1987</v>
      </c>
      <c r="BP1992">
        <v>0.15453041073214463</v>
      </c>
    </row>
    <row r="1993" spans="67:68">
      <c r="BO1993">
        <v>1988</v>
      </c>
      <c r="BP1993">
        <v>9.9421565006050039E-2</v>
      </c>
    </row>
    <row r="1994" spans="67:68">
      <c r="BO1994">
        <v>1989</v>
      </c>
      <c r="BP1994">
        <v>5.2666302598127768E-2</v>
      </c>
    </row>
    <row r="1995" spans="67:68">
      <c r="BO1995">
        <v>1990</v>
      </c>
      <c r="BP1995">
        <v>0.18209174558525454</v>
      </c>
    </row>
    <row r="1996" spans="67:68">
      <c r="BO1996">
        <v>1991</v>
      </c>
      <c r="BP1996">
        <v>-0.12321220004149419</v>
      </c>
    </row>
    <row r="1997" spans="67:68">
      <c r="BO1997">
        <v>1992</v>
      </c>
      <c r="BP1997">
        <v>0.25890434853138922</v>
      </c>
    </row>
    <row r="1998" spans="67:68">
      <c r="BO1998">
        <v>1993</v>
      </c>
      <c r="BP1998">
        <v>9.7283474928516023E-2</v>
      </c>
    </row>
    <row r="1999" spans="67:68">
      <c r="BO1999">
        <v>1994</v>
      </c>
      <c r="BP1999">
        <v>0.13087442365356655</v>
      </c>
    </row>
    <row r="2000" spans="67:68">
      <c r="BO2000">
        <v>1995</v>
      </c>
      <c r="BP2000">
        <v>-2.6861728212557168E-2</v>
      </c>
    </row>
    <row r="2001" spans="67:68">
      <c r="BO2001">
        <v>1996</v>
      </c>
      <c r="BP2001">
        <v>0.10851506432167246</v>
      </c>
    </row>
    <row r="2002" spans="67:68">
      <c r="BO2002">
        <v>1997</v>
      </c>
      <c r="BP2002">
        <v>-5.639870323031515E-2</v>
      </c>
    </row>
    <row r="2003" spans="67:68">
      <c r="BO2003">
        <v>1998</v>
      </c>
      <c r="BP2003">
        <v>0.28532274844325062</v>
      </c>
    </row>
    <row r="2004" spans="67:68">
      <c r="BO2004">
        <v>1999</v>
      </c>
      <c r="BP2004">
        <v>0.12277238528242751</v>
      </c>
    </row>
    <row r="2005" spans="67:68">
      <c r="BO2005">
        <v>2000</v>
      </c>
      <c r="BP2005">
        <v>0.29824933943659365</v>
      </c>
    </row>
    <row r="2006" spans="67:68">
      <c r="BO2006">
        <v>2001</v>
      </c>
      <c r="BP2006">
        <v>5.63641333654889E-2</v>
      </c>
    </row>
    <row r="2007" spans="67:68">
      <c r="BO2007">
        <v>2002</v>
      </c>
      <c r="BP2007">
        <v>-2.1036692793904577E-2</v>
      </c>
    </row>
    <row r="2008" spans="67:68">
      <c r="BO2008">
        <v>2003</v>
      </c>
      <c r="BP2008">
        <v>-0.13874732189558486</v>
      </c>
    </row>
    <row r="2009" spans="67:68">
      <c r="BO2009">
        <v>2004</v>
      </c>
      <c r="BP2009">
        <v>-0.19701805821974344</v>
      </c>
    </row>
    <row r="2010" spans="67:68">
      <c r="BO2010">
        <v>2005</v>
      </c>
      <c r="BP2010">
        <v>0.1279237451179232</v>
      </c>
    </row>
    <row r="2011" spans="67:68">
      <c r="BO2011">
        <v>2006</v>
      </c>
      <c r="BP2011">
        <v>-8.638709992610033E-2</v>
      </c>
    </row>
    <row r="2012" spans="67:68">
      <c r="BO2012">
        <v>2007</v>
      </c>
      <c r="BP2012">
        <v>8.797408228066822E-2</v>
      </c>
    </row>
    <row r="2013" spans="67:68">
      <c r="BO2013">
        <v>2008</v>
      </c>
      <c r="BP2013">
        <v>8.5923838445682132E-2</v>
      </c>
    </row>
    <row r="2014" spans="67:68">
      <c r="BO2014">
        <v>2009</v>
      </c>
      <c r="BP2014">
        <v>0.11410081083651846</v>
      </c>
    </row>
    <row r="2015" spans="67:68">
      <c r="BO2015">
        <v>2010</v>
      </c>
      <c r="BP2015">
        <v>0.12608294597186337</v>
      </c>
    </row>
    <row r="2016" spans="67:68">
      <c r="BO2016">
        <v>2011</v>
      </c>
      <c r="BP2016">
        <v>-0.16734821378949766</v>
      </c>
    </row>
    <row r="2017" spans="67:68">
      <c r="BO2017">
        <v>2012</v>
      </c>
      <c r="BP2017">
        <v>0.16953325456177004</v>
      </c>
    </row>
    <row r="2018" spans="67:68">
      <c r="BO2018">
        <v>2013</v>
      </c>
      <c r="BP2018">
        <v>-9.8797034136836714E-2</v>
      </c>
    </row>
    <row r="2019" spans="67:68">
      <c r="BO2019">
        <v>2014</v>
      </c>
      <c r="BP2019">
        <v>-0.13775157255779902</v>
      </c>
    </row>
    <row r="2020" spans="67:68">
      <c r="BO2020">
        <v>2015</v>
      </c>
      <c r="BP2020">
        <v>-1.9336102554480539E-2</v>
      </c>
    </row>
    <row r="2021" spans="67:68">
      <c r="BO2021">
        <v>2016</v>
      </c>
      <c r="BP2021">
        <v>8.0854533131745121E-2</v>
      </c>
    </row>
    <row r="2022" spans="67:68">
      <c r="BO2022">
        <v>2017</v>
      </c>
      <c r="BP2022">
        <v>2.9600695142812161E-2</v>
      </c>
    </row>
    <row r="2023" spans="67:68">
      <c r="BO2023">
        <v>2018</v>
      </c>
      <c r="BP2023">
        <v>0.16882643367197531</v>
      </c>
    </row>
    <row r="2024" spans="67:68">
      <c r="BO2024">
        <v>2019</v>
      </c>
      <c r="BP2024">
        <v>1.9107657076345985E-3</v>
      </c>
    </row>
    <row r="2025" spans="67:68">
      <c r="BO2025">
        <v>2020</v>
      </c>
      <c r="BP2025">
        <v>-6.3362396828906264E-2</v>
      </c>
    </row>
    <row r="2026" spans="67:68">
      <c r="BO2026">
        <v>2021</v>
      </c>
      <c r="BP2026">
        <v>-0.13320083868678595</v>
      </c>
    </row>
    <row r="2027" spans="67:68">
      <c r="BO2027">
        <v>2022</v>
      </c>
      <c r="BP2027">
        <v>0.16216623671447727</v>
      </c>
    </row>
    <row r="2028" spans="67:68">
      <c r="BO2028">
        <v>2023</v>
      </c>
      <c r="BP2028">
        <v>6.4678390488957349E-2</v>
      </c>
    </row>
    <row r="2029" spans="67:68">
      <c r="BO2029">
        <v>2024</v>
      </c>
      <c r="BP2029">
        <v>-0.17788142066410551</v>
      </c>
    </row>
    <row r="2030" spans="67:68">
      <c r="BO2030">
        <v>2025</v>
      </c>
      <c r="BP2030">
        <v>0.20521080297794142</v>
      </c>
    </row>
    <row r="2031" spans="67:68">
      <c r="BO2031">
        <v>2026</v>
      </c>
      <c r="BP2031">
        <v>-1.8430543278266265E-2</v>
      </c>
    </row>
    <row r="2032" spans="67:68">
      <c r="BO2032">
        <v>2027</v>
      </c>
      <c r="BP2032">
        <v>-4.6523686381326035E-2</v>
      </c>
    </row>
    <row r="2033" spans="67:68">
      <c r="BO2033">
        <v>2028</v>
      </c>
      <c r="BP2033">
        <v>-0.19930937306946761</v>
      </c>
    </row>
    <row r="2034" spans="67:68">
      <c r="BO2034">
        <v>2029</v>
      </c>
      <c r="BP2034">
        <v>0.24906035431093781</v>
      </c>
    </row>
    <row r="2035" spans="67:68">
      <c r="BO2035">
        <v>2030</v>
      </c>
      <c r="BP2035">
        <v>6.2863044098192433E-2</v>
      </c>
    </row>
    <row r="2036" spans="67:68">
      <c r="BO2036">
        <v>2031</v>
      </c>
      <c r="BP2036">
        <v>2.803282855770256E-2</v>
      </c>
    </row>
    <row r="2037" spans="67:68">
      <c r="BO2037">
        <v>2032</v>
      </c>
      <c r="BP2037">
        <v>4.6405154358523049E-2</v>
      </c>
    </row>
    <row r="2038" spans="67:68">
      <c r="BO2038">
        <v>2033</v>
      </c>
      <c r="BP2038">
        <v>-4.6453334993030282E-2</v>
      </c>
    </row>
    <row r="2039" spans="67:68">
      <c r="BO2039">
        <v>2034</v>
      </c>
      <c r="BP2039">
        <v>0.24563932534818078</v>
      </c>
    </row>
    <row r="2040" spans="67:68">
      <c r="BO2040">
        <v>2035</v>
      </c>
      <c r="BP2040">
        <v>-2.4911651112057731E-2</v>
      </c>
    </row>
    <row r="2041" spans="67:68">
      <c r="BO2041">
        <v>2036</v>
      </c>
      <c r="BP2041">
        <v>-3.6405313338218503E-2</v>
      </c>
    </row>
    <row r="2042" spans="67:68">
      <c r="BO2042">
        <v>2037</v>
      </c>
      <c r="BP2042">
        <v>-4.3094583924473406E-3</v>
      </c>
    </row>
    <row r="2043" spans="67:68">
      <c r="BO2043">
        <v>2038</v>
      </c>
      <c r="BP2043">
        <v>0.11264477846785037</v>
      </c>
    </row>
    <row r="2044" spans="67:68">
      <c r="BO2044">
        <v>2039</v>
      </c>
      <c r="BP2044">
        <v>-0.12872132164590711</v>
      </c>
    </row>
    <row r="2045" spans="67:68">
      <c r="BO2045">
        <v>2040</v>
      </c>
      <c r="BP2045">
        <v>0.20742579117602633</v>
      </c>
    </row>
    <row r="2046" spans="67:68">
      <c r="BO2046">
        <v>2041</v>
      </c>
      <c r="BP2046">
        <v>0.18954197507997167</v>
      </c>
    </row>
    <row r="2047" spans="67:68">
      <c r="BO2047">
        <v>2042</v>
      </c>
      <c r="BP2047">
        <v>-5.3249569579780442E-2</v>
      </c>
    </row>
    <row r="2048" spans="67:68">
      <c r="BO2048">
        <v>2043</v>
      </c>
      <c r="BP2048">
        <v>0.11054992900139998</v>
      </c>
    </row>
    <row r="2049" spans="67:68">
      <c r="BO2049">
        <v>2044</v>
      </c>
      <c r="BP2049">
        <v>-0.11658611754126436</v>
      </c>
    </row>
    <row r="2050" spans="67:68">
      <c r="BO2050">
        <v>2045</v>
      </c>
      <c r="BP2050">
        <v>4.4509013482983251E-2</v>
      </c>
    </row>
    <row r="2051" spans="67:68">
      <c r="BO2051">
        <v>2046</v>
      </c>
      <c r="BP2051">
        <v>-3.4168107696490091E-2</v>
      </c>
    </row>
    <row r="2052" spans="67:68">
      <c r="BO2052">
        <v>2047</v>
      </c>
      <c r="BP2052">
        <v>-0.14773084189955665</v>
      </c>
    </row>
    <row r="2053" spans="67:68">
      <c r="BO2053">
        <v>2048</v>
      </c>
      <c r="BP2053">
        <v>0.11945009588902811</v>
      </c>
    </row>
    <row r="2054" spans="67:68">
      <c r="BO2054">
        <v>2049</v>
      </c>
      <c r="BP2054">
        <v>0.14359379189855204</v>
      </c>
    </row>
    <row r="2055" spans="67:68">
      <c r="BO2055">
        <v>2050</v>
      </c>
      <c r="BP2055">
        <v>0.13490017697751017</v>
      </c>
    </row>
    <row r="2056" spans="67:68">
      <c r="BO2056">
        <v>2051</v>
      </c>
      <c r="BP2056">
        <v>0.1458322736394127</v>
      </c>
    </row>
    <row r="2057" spans="67:68">
      <c r="BO2057">
        <v>2052</v>
      </c>
      <c r="BP2057">
        <v>0.17844966263586065</v>
      </c>
    </row>
    <row r="2058" spans="67:68">
      <c r="BO2058">
        <v>2053</v>
      </c>
      <c r="BP2058">
        <v>0.20058152562416121</v>
      </c>
    </row>
    <row r="2059" spans="67:68">
      <c r="BO2059">
        <v>2054</v>
      </c>
      <c r="BP2059">
        <v>0.23722021047475855</v>
      </c>
    </row>
    <row r="2060" spans="67:68">
      <c r="BO2060">
        <v>2055</v>
      </c>
      <c r="BP2060">
        <v>0.11019565715808394</v>
      </c>
    </row>
    <row r="2061" spans="67:68">
      <c r="BO2061">
        <v>2056</v>
      </c>
      <c r="BP2061">
        <v>-8.9126127462596738E-2</v>
      </c>
    </row>
    <row r="2062" spans="67:68">
      <c r="BO2062">
        <v>2057</v>
      </c>
      <c r="BP2062">
        <v>0.24038287818261556</v>
      </c>
    </row>
    <row r="2063" spans="67:68">
      <c r="BO2063">
        <v>2058</v>
      </c>
      <c r="BP2063">
        <v>-0.19154459025985721</v>
      </c>
    </row>
    <row r="2064" spans="67:68">
      <c r="BO2064">
        <v>2059</v>
      </c>
      <c r="BP2064">
        <v>2.6159734212385211E-2</v>
      </c>
    </row>
    <row r="2065" spans="67:68">
      <c r="BO2065">
        <v>2060</v>
      </c>
      <c r="BP2065">
        <v>0.1725318550217021</v>
      </c>
    </row>
    <row r="2066" spans="67:68">
      <c r="BO2066">
        <v>2061</v>
      </c>
      <c r="BP2066">
        <v>-5.7398105203677885E-2</v>
      </c>
    </row>
    <row r="2067" spans="67:68">
      <c r="BO2067">
        <v>2062</v>
      </c>
      <c r="BP2067">
        <v>0.10386684661860385</v>
      </c>
    </row>
    <row r="2068" spans="67:68">
      <c r="BO2068">
        <v>2063</v>
      </c>
      <c r="BP2068">
        <v>-4.8871550457896262E-3</v>
      </c>
    </row>
    <row r="2069" spans="67:68">
      <c r="BO2069">
        <v>2064</v>
      </c>
      <c r="BP2069">
        <v>0.25415130314415046</v>
      </c>
    </row>
    <row r="2070" spans="67:68">
      <c r="BO2070">
        <v>2065</v>
      </c>
      <c r="BP2070">
        <v>0.25103353879499674</v>
      </c>
    </row>
    <row r="2071" spans="67:68">
      <c r="BO2071">
        <v>2066</v>
      </c>
      <c r="BP2071">
        <v>0.13888783411567357</v>
      </c>
    </row>
    <row r="2072" spans="67:68">
      <c r="BO2072">
        <v>2067</v>
      </c>
      <c r="BP2072">
        <v>7.1719077451674496E-2</v>
      </c>
    </row>
    <row r="2073" spans="67:68">
      <c r="BO2073">
        <v>2068</v>
      </c>
      <c r="BP2073">
        <v>-0.15200862572704449</v>
      </c>
    </row>
    <row r="2074" spans="67:68">
      <c r="BO2074">
        <v>2069</v>
      </c>
      <c r="BP2074">
        <v>2.6674689690368292E-2</v>
      </c>
    </row>
    <row r="2075" spans="67:68">
      <c r="BO2075">
        <v>2070</v>
      </c>
      <c r="BP2075">
        <v>-2.2768839636278626E-2</v>
      </c>
    </row>
    <row r="2076" spans="67:68">
      <c r="BO2076">
        <v>2071</v>
      </c>
      <c r="BP2076">
        <v>0.20539660114416386</v>
      </c>
    </row>
    <row r="2077" spans="67:68">
      <c r="BO2077">
        <v>2072</v>
      </c>
      <c r="BP2077">
        <v>0.10115532013709977</v>
      </c>
    </row>
    <row r="2078" spans="67:68">
      <c r="BO2078">
        <v>2073</v>
      </c>
      <c r="BP2078">
        <v>7.2875946874048136E-2</v>
      </c>
    </row>
    <row r="2079" spans="67:68">
      <c r="BO2079">
        <v>2074</v>
      </c>
      <c r="BP2079">
        <v>-6.5267574006276918E-2</v>
      </c>
    </row>
    <row r="2080" spans="67:68">
      <c r="BO2080">
        <v>2075</v>
      </c>
      <c r="BP2080">
        <v>0.104327535707812</v>
      </c>
    </row>
    <row r="2081" spans="67:68">
      <c r="BO2081">
        <v>2076</v>
      </c>
      <c r="BP2081">
        <v>-0.19205793909471996</v>
      </c>
    </row>
    <row r="2082" spans="67:68">
      <c r="BO2082">
        <v>2077</v>
      </c>
      <c r="BP2082">
        <v>0.26911777439071799</v>
      </c>
    </row>
    <row r="2083" spans="67:68">
      <c r="BO2083">
        <v>2078</v>
      </c>
      <c r="BP2083">
        <v>0.20096094537084125</v>
      </c>
    </row>
    <row r="2084" spans="67:68">
      <c r="BO2084">
        <v>2079</v>
      </c>
      <c r="BP2084">
        <v>5.2835374654921718E-2</v>
      </c>
    </row>
    <row r="2085" spans="67:68">
      <c r="BO2085">
        <v>2080</v>
      </c>
      <c r="BP2085">
        <v>-6.4214027332220369E-2</v>
      </c>
    </row>
    <row r="2086" spans="67:68">
      <c r="BO2086">
        <v>2081</v>
      </c>
      <c r="BP2086">
        <v>0.15820541938358745</v>
      </c>
    </row>
    <row r="2087" spans="67:68">
      <c r="BO2087">
        <v>2082</v>
      </c>
      <c r="BP2087">
        <v>0.18075296525312395</v>
      </c>
    </row>
    <row r="2088" spans="67:68">
      <c r="BO2088">
        <v>2083</v>
      </c>
      <c r="BP2088">
        <v>0.19729395212522166</v>
      </c>
    </row>
    <row r="2089" spans="67:68">
      <c r="BO2089">
        <v>2084</v>
      </c>
      <c r="BP2089">
        <v>-0.11542865703455524</v>
      </c>
    </row>
    <row r="2090" spans="67:68">
      <c r="BO2090">
        <v>2085</v>
      </c>
      <c r="BP2090">
        <v>-3.7833829053410373E-2</v>
      </c>
    </row>
    <row r="2091" spans="67:68">
      <c r="BO2091">
        <v>2086</v>
      </c>
      <c r="BP2091">
        <v>6.1789915648579885E-2</v>
      </c>
    </row>
    <row r="2092" spans="67:68">
      <c r="BO2092">
        <v>2087</v>
      </c>
      <c r="BP2092">
        <v>-5.6284433631001995E-2</v>
      </c>
    </row>
    <row r="2093" spans="67:68">
      <c r="BO2093">
        <v>2088</v>
      </c>
      <c r="BP2093">
        <v>-7.5369079231204728E-2</v>
      </c>
    </row>
    <row r="2094" spans="67:68">
      <c r="BO2094">
        <v>2089</v>
      </c>
      <c r="BP2094">
        <v>-0.17145660273741409</v>
      </c>
    </row>
    <row r="2095" spans="67:68">
      <c r="BO2095">
        <v>2090</v>
      </c>
      <c r="BP2095">
        <v>-2.3392927519758799E-2</v>
      </c>
    </row>
    <row r="2096" spans="67:68">
      <c r="BO2096">
        <v>2091</v>
      </c>
      <c r="BP2096">
        <v>0.20334933583603881</v>
      </c>
    </row>
    <row r="2097" spans="67:68">
      <c r="BO2097">
        <v>2092</v>
      </c>
      <c r="BP2097">
        <v>3.4910183713426246E-2</v>
      </c>
    </row>
    <row r="2098" spans="67:68">
      <c r="BO2098">
        <v>2093</v>
      </c>
      <c r="BP2098">
        <v>8.9153103692693969E-2</v>
      </c>
    </row>
    <row r="2099" spans="67:68">
      <c r="BO2099">
        <v>2094</v>
      </c>
      <c r="BP2099">
        <v>2.3110286790013701E-2</v>
      </c>
    </row>
    <row r="2100" spans="67:68">
      <c r="BO2100">
        <v>2095</v>
      </c>
      <c r="BP2100">
        <v>-5.9002860782723543E-2</v>
      </c>
    </row>
    <row r="2101" spans="67:68">
      <c r="BO2101">
        <v>2096</v>
      </c>
      <c r="BP2101">
        <v>5.6135564444286468E-2</v>
      </c>
    </row>
    <row r="2102" spans="67:68">
      <c r="BO2102">
        <v>2097</v>
      </c>
      <c r="BP2102">
        <v>9.7610416541177913E-2</v>
      </c>
    </row>
    <row r="2103" spans="67:68">
      <c r="BO2103">
        <v>2098</v>
      </c>
      <c r="BP2103">
        <v>0.18519506955004122</v>
      </c>
    </row>
    <row r="2104" spans="67:68">
      <c r="BO2104">
        <v>2099</v>
      </c>
      <c r="BP2104">
        <v>0.17841870424120926</v>
      </c>
    </row>
    <row r="2105" spans="67:68">
      <c r="BO2105">
        <v>2100</v>
      </c>
      <c r="BP2105">
        <v>-3.1311416882841003E-3</v>
      </c>
    </row>
    <row r="2106" spans="67:68">
      <c r="BO2106">
        <v>2101</v>
      </c>
      <c r="BP2106">
        <v>0.11006240240331039</v>
      </c>
    </row>
    <row r="2107" spans="67:68">
      <c r="BO2107">
        <v>2102</v>
      </c>
      <c r="BP2107">
        <v>-6.0752359382502008E-2</v>
      </c>
    </row>
    <row r="2108" spans="67:68">
      <c r="BO2108">
        <v>2103</v>
      </c>
      <c r="BP2108">
        <v>0.19088288240663537</v>
      </c>
    </row>
    <row r="2109" spans="67:68">
      <c r="BO2109">
        <v>2104</v>
      </c>
      <c r="BP2109">
        <v>-9.4078028133011971E-2</v>
      </c>
    </row>
    <row r="2110" spans="67:68">
      <c r="BO2110">
        <v>2105</v>
      </c>
      <c r="BP2110">
        <v>-7.6728228214306693E-3</v>
      </c>
    </row>
    <row r="2111" spans="67:68">
      <c r="BO2111">
        <v>2106</v>
      </c>
      <c r="BP2111">
        <v>-8.9416742943685623E-2</v>
      </c>
    </row>
    <row r="2112" spans="67:68">
      <c r="BO2112">
        <v>2107</v>
      </c>
      <c r="BP2112">
        <v>0.16967073985776698</v>
      </c>
    </row>
    <row r="2113" spans="67:68">
      <c r="BO2113">
        <v>2108</v>
      </c>
      <c r="BP2113">
        <v>2.7201544414475753E-3</v>
      </c>
    </row>
    <row r="2114" spans="67:68">
      <c r="BO2114">
        <v>2109</v>
      </c>
      <c r="BP2114">
        <v>-2.2094351571531501E-2</v>
      </c>
    </row>
    <row r="2115" spans="67:68">
      <c r="BO2115">
        <v>2110</v>
      </c>
      <c r="BP2115">
        <v>6.7815270459209598E-2</v>
      </c>
    </row>
    <row r="2116" spans="67:68">
      <c r="BO2116">
        <v>2111</v>
      </c>
      <c r="BP2116">
        <v>-7.2883307945279752E-2</v>
      </c>
    </row>
    <row r="2117" spans="67:68">
      <c r="BO2117">
        <v>2112</v>
      </c>
      <c r="BP2117">
        <v>0.23661607261831447</v>
      </c>
    </row>
    <row r="2118" spans="67:68">
      <c r="BO2118">
        <v>2113</v>
      </c>
      <c r="BP2118">
        <v>0.16365816117751253</v>
      </c>
    </row>
    <row r="2119" spans="67:68">
      <c r="BO2119">
        <v>2114</v>
      </c>
      <c r="BP2119">
        <v>7.2091990132675643E-2</v>
      </c>
    </row>
    <row r="2120" spans="67:68">
      <c r="BO2120">
        <v>2115</v>
      </c>
      <c r="BP2120">
        <v>6.6996239551817882E-2</v>
      </c>
    </row>
    <row r="2121" spans="67:68">
      <c r="BO2121">
        <v>2116</v>
      </c>
      <c r="BP2121">
        <v>0.10437543652126607</v>
      </c>
    </row>
    <row r="2122" spans="67:68">
      <c r="BO2122">
        <v>2117</v>
      </c>
      <c r="BP2122">
        <v>4.2049008772214347E-2</v>
      </c>
    </row>
    <row r="2123" spans="67:68">
      <c r="BO2123">
        <v>2118</v>
      </c>
      <c r="BP2123">
        <v>0.19374381727131262</v>
      </c>
    </row>
    <row r="2124" spans="67:68">
      <c r="BO2124">
        <v>2119</v>
      </c>
      <c r="BP2124">
        <v>9.3160735563149188E-2</v>
      </c>
    </row>
    <row r="2125" spans="67:68">
      <c r="BO2125">
        <v>2120</v>
      </c>
      <c r="BP2125">
        <v>0.25781945386999017</v>
      </c>
    </row>
    <row r="2126" spans="67:68">
      <c r="BO2126">
        <v>2121</v>
      </c>
      <c r="BP2126">
        <v>-0.16571893859253206</v>
      </c>
    </row>
    <row r="2127" spans="67:68">
      <c r="BO2127">
        <v>2122</v>
      </c>
      <c r="BP2127">
        <v>-8.8729650036213026E-2</v>
      </c>
    </row>
    <row r="2128" spans="67:68">
      <c r="BO2128">
        <v>2123</v>
      </c>
      <c r="BP2128">
        <v>0.17990814701603525</v>
      </c>
    </row>
    <row r="2129" spans="67:68">
      <c r="BO2129">
        <v>2124</v>
      </c>
      <c r="BP2129">
        <v>-0.13528106393605432</v>
      </c>
    </row>
    <row r="2130" spans="67:68">
      <c r="BO2130">
        <v>2125</v>
      </c>
      <c r="BP2130">
        <v>0.28477989957401989</v>
      </c>
    </row>
    <row r="2131" spans="67:68">
      <c r="BO2131">
        <v>2126</v>
      </c>
      <c r="BP2131">
        <v>-9.7782956426740342E-2</v>
      </c>
    </row>
    <row r="2132" spans="67:68">
      <c r="BO2132">
        <v>2127</v>
      </c>
      <c r="BP2132">
        <v>-0.17663304122242646</v>
      </c>
    </row>
    <row r="2133" spans="67:68">
      <c r="BO2133">
        <v>2128</v>
      </c>
      <c r="BP2133">
        <v>0.29382802695547888</v>
      </c>
    </row>
    <row r="2134" spans="67:68">
      <c r="BO2134">
        <v>2129</v>
      </c>
      <c r="BP2134">
        <v>0.20342258012496145</v>
      </c>
    </row>
    <row r="2135" spans="67:68">
      <c r="BO2135">
        <v>2130</v>
      </c>
      <c r="BP2135">
        <v>-0.16725622171446708</v>
      </c>
    </row>
    <row r="2136" spans="67:68">
      <c r="BO2136">
        <v>2131</v>
      </c>
      <c r="BP2136">
        <v>5.8631322127208452E-2</v>
      </c>
    </row>
    <row r="2137" spans="67:68">
      <c r="BO2137">
        <v>2132</v>
      </c>
      <c r="BP2137">
        <v>-1.678676480157415E-2</v>
      </c>
    </row>
    <row r="2138" spans="67:68">
      <c r="BO2138">
        <v>2133</v>
      </c>
      <c r="BP2138">
        <v>0.1865332847390902</v>
      </c>
    </row>
    <row r="2139" spans="67:68">
      <c r="BO2139">
        <v>2134</v>
      </c>
      <c r="BP2139">
        <v>2.8418315803354244E-2</v>
      </c>
    </row>
    <row r="2140" spans="67:68">
      <c r="BO2140">
        <v>2135</v>
      </c>
      <c r="BP2140">
        <v>-0.10441130695946466</v>
      </c>
    </row>
    <row r="2141" spans="67:68">
      <c r="BO2141">
        <v>2136</v>
      </c>
      <c r="BP2141">
        <v>-3.6952744143544547E-2</v>
      </c>
    </row>
    <row r="2142" spans="67:68">
      <c r="BO2142">
        <v>2137</v>
      </c>
      <c r="BP2142">
        <v>0.19327966149843362</v>
      </c>
    </row>
    <row r="2143" spans="67:68">
      <c r="BO2143">
        <v>2138</v>
      </c>
      <c r="BP2143">
        <v>8.9201350393076029E-2</v>
      </c>
    </row>
    <row r="2144" spans="67:68">
      <c r="BO2144">
        <v>2139</v>
      </c>
      <c r="BP2144">
        <v>0.25921082199891476</v>
      </c>
    </row>
    <row r="2145" spans="67:68">
      <c r="BO2145">
        <v>2140</v>
      </c>
      <c r="BP2145">
        <v>7.5673301277645932E-2</v>
      </c>
    </row>
    <row r="2146" spans="67:68">
      <c r="BO2146">
        <v>2141</v>
      </c>
      <c r="BP2146">
        <v>0.11303694654052121</v>
      </c>
    </row>
    <row r="2147" spans="67:68">
      <c r="BO2147">
        <v>2142</v>
      </c>
      <c r="BP2147">
        <v>-0.11608047840606883</v>
      </c>
    </row>
    <row r="2148" spans="67:68">
      <c r="BO2148">
        <v>2143</v>
      </c>
      <c r="BP2148">
        <v>-7.4946007896124101E-2</v>
      </c>
    </row>
    <row r="2149" spans="67:68">
      <c r="BO2149">
        <v>2144</v>
      </c>
      <c r="BP2149">
        <v>-0.11361456873361231</v>
      </c>
    </row>
    <row r="2150" spans="67:68">
      <c r="BO2150">
        <v>2145</v>
      </c>
      <c r="BP2150">
        <v>-2.8371211579384603E-2</v>
      </c>
    </row>
    <row r="2151" spans="67:68">
      <c r="BO2151">
        <v>2146</v>
      </c>
      <c r="BP2151">
        <v>0.29370426759387491</v>
      </c>
    </row>
    <row r="2152" spans="67:68">
      <c r="BO2152">
        <v>2147</v>
      </c>
      <c r="BP2152">
        <v>-0.16003986011832833</v>
      </c>
    </row>
    <row r="2153" spans="67:68">
      <c r="BO2153">
        <v>2148</v>
      </c>
      <c r="BP2153">
        <v>0.13235706756768689</v>
      </c>
    </row>
    <row r="2154" spans="67:68">
      <c r="BO2154">
        <v>2149</v>
      </c>
      <c r="BP2154">
        <v>0.25192775073710627</v>
      </c>
    </row>
    <row r="2155" spans="67:68">
      <c r="BO2155">
        <v>2150</v>
      </c>
      <c r="BP2155">
        <v>0.14084712871185329</v>
      </c>
    </row>
    <row r="2156" spans="67:68">
      <c r="BO2156">
        <v>2151</v>
      </c>
      <c r="BP2156">
        <v>8.539093898825395E-2</v>
      </c>
    </row>
    <row r="2157" spans="67:68">
      <c r="BO2157">
        <v>2152</v>
      </c>
      <c r="BP2157">
        <v>6.0205101561696117E-3</v>
      </c>
    </row>
    <row r="2158" spans="67:68">
      <c r="BO2158">
        <v>2153</v>
      </c>
      <c r="BP2158">
        <v>5.0756578867120761E-2</v>
      </c>
    </row>
    <row r="2159" spans="67:68">
      <c r="BO2159">
        <v>2154</v>
      </c>
      <c r="BP2159">
        <v>3.74081366823239E-2</v>
      </c>
    </row>
    <row r="2160" spans="67:68">
      <c r="BO2160">
        <v>2155</v>
      </c>
      <c r="BP2160">
        <v>0.24090462399467105</v>
      </c>
    </row>
    <row r="2161" spans="67:68">
      <c r="BO2161">
        <v>2156</v>
      </c>
      <c r="BP2161">
        <v>-8.449754900812767E-2</v>
      </c>
    </row>
    <row r="2162" spans="67:68">
      <c r="BO2162">
        <v>2157</v>
      </c>
      <c r="BP2162">
        <v>-2.821509690475088E-2</v>
      </c>
    </row>
    <row r="2163" spans="67:68">
      <c r="BO2163">
        <v>2158</v>
      </c>
      <c r="BP2163">
        <v>0.1697169120548177</v>
      </c>
    </row>
    <row r="2164" spans="67:68">
      <c r="BO2164">
        <v>2159</v>
      </c>
      <c r="BP2164">
        <v>8.1769917954593485E-2</v>
      </c>
    </row>
    <row r="2165" spans="67:68">
      <c r="BO2165">
        <v>2160</v>
      </c>
      <c r="BP2165">
        <v>0.11506099034229333</v>
      </c>
    </row>
    <row r="2166" spans="67:68">
      <c r="BO2166">
        <v>2161</v>
      </c>
      <c r="BP2166">
        <v>0.18175462523691893</v>
      </c>
    </row>
    <row r="2167" spans="67:68">
      <c r="BO2167">
        <v>2162</v>
      </c>
      <c r="BP2167">
        <v>0.24752812642626976</v>
      </c>
    </row>
    <row r="2168" spans="67:68">
      <c r="BO2168">
        <v>2163</v>
      </c>
      <c r="BP2168">
        <v>0.27189206282707473</v>
      </c>
    </row>
    <row r="2169" spans="67:68">
      <c r="BO2169">
        <v>2164</v>
      </c>
      <c r="BP2169">
        <v>3.4330183052975749E-3</v>
      </c>
    </row>
    <row r="2170" spans="67:68">
      <c r="BO2170">
        <v>2165</v>
      </c>
      <c r="BP2170">
        <v>-9.0597875927646676E-2</v>
      </c>
    </row>
    <row r="2171" spans="67:68">
      <c r="BO2171">
        <v>2166</v>
      </c>
      <c r="BP2171">
        <v>0.24594126171006508</v>
      </c>
    </row>
    <row r="2172" spans="67:68">
      <c r="BO2172">
        <v>2167</v>
      </c>
      <c r="BP2172">
        <v>-0.11873115341221341</v>
      </c>
    </row>
    <row r="2173" spans="67:68">
      <c r="BO2173">
        <v>2168</v>
      </c>
      <c r="BP2173">
        <v>-0.14322110619212547</v>
      </c>
    </row>
    <row r="2174" spans="67:68">
      <c r="BO2174">
        <v>2169</v>
      </c>
      <c r="BP2174">
        <v>6.5683848706870274E-2</v>
      </c>
    </row>
    <row r="2175" spans="67:68">
      <c r="BO2175">
        <v>2170</v>
      </c>
      <c r="BP2175">
        <v>-1.1800545392076145E-2</v>
      </c>
    </row>
    <row r="2176" spans="67:68">
      <c r="BO2176">
        <v>2171</v>
      </c>
      <c r="BP2176">
        <v>0.19773565895981315</v>
      </c>
    </row>
    <row r="2177" spans="67:68">
      <c r="BO2177">
        <v>2172</v>
      </c>
      <c r="BP2177">
        <v>-7.7247555363194054E-2</v>
      </c>
    </row>
    <row r="2178" spans="67:68">
      <c r="BO2178">
        <v>2173</v>
      </c>
      <c r="BP2178">
        <v>0.27857427224735931</v>
      </c>
    </row>
    <row r="2179" spans="67:68">
      <c r="BO2179">
        <v>2174</v>
      </c>
      <c r="BP2179">
        <v>0.17080098795335114</v>
      </c>
    </row>
    <row r="2180" spans="67:68">
      <c r="BO2180">
        <v>2175</v>
      </c>
      <c r="BP2180">
        <v>0.10450060924863624</v>
      </c>
    </row>
    <row r="2181" spans="67:68">
      <c r="BO2181">
        <v>2176</v>
      </c>
      <c r="BP2181">
        <v>-0.10874314107421806</v>
      </c>
    </row>
    <row r="2182" spans="67:68">
      <c r="BO2182">
        <v>2177</v>
      </c>
      <c r="BP2182">
        <v>0.13824357483076427</v>
      </c>
    </row>
    <row r="2183" spans="67:68">
      <c r="BO2183">
        <v>2178</v>
      </c>
      <c r="BP2183">
        <v>-0.12429032204834561</v>
      </c>
    </row>
    <row r="2184" spans="67:68">
      <c r="BO2184">
        <v>2179</v>
      </c>
      <c r="BP2184">
        <v>0.22543280150709666</v>
      </c>
    </row>
    <row r="2185" spans="67:68">
      <c r="BO2185">
        <v>2180</v>
      </c>
      <c r="BP2185">
        <v>-0.18406175169775274</v>
      </c>
    </row>
    <row r="2186" spans="67:68">
      <c r="BO2186">
        <v>2181</v>
      </c>
      <c r="BP2186">
        <v>0.21253752949732907</v>
      </c>
    </row>
    <row r="2187" spans="67:68">
      <c r="BO2187">
        <v>2182</v>
      </c>
      <c r="BP2187">
        <v>-0.1174541899971055</v>
      </c>
    </row>
    <row r="2188" spans="67:68">
      <c r="BO2188">
        <v>2183</v>
      </c>
      <c r="BP2188">
        <v>0.11207870116140084</v>
      </c>
    </row>
    <row r="2189" spans="67:68">
      <c r="BO2189">
        <v>2184</v>
      </c>
      <c r="BP2189">
        <v>-0.18291522342882865</v>
      </c>
    </row>
    <row r="2190" spans="67:68">
      <c r="BO2190">
        <v>2185</v>
      </c>
      <c r="BP2190">
        <v>0.14192300092121635</v>
      </c>
    </row>
    <row r="2191" spans="67:68">
      <c r="BO2191">
        <v>2186</v>
      </c>
      <c r="BP2191">
        <v>-3.0484605873247861E-2</v>
      </c>
    </row>
    <row r="2192" spans="67:68">
      <c r="BO2192">
        <v>2187</v>
      </c>
      <c r="BP2192">
        <v>-0.12750460455827645</v>
      </c>
    </row>
    <row r="2193" spans="67:68">
      <c r="BO2193">
        <v>2188</v>
      </c>
      <c r="BP2193">
        <v>-2.4164699907851361E-2</v>
      </c>
    </row>
    <row r="2194" spans="67:68">
      <c r="BO2194">
        <v>2189</v>
      </c>
      <c r="BP2194">
        <v>-1.407178696927619E-2</v>
      </c>
    </row>
    <row r="2195" spans="67:68">
      <c r="BO2195">
        <v>2190</v>
      </c>
      <c r="BP2195">
        <v>0.24077539067394155</v>
      </c>
    </row>
    <row r="2196" spans="67:68">
      <c r="BO2196">
        <v>2191</v>
      </c>
      <c r="BP2196">
        <v>-7.5212539840467718E-2</v>
      </c>
    </row>
    <row r="2197" spans="67:68">
      <c r="BO2197">
        <v>2192</v>
      </c>
      <c r="BP2197">
        <v>-8.6545049872407187E-2</v>
      </c>
    </row>
    <row r="2198" spans="67:68">
      <c r="BO2198">
        <v>2193</v>
      </c>
      <c r="BP2198">
        <v>-5.1337845942323657E-2</v>
      </c>
    </row>
    <row r="2199" spans="67:68">
      <c r="BO2199">
        <v>2194</v>
      </c>
      <c r="BP2199">
        <v>-0.19348483236104563</v>
      </c>
    </row>
    <row r="2200" spans="67:68">
      <c r="BO2200">
        <v>2195</v>
      </c>
      <c r="BP2200">
        <v>0.23361344069772588</v>
      </c>
    </row>
    <row r="2201" spans="67:68">
      <c r="BO2201">
        <v>2196</v>
      </c>
      <c r="BP2201">
        <v>0.20417799847790286</v>
      </c>
    </row>
    <row r="2202" spans="67:68">
      <c r="BO2202">
        <v>2197</v>
      </c>
      <c r="BP2202">
        <v>-0.15285585508260024</v>
      </c>
    </row>
    <row r="2203" spans="67:68">
      <c r="BO2203">
        <v>2198</v>
      </c>
      <c r="BP2203">
        <v>5.371529226495908E-2</v>
      </c>
    </row>
    <row r="2204" spans="67:68">
      <c r="BO2204">
        <v>2199</v>
      </c>
      <c r="BP2204">
        <v>5.0455847075876636E-2</v>
      </c>
    </row>
    <row r="2205" spans="67:68">
      <c r="BO2205">
        <v>2200</v>
      </c>
      <c r="BP2205">
        <v>3.3720450636017252E-2</v>
      </c>
    </row>
    <row r="2206" spans="67:68">
      <c r="BO2206">
        <v>2201</v>
      </c>
      <c r="BP2206">
        <v>0.10863329602684529</v>
      </c>
    </row>
    <row r="2207" spans="67:68">
      <c r="BO2207">
        <v>2202</v>
      </c>
      <c r="BP2207">
        <v>0.26244173232768431</v>
      </c>
    </row>
    <row r="2208" spans="67:68">
      <c r="BO2208">
        <v>2203</v>
      </c>
      <c r="BP2208">
        <v>0.23972799636934122</v>
      </c>
    </row>
    <row r="2209" spans="67:68">
      <c r="BO2209">
        <v>2204</v>
      </c>
      <c r="BP2209">
        <v>6.3083238458956636E-2</v>
      </c>
    </row>
    <row r="2210" spans="67:68">
      <c r="BO2210">
        <v>2205</v>
      </c>
      <c r="BP2210">
        <v>-8.4194091113056702E-2</v>
      </c>
    </row>
    <row r="2211" spans="67:68">
      <c r="BO2211">
        <v>2206</v>
      </c>
      <c r="BP2211">
        <v>0.28270776400089198</v>
      </c>
    </row>
    <row r="2212" spans="67:68">
      <c r="BO2212">
        <v>2207</v>
      </c>
      <c r="BP2212">
        <v>-3.2395269817504013E-2</v>
      </c>
    </row>
    <row r="2213" spans="67:68">
      <c r="BO2213">
        <v>2208</v>
      </c>
      <c r="BP2213">
        <v>0.26889059633258688</v>
      </c>
    </row>
    <row r="2214" spans="67:68">
      <c r="BO2214">
        <v>2209</v>
      </c>
      <c r="BP2214">
        <v>-5.8182812823501462E-2</v>
      </c>
    </row>
    <row r="2215" spans="67:68">
      <c r="BO2215">
        <v>2210</v>
      </c>
      <c r="BP2215">
        <v>0.15772340641703037</v>
      </c>
    </row>
    <row r="2216" spans="67:68">
      <c r="BO2216">
        <v>2211</v>
      </c>
      <c r="BP2216">
        <v>-7.1675095567498071E-2</v>
      </c>
    </row>
    <row r="2217" spans="67:68">
      <c r="BO2217">
        <v>2212</v>
      </c>
      <c r="BP2217">
        <v>-2.1253821055742972E-2</v>
      </c>
    </row>
    <row r="2218" spans="67:68">
      <c r="BO2218">
        <v>2213</v>
      </c>
      <c r="BP2218">
        <v>0.2977200195468615</v>
      </c>
    </row>
    <row r="2219" spans="67:68">
      <c r="BO2219">
        <v>2214</v>
      </c>
      <c r="BP2219">
        <v>0.20986037901864307</v>
      </c>
    </row>
    <row r="2220" spans="67:68">
      <c r="BO2220">
        <v>2215</v>
      </c>
      <c r="BP2220">
        <v>-1.869277882171444E-2</v>
      </c>
    </row>
    <row r="2221" spans="67:68">
      <c r="BO2221">
        <v>2216</v>
      </c>
      <c r="BP2221">
        <v>3.2325384559476811E-2</v>
      </c>
    </row>
    <row r="2222" spans="67:68">
      <c r="BO2222">
        <v>2217</v>
      </c>
      <c r="BP2222">
        <v>0.25228174560399153</v>
      </c>
    </row>
    <row r="2223" spans="67:68">
      <c r="BO2223">
        <v>2218</v>
      </c>
      <c r="BP2223">
        <v>-0.11628281165123117</v>
      </c>
    </row>
    <row r="2224" spans="67:68">
      <c r="BO2224">
        <v>2219</v>
      </c>
      <c r="BP2224">
        <v>0.2722738700455804</v>
      </c>
    </row>
    <row r="2225" spans="67:68">
      <c r="BO2225">
        <v>2220</v>
      </c>
      <c r="BP2225">
        <v>-9.7735728198772742E-2</v>
      </c>
    </row>
    <row r="2226" spans="67:68">
      <c r="BO2226">
        <v>2221</v>
      </c>
      <c r="BP2226">
        <v>0.13289362215993217</v>
      </c>
    </row>
    <row r="2227" spans="67:68">
      <c r="BO2227">
        <v>2222</v>
      </c>
      <c r="BP2227">
        <v>0.11414778913856555</v>
      </c>
    </row>
    <row r="2228" spans="67:68">
      <c r="BO2228">
        <v>2223</v>
      </c>
      <c r="BP2228">
        <v>0.1379826576762172</v>
      </c>
    </row>
    <row r="2229" spans="67:68">
      <c r="BO2229">
        <v>2224</v>
      </c>
      <c r="BP2229">
        <v>2.4041576514357232E-2</v>
      </c>
    </row>
    <row r="2230" spans="67:68">
      <c r="BO2230">
        <v>2225</v>
      </c>
      <c r="BP2230">
        <v>-0.1890939013941802</v>
      </c>
    </row>
    <row r="2231" spans="67:68">
      <c r="BO2231">
        <v>2226</v>
      </c>
      <c r="BP2231">
        <v>0.16462104650894221</v>
      </c>
    </row>
    <row r="2232" spans="67:68">
      <c r="BO2232">
        <v>2227</v>
      </c>
      <c r="BP2232">
        <v>9.4544082746042479E-2</v>
      </c>
    </row>
    <row r="2233" spans="67:68">
      <c r="BO2233">
        <v>2228</v>
      </c>
      <c r="BP2233">
        <v>-2.6724039741792827E-2</v>
      </c>
    </row>
    <row r="2234" spans="67:68">
      <c r="BO2234">
        <v>2229</v>
      </c>
      <c r="BP2234">
        <v>2.8074569814868222E-2</v>
      </c>
    </row>
    <row r="2235" spans="67:68">
      <c r="BO2235">
        <v>2230</v>
      </c>
      <c r="BP2235">
        <v>0.14186621573888003</v>
      </c>
    </row>
    <row r="2236" spans="67:68">
      <c r="BO2236">
        <v>2231</v>
      </c>
      <c r="BP2236">
        <v>0.10524638183513318</v>
      </c>
    </row>
    <row r="2237" spans="67:68">
      <c r="BO2237">
        <v>2232</v>
      </c>
      <c r="BP2237">
        <v>5.0241192497494203E-2</v>
      </c>
    </row>
    <row r="2238" spans="67:68">
      <c r="BO2238">
        <v>2233</v>
      </c>
      <c r="BP2238">
        <v>0.20836462873677536</v>
      </c>
    </row>
    <row r="2239" spans="67:68">
      <c r="BO2239">
        <v>2234</v>
      </c>
      <c r="BP2239">
        <v>3.4709029048791418E-2</v>
      </c>
    </row>
    <row r="2240" spans="67:68">
      <c r="BO2240">
        <v>2235</v>
      </c>
      <c r="BP2240">
        <v>5.6143897671625975E-2</v>
      </c>
    </row>
    <row r="2241" spans="67:68">
      <c r="BO2241">
        <v>2236</v>
      </c>
      <c r="BP2241">
        <v>0.19253264062563763</v>
      </c>
    </row>
    <row r="2242" spans="67:68">
      <c r="BO2242">
        <v>2237</v>
      </c>
      <c r="BP2242">
        <v>9.1060357219414245E-2</v>
      </c>
    </row>
    <row r="2243" spans="67:68">
      <c r="BO2243">
        <v>2238</v>
      </c>
      <c r="BP2243">
        <v>9.9358777535886289E-2</v>
      </c>
    </row>
    <row r="2244" spans="67:68">
      <c r="BO2244">
        <v>2239</v>
      </c>
      <c r="BP2244">
        <v>7.1869829546029385E-2</v>
      </c>
    </row>
    <row r="2245" spans="67:68">
      <c r="BO2245">
        <v>2240</v>
      </c>
      <c r="BP2245">
        <v>0.19704749064878774</v>
      </c>
    </row>
    <row r="2246" spans="67:68">
      <c r="BO2246">
        <v>2241</v>
      </c>
      <c r="BP2246">
        <v>-1.8997282475681387E-2</v>
      </c>
    </row>
    <row r="2247" spans="67:68">
      <c r="BO2247">
        <v>2242</v>
      </c>
      <c r="BP2247">
        <v>6.1418714526695839E-2</v>
      </c>
    </row>
    <row r="2248" spans="67:68">
      <c r="BO2248">
        <v>2243</v>
      </c>
      <c r="BP2248">
        <v>0.16217807994645883</v>
      </c>
    </row>
    <row r="2249" spans="67:68">
      <c r="BO2249">
        <v>2244</v>
      </c>
      <c r="BP2249">
        <v>-3.510449198203397E-2</v>
      </c>
    </row>
    <row r="2250" spans="67:68">
      <c r="BO2250">
        <v>2245</v>
      </c>
      <c r="BP2250">
        <v>0.21169399688369495</v>
      </c>
    </row>
    <row r="2251" spans="67:68">
      <c r="BO2251">
        <v>2246</v>
      </c>
      <c r="BP2251">
        <v>-0.15001205831750086</v>
      </c>
    </row>
    <row r="2252" spans="67:68">
      <c r="BO2252">
        <v>2247</v>
      </c>
      <c r="BP2252">
        <v>8.1177149934857806E-2</v>
      </c>
    </row>
    <row r="2253" spans="67:68">
      <c r="BO2253">
        <v>2248</v>
      </c>
      <c r="BP2253">
        <v>0.15774253743099059</v>
      </c>
    </row>
    <row r="2254" spans="67:68">
      <c r="BO2254">
        <v>2249</v>
      </c>
      <c r="BP2254">
        <v>-5.6871949828598223E-2</v>
      </c>
    </row>
    <row r="2255" spans="67:68">
      <c r="BO2255">
        <v>2250</v>
      </c>
      <c r="BP2255">
        <v>0.29715000461497015</v>
      </c>
    </row>
    <row r="2256" spans="67:68">
      <c r="BO2256">
        <v>2251</v>
      </c>
      <c r="BP2256">
        <v>2.5679721076276696E-2</v>
      </c>
    </row>
    <row r="2257" spans="67:68">
      <c r="BO2257">
        <v>2252</v>
      </c>
      <c r="BP2257">
        <v>-1.1773943625842442E-2</v>
      </c>
    </row>
    <row r="2258" spans="67:68">
      <c r="BO2258">
        <v>2253</v>
      </c>
      <c r="BP2258">
        <v>8.6251544464297614E-2</v>
      </c>
    </row>
    <row r="2259" spans="67:68">
      <c r="BO2259">
        <v>2254</v>
      </c>
      <c r="BP2259">
        <v>1.1957719229080344E-2</v>
      </c>
    </row>
    <row r="2260" spans="67:68">
      <c r="BO2260">
        <v>2255</v>
      </c>
      <c r="BP2260">
        <v>0.25581532540563834</v>
      </c>
    </row>
    <row r="2261" spans="67:68">
      <c r="BO2261">
        <v>2256</v>
      </c>
      <c r="BP2261">
        <v>-2.8346181991700248E-2</v>
      </c>
    </row>
    <row r="2262" spans="67:68">
      <c r="BO2262">
        <v>2257</v>
      </c>
      <c r="BP2262">
        <v>0.23332147141330956</v>
      </c>
    </row>
    <row r="2263" spans="67:68">
      <c r="BO2263">
        <v>2258</v>
      </c>
      <c r="BP2263">
        <v>4.6075128930694431E-2</v>
      </c>
    </row>
    <row r="2264" spans="67:68">
      <c r="BO2264">
        <v>2259</v>
      </c>
      <c r="BP2264">
        <v>-0.14192011950357952</v>
      </c>
    </row>
    <row r="2265" spans="67:68">
      <c r="BO2265">
        <v>2260</v>
      </c>
      <c r="BP2265">
        <v>9.1263621149645258E-2</v>
      </c>
    </row>
    <row r="2266" spans="67:68">
      <c r="BO2266">
        <v>2261</v>
      </c>
      <c r="BP2266">
        <v>-0.1636707288558471</v>
      </c>
    </row>
    <row r="2267" spans="67:68">
      <c r="BO2267">
        <v>2262</v>
      </c>
      <c r="BP2267">
        <v>1.4442269122131313E-3</v>
      </c>
    </row>
    <row r="2268" spans="67:68">
      <c r="BO2268">
        <v>2263</v>
      </c>
      <c r="BP2268">
        <v>-1.3195929986312305E-2</v>
      </c>
    </row>
    <row r="2269" spans="67:68">
      <c r="BO2269">
        <v>2264</v>
      </c>
      <c r="BP2269">
        <v>-4.9148951545091857E-2</v>
      </c>
    </row>
    <row r="2270" spans="67:68">
      <c r="BO2270">
        <v>2265</v>
      </c>
      <c r="BP2270">
        <v>0.2148742366003315</v>
      </c>
    </row>
    <row r="2271" spans="67:68">
      <c r="BO2271">
        <v>2266</v>
      </c>
      <c r="BP2271">
        <v>2.3838733753032249E-2</v>
      </c>
    </row>
    <row r="2272" spans="67:68">
      <c r="BO2272">
        <v>2267</v>
      </c>
      <c r="BP2272">
        <v>0.25640978437800155</v>
      </c>
    </row>
    <row r="2273" spans="67:68">
      <c r="BO2273">
        <v>2268</v>
      </c>
      <c r="BP2273">
        <v>0.21303148631846575</v>
      </c>
    </row>
    <row r="2274" spans="67:68">
      <c r="BO2274">
        <v>2269</v>
      </c>
      <c r="BP2274">
        <v>-4.5761020795393015E-2</v>
      </c>
    </row>
    <row r="2275" spans="67:68">
      <c r="BO2275">
        <v>2270</v>
      </c>
      <c r="BP2275">
        <v>0.10790617483469456</v>
      </c>
    </row>
    <row r="2276" spans="67:68">
      <c r="BO2276">
        <v>2271</v>
      </c>
      <c r="BP2276">
        <v>-0.12191421121346163</v>
      </c>
    </row>
    <row r="2277" spans="67:68">
      <c r="BO2277">
        <v>2272</v>
      </c>
      <c r="BP2277">
        <v>1.4864098939938786E-2</v>
      </c>
    </row>
    <row r="2278" spans="67:68">
      <c r="BO2278">
        <v>2273</v>
      </c>
      <c r="BP2278">
        <v>0.23154749005498043</v>
      </c>
    </row>
    <row r="2279" spans="67:68">
      <c r="BO2279">
        <v>2274</v>
      </c>
      <c r="BP2279">
        <v>-7.795702849404551E-2</v>
      </c>
    </row>
    <row r="2280" spans="67:68">
      <c r="BO2280">
        <v>2275</v>
      </c>
      <c r="BP2280">
        <v>0.21962166286255885</v>
      </c>
    </row>
    <row r="2281" spans="67:68">
      <c r="BO2281">
        <v>2276</v>
      </c>
      <c r="BP2281">
        <v>0.18925834392637986</v>
      </c>
    </row>
    <row r="2282" spans="67:68">
      <c r="BO2282">
        <v>2277</v>
      </c>
      <c r="BP2282">
        <v>-5.3741266396207965E-2</v>
      </c>
    </row>
    <row r="2283" spans="67:68">
      <c r="BO2283">
        <v>2278</v>
      </c>
      <c r="BP2283">
        <v>-9.071677986624177E-2</v>
      </c>
    </row>
    <row r="2284" spans="67:68">
      <c r="BO2284">
        <v>2279</v>
      </c>
      <c r="BP2284">
        <v>8.035190915556073E-2</v>
      </c>
    </row>
    <row r="2285" spans="67:68">
      <c r="BO2285">
        <v>2280</v>
      </c>
      <c r="BP2285">
        <v>0.25604917652024622</v>
      </c>
    </row>
    <row r="2286" spans="67:68">
      <c r="BO2286">
        <v>2281</v>
      </c>
      <c r="BP2286">
        <v>0.22612331296858601</v>
      </c>
    </row>
    <row r="2287" spans="67:68">
      <c r="BO2287">
        <v>2282</v>
      </c>
      <c r="BP2287">
        <v>3.6791581385668348E-2</v>
      </c>
    </row>
    <row r="2288" spans="67:68">
      <c r="BO2288">
        <v>2283</v>
      </c>
      <c r="BP2288">
        <v>0.25621810883811835</v>
      </c>
    </row>
    <row r="2289" spans="67:68">
      <c r="BO2289">
        <v>2284</v>
      </c>
      <c r="BP2289">
        <v>-6.7588775713260552E-2</v>
      </c>
    </row>
    <row r="2290" spans="67:68">
      <c r="BO2290">
        <v>2285</v>
      </c>
      <c r="BP2290">
        <v>0.11539475529826276</v>
      </c>
    </row>
    <row r="2291" spans="67:68">
      <c r="BO2291">
        <v>2286</v>
      </c>
      <c r="BP2291">
        <v>0.15484821523255377</v>
      </c>
    </row>
    <row r="2292" spans="67:68">
      <c r="BO2292">
        <v>2287</v>
      </c>
      <c r="BP2292">
        <v>-0.17272927231153984</v>
      </c>
    </row>
    <row r="2293" spans="67:68">
      <c r="BO2293">
        <v>2288</v>
      </c>
      <c r="BP2293">
        <v>0.26579995812277912</v>
      </c>
    </row>
    <row r="2294" spans="67:68">
      <c r="BO2294">
        <v>2289</v>
      </c>
      <c r="BP2294">
        <v>-0.13558457151480263</v>
      </c>
    </row>
    <row r="2295" spans="67:68">
      <c r="BO2295">
        <v>2290</v>
      </c>
      <c r="BP2295">
        <v>0.26994954629986545</v>
      </c>
    </row>
    <row r="2296" spans="67:68">
      <c r="BO2296">
        <v>2291</v>
      </c>
      <c r="BP2296">
        <v>-3.0263450502045264E-2</v>
      </c>
    </row>
    <row r="2297" spans="67:68">
      <c r="BO2297">
        <v>2292</v>
      </c>
      <c r="BP2297">
        <v>8.7438491708224375E-2</v>
      </c>
    </row>
    <row r="2298" spans="67:68">
      <c r="BO2298">
        <v>2293</v>
      </c>
      <c r="BP2298">
        <v>1.0928106642209057E-2</v>
      </c>
    </row>
    <row r="2299" spans="67:68">
      <c r="BO2299">
        <v>2294</v>
      </c>
      <c r="BP2299">
        <v>8.1479263242400957E-2</v>
      </c>
    </row>
    <row r="2300" spans="67:68">
      <c r="BO2300">
        <v>2295</v>
      </c>
      <c r="BP2300">
        <v>0.25128279351762622</v>
      </c>
    </row>
    <row r="2301" spans="67:68">
      <c r="BO2301">
        <v>2296</v>
      </c>
      <c r="BP2301">
        <v>0.21612481824902746</v>
      </c>
    </row>
    <row r="2302" spans="67:68">
      <c r="BO2302">
        <v>2297</v>
      </c>
      <c r="BP2302">
        <v>8.6126129087757686E-2</v>
      </c>
    </row>
    <row r="2303" spans="67:68">
      <c r="BO2303">
        <v>2298</v>
      </c>
      <c r="BP2303">
        <v>-3.7539391552519119E-2</v>
      </c>
    </row>
    <row r="2304" spans="67:68">
      <c r="BO2304">
        <v>2299</v>
      </c>
      <c r="BP2304">
        <v>4.5649698974667585E-2</v>
      </c>
    </row>
    <row r="2305" spans="67:68">
      <c r="BO2305">
        <v>2300</v>
      </c>
      <c r="BP2305">
        <v>-4.8193424665929907E-2</v>
      </c>
    </row>
    <row r="2306" spans="67:68">
      <c r="BO2306">
        <v>2301</v>
      </c>
      <c r="BP2306">
        <v>-0.11785346981978306</v>
      </c>
    </row>
    <row r="2307" spans="67:68">
      <c r="BO2307">
        <v>2302</v>
      </c>
      <c r="BP2307">
        <v>0.21501314645852199</v>
      </c>
    </row>
    <row r="2308" spans="67:68">
      <c r="BO2308">
        <v>2303</v>
      </c>
      <c r="BP2308">
        <v>0.16959333552667838</v>
      </c>
    </row>
    <row r="2309" spans="67:68">
      <c r="BO2309">
        <v>2304</v>
      </c>
      <c r="BP2309">
        <v>9.5660601637997389E-3</v>
      </c>
    </row>
    <row r="2310" spans="67:68">
      <c r="BO2310">
        <v>2305</v>
      </c>
      <c r="BP2310">
        <v>5.9030909969068734E-2</v>
      </c>
    </row>
    <row r="2311" spans="67:68">
      <c r="BO2311">
        <v>2306</v>
      </c>
      <c r="BP2311">
        <v>0.19775427152326625</v>
      </c>
    </row>
    <row r="2312" spans="67:68">
      <c r="BO2312">
        <v>2307</v>
      </c>
      <c r="BP2312">
        <v>0.17550937194874594</v>
      </c>
    </row>
    <row r="2313" spans="67:68">
      <c r="BO2313">
        <v>2308</v>
      </c>
      <c r="BP2313">
        <v>0.17000424280302617</v>
      </c>
    </row>
    <row r="2314" spans="67:68">
      <c r="BO2314">
        <v>2309</v>
      </c>
      <c r="BP2314">
        <v>0.25863577462116272</v>
      </c>
    </row>
    <row r="2315" spans="67:68">
      <c r="BO2315">
        <v>2310</v>
      </c>
      <c r="BP2315">
        <v>-0.12355708849421615</v>
      </c>
    </row>
    <row r="2316" spans="67:68">
      <c r="BO2316">
        <v>2311</v>
      </c>
      <c r="BP2316">
        <v>9.2483505202859251E-2</v>
      </c>
    </row>
    <row r="2317" spans="67:68">
      <c r="BO2317">
        <v>2312</v>
      </c>
      <c r="BP2317">
        <v>-0.1886826119626222</v>
      </c>
    </row>
    <row r="2318" spans="67:68">
      <c r="BO2318">
        <v>2313</v>
      </c>
      <c r="BP2318">
        <v>0.20735800999371046</v>
      </c>
    </row>
    <row r="2319" spans="67:68">
      <c r="BO2319">
        <v>2314</v>
      </c>
      <c r="BP2319">
        <v>0.27828072940154175</v>
      </c>
    </row>
    <row r="2320" spans="67:68">
      <c r="BO2320">
        <v>2315</v>
      </c>
      <c r="BP2320">
        <v>7.9532710727086453E-2</v>
      </c>
    </row>
    <row r="2321" spans="67:68">
      <c r="BO2321">
        <v>2316</v>
      </c>
      <c r="BP2321">
        <v>0.12561728398857597</v>
      </c>
    </row>
    <row r="2322" spans="67:68">
      <c r="BO2322">
        <v>2317</v>
      </c>
      <c r="BP2322">
        <v>-0.15603636445468172</v>
      </c>
    </row>
    <row r="2323" spans="67:68">
      <c r="BO2323">
        <v>2318</v>
      </c>
      <c r="BP2323">
        <v>-3.7533090350163612E-3</v>
      </c>
    </row>
    <row r="2324" spans="67:68">
      <c r="BO2324">
        <v>2319</v>
      </c>
      <c r="BP2324">
        <v>-1.4920094840200737E-2</v>
      </c>
    </row>
    <row r="2325" spans="67:68">
      <c r="BO2325">
        <v>2320</v>
      </c>
      <c r="BP2325">
        <v>-8.0597751615429203E-2</v>
      </c>
    </row>
    <row r="2326" spans="67:68">
      <c r="BO2326">
        <v>2321</v>
      </c>
      <c r="BP2326">
        <v>-0.11705325150083606</v>
      </c>
    </row>
    <row r="2327" spans="67:68">
      <c r="BO2327">
        <v>2322</v>
      </c>
      <c r="BP2327">
        <v>-1.1473927275581164E-2</v>
      </c>
    </row>
    <row r="2328" spans="67:68">
      <c r="BO2328">
        <v>2323</v>
      </c>
      <c r="BP2328">
        <v>0.20089910123614374</v>
      </c>
    </row>
    <row r="2329" spans="67:68">
      <c r="BO2329">
        <v>2324</v>
      </c>
      <c r="BP2329">
        <v>0.17636810902469247</v>
      </c>
    </row>
    <row r="2330" spans="67:68">
      <c r="BO2330">
        <v>2325</v>
      </c>
      <c r="BP2330">
        <v>6.1180760890167718E-2</v>
      </c>
    </row>
    <row r="2331" spans="67:68">
      <c r="BO2331">
        <v>2326</v>
      </c>
      <c r="BP2331">
        <v>-0.15519554974807293</v>
      </c>
    </row>
    <row r="2332" spans="67:68">
      <c r="BO2332">
        <v>2327</v>
      </c>
      <c r="BP2332">
        <v>-0.13247606685748692</v>
      </c>
    </row>
    <row r="2333" spans="67:68">
      <c r="BO2333">
        <v>2328</v>
      </c>
      <c r="BP2333">
        <v>-6.8239724290503678E-2</v>
      </c>
    </row>
    <row r="2334" spans="67:68">
      <c r="BO2334">
        <v>2329</v>
      </c>
      <c r="BP2334">
        <v>-8.0538780109506714E-2</v>
      </c>
    </row>
    <row r="2335" spans="67:68">
      <c r="BO2335">
        <v>2330</v>
      </c>
      <c r="BP2335">
        <v>-0.10975092136720921</v>
      </c>
    </row>
    <row r="2336" spans="67:68">
      <c r="BO2336">
        <v>2331</v>
      </c>
      <c r="BP2336">
        <v>0.14870844597284788</v>
      </c>
    </row>
    <row r="2337" spans="67:68">
      <c r="BO2337">
        <v>2332</v>
      </c>
      <c r="BP2337">
        <v>-0.15517534285049112</v>
      </c>
    </row>
    <row r="2338" spans="67:68">
      <c r="BO2338">
        <v>2333</v>
      </c>
      <c r="BP2338">
        <v>9.6012276791729023E-2</v>
      </c>
    </row>
    <row r="2339" spans="67:68">
      <c r="BO2339">
        <v>2334</v>
      </c>
      <c r="BP2339">
        <v>0.28147547069901185</v>
      </c>
    </row>
    <row r="2340" spans="67:68">
      <c r="BO2340">
        <v>2335</v>
      </c>
      <c r="BP2340">
        <v>-2.8860664331033681E-2</v>
      </c>
    </row>
    <row r="2341" spans="67:68">
      <c r="BO2341">
        <v>2336</v>
      </c>
      <c r="BP2341">
        <v>-0.13242968821498191</v>
      </c>
    </row>
    <row r="2342" spans="67:68">
      <c r="BO2342">
        <v>2337</v>
      </c>
      <c r="BP2342">
        <v>-9.8527642593353781E-2</v>
      </c>
    </row>
    <row r="2343" spans="67:68">
      <c r="BO2343">
        <v>2338</v>
      </c>
      <c r="BP2343">
        <v>-0.13609622420039752</v>
      </c>
    </row>
    <row r="2344" spans="67:68">
      <c r="BO2344">
        <v>2339</v>
      </c>
      <c r="BP2344">
        <v>0.18902273231525241</v>
      </c>
    </row>
    <row r="2345" spans="67:68">
      <c r="BO2345">
        <v>2340</v>
      </c>
      <c r="BP2345">
        <v>9.5455143032039003E-2</v>
      </c>
    </row>
    <row r="2346" spans="67:68">
      <c r="BO2346">
        <v>2341</v>
      </c>
      <c r="BP2346">
        <v>-0.11771825408377096</v>
      </c>
    </row>
    <row r="2347" spans="67:68">
      <c r="BO2347">
        <v>2342</v>
      </c>
      <c r="BP2347">
        <v>0.26711619670568409</v>
      </c>
    </row>
    <row r="2348" spans="67:68">
      <c r="BO2348">
        <v>2343</v>
      </c>
      <c r="BP2348">
        <v>0.28309075080900853</v>
      </c>
    </row>
    <row r="2349" spans="67:68">
      <c r="BO2349">
        <v>2344</v>
      </c>
      <c r="BP2349">
        <v>-0.10378571653900737</v>
      </c>
    </row>
    <row r="2350" spans="67:68">
      <c r="BO2350">
        <v>2345</v>
      </c>
      <c r="BP2350">
        <v>6.3476811375014042E-2</v>
      </c>
    </row>
    <row r="2351" spans="67:68">
      <c r="BO2351">
        <v>2346</v>
      </c>
      <c r="BP2351">
        <v>0.15506735005586547</v>
      </c>
    </row>
    <row r="2352" spans="67:68">
      <c r="BO2352">
        <v>2347</v>
      </c>
      <c r="BP2352">
        <v>-0.14803889420010691</v>
      </c>
    </row>
    <row r="2353" spans="67:68">
      <c r="BO2353">
        <v>2348</v>
      </c>
      <c r="BP2353">
        <v>0.19838031442124848</v>
      </c>
    </row>
    <row r="2354" spans="67:68">
      <c r="BO2354">
        <v>2349</v>
      </c>
      <c r="BP2354">
        <v>0.13768766168270136</v>
      </c>
    </row>
    <row r="2355" spans="67:68">
      <c r="BO2355">
        <v>2350</v>
      </c>
      <c r="BP2355">
        <v>-2.2293971513805633E-2</v>
      </c>
    </row>
    <row r="2356" spans="67:68">
      <c r="BO2356">
        <v>2351</v>
      </c>
      <c r="BP2356">
        <v>0.28244856213783459</v>
      </c>
    </row>
    <row r="2357" spans="67:68">
      <c r="BO2357">
        <v>2352</v>
      </c>
      <c r="BP2357">
        <v>-0.12158939820548631</v>
      </c>
    </row>
    <row r="2358" spans="67:68">
      <c r="BO2358">
        <v>2353</v>
      </c>
      <c r="BP2358">
        <v>-1.6975604626327134E-2</v>
      </c>
    </row>
    <row r="2359" spans="67:68">
      <c r="BO2359">
        <v>2354</v>
      </c>
      <c r="BP2359">
        <v>-9.1028953548979108E-2</v>
      </c>
    </row>
    <row r="2360" spans="67:68">
      <c r="BO2360">
        <v>2355</v>
      </c>
      <c r="BP2360">
        <v>-0.13954986693652593</v>
      </c>
    </row>
    <row r="2361" spans="67:68">
      <c r="BO2361">
        <v>2356</v>
      </c>
      <c r="BP2361">
        <v>0.26902830996924904</v>
      </c>
    </row>
    <row r="2362" spans="67:68">
      <c r="BO2362">
        <v>2357</v>
      </c>
      <c r="BP2362">
        <v>0.18298737303032203</v>
      </c>
    </row>
    <row r="2363" spans="67:68">
      <c r="BO2363">
        <v>2358</v>
      </c>
      <c r="BP2363">
        <v>-4.5840158469645564E-2</v>
      </c>
    </row>
    <row r="2364" spans="67:68">
      <c r="BO2364">
        <v>2359</v>
      </c>
      <c r="BP2364">
        <v>1.6397276230156244E-2</v>
      </c>
    </row>
    <row r="2365" spans="67:68">
      <c r="BO2365">
        <v>2360</v>
      </c>
      <c r="BP2365">
        <v>0.16932945194802373</v>
      </c>
    </row>
    <row r="2366" spans="67:68">
      <c r="BO2366">
        <v>2361</v>
      </c>
      <c r="BP2366">
        <v>-4.5740207613126749E-2</v>
      </c>
    </row>
    <row r="2367" spans="67:68">
      <c r="BO2367">
        <v>2362</v>
      </c>
      <c r="BP2367">
        <v>-1.2382260265447698E-2</v>
      </c>
    </row>
    <row r="2368" spans="67:68">
      <c r="BO2368">
        <v>2363</v>
      </c>
      <c r="BP2368">
        <v>0.24254740479386522</v>
      </c>
    </row>
    <row r="2369" spans="67:68">
      <c r="BO2369">
        <v>2364</v>
      </c>
      <c r="BP2369">
        <v>0.13493009012973162</v>
      </c>
    </row>
    <row r="2370" spans="67:68">
      <c r="BO2370">
        <v>2365</v>
      </c>
      <c r="BP2370">
        <v>0.28351120322744544</v>
      </c>
    </row>
    <row r="2371" spans="67:68">
      <c r="BO2371">
        <v>2366</v>
      </c>
      <c r="BP2371">
        <v>0.27764433526302584</v>
      </c>
    </row>
    <row r="2372" spans="67:68">
      <c r="BO2372">
        <v>2367</v>
      </c>
      <c r="BP2372">
        <v>0.22410360408975089</v>
      </c>
    </row>
    <row r="2373" spans="67:68">
      <c r="BO2373">
        <v>2368</v>
      </c>
      <c r="BP2373">
        <v>-9.4467713068852155E-2</v>
      </c>
    </row>
    <row r="2374" spans="67:68">
      <c r="BO2374">
        <v>2369</v>
      </c>
      <c r="BP2374">
        <v>-0.11127776417893981</v>
      </c>
    </row>
    <row r="2375" spans="67:68">
      <c r="BO2375">
        <v>2370</v>
      </c>
      <c r="BP2375">
        <v>0.29793127212235859</v>
      </c>
    </row>
    <row r="2376" spans="67:68">
      <c r="BO2376">
        <v>2371</v>
      </c>
      <c r="BP2376">
        <v>0.25924840263894194</v>
      </c>
    </row>
    <row r="2377" spans="67:68">
      <c r="BO2377">
        <v>2372</v>
      </c>
      <c r="BP2377">
        <v>-2.1870217912706269E-2</v>
      </c>
    </row>
    <row r="2378" spans="67:68">
      <c r="BO2378">
        <v>2373</v>
      </c>
      <c r="BP2378">
        <v>0.29228540690203092</v>
      </c>
    </row>
    <row r="2379" spans="67:68">
      <c r="BO2379">
        <v>2374</v>
      </c>
      <c r="BP2379">
        <v>0.28588607401550598</v>
      </c>
    </row>
    <row r="2380" spans="67:68">
      <c r="BO2380">
        <v>2375</v>
      </c>
      <c r="BP2380">
        <v>4.6022118270741041E-2</v>
      </c>
    </row>
    <row r="2381" spans="67:68">
      <c r="BO2381">
        <v>2376</v>
      </c>
      <c r="BP2381">
        <v>-0.18293290493053016</v>
      </c>
    </row>
    <row r="2382" spans="67:68">
      <c r="BO2382">
        <v>2377</v>
      </c>
      <c r="BP2382">
        <v>-0.10952141576304397</v>
      </c>
    </row>
    <row r="2383" spans="67:68">
      <c r="BO2383">
        <v>2378</v>
      </c>
      <c r="BP2383">
        <v>0.16358138049021104</v>
      </c>
    </row>
    <row r="2384" spans="67:68">
      <c r="BO2384">
        <v>2379</v>
      </c>
      <c r="BP2384">
        <v>0.15203036965614736</v>
      </c>
    </row>
    <row r="2385" spans="67:68">
      <c r="BO2385">
        <v>2380</v>
      </c>
      <c r="BP2385">
        <v>0.22595556072287953</v>
      </c>
    </row>
    <row r="2386" spans="67:68">
      <c r="BO2386">
        <v>2381</v>
      </c>
      <c r="BP2386">
        <v>-7.4398457588545797E-2</v>
      </c>
    </row>
    <row r="2387" spans="67:68">
      <c r="BO2387">
        <v>2382</v>
      </c>
      <c r="BP2387">
        <v>0.25987148510556429</v>
      </c>
    </row>
    <row r="2388" spans="67:68">
      <c r="BO2388">
        <v>2383</v>
      </c>
      <c r="BP2388">
        <v>-0.10828678444759948</v>
      </c>
    </row>
    <row r="2389" spans="67:68">
      <c r="BO2389">
        <v>2384</v>
      </c>
      <c r="BP2389">
        <v>-0.15133722953333589</v>
      </c>
    </row>
    <row r="2390" spans="67:68">
      <c r="BO2390">
        <v>2385</v>
      </c>
      <c r="BP2390">
        <v>-0.12565348450911235</v>
      </c>
    </row>
    <row r="2391" spans="67:68">
      <c r="BO2391">
        <v>2386</v>
      </c>
      <c r="BP2391">
        <v>0.17628099118970469</v>
      </c>
    </row>
    <row r="2392" spans="67:68">
      <c r="BO2392">
        <v>2387</v>
      </c>
      <c r="BP2392">
        <v>-0.17394944794463524</v>
      </c>
    </row>
    <row r="2393" spans="67:68">
      <c r="BO2393">
        <v>2388</v>
      </c>
      <c r="BP2393">
        <v>0.12892662619691281</v>
      </c>
    </row>
    <row r="2394" spans="67:68">
      <c r="BO2394">
        <v>2389</v>
      </c>
      <c r="BP2394">
        <v>0.24217276423944711</v>
      </c>
    </row>
    <row r="2395" spans="67:68">
      <c r="BO2395">
        <v>2390</v>
      </c>
      <c r="BP2395">
        <v>2.5331247533417145E-2</v>
      </c>
    </row>
    <row r="2396" spans="67:68">
      <c r="BO2396">
        <v>2391</v>
      </c>
      <c r="BP2396">
        <v>0.1759913435342163</v>
      </c>
    </row>
    <row r="2397" spans="67:68">
      <c r="BO2397">
        <v>2392</v>
      </c>
      <c r="BP2397">
        <v>-0.16341546860495854</v>
      </c>
    </row>
    <row r="2398" spans="67:68">
      <c r="BO2398">
        <v>2393</v>
      </c>
      <c r="BP2398">
        <v>1.1824648916888558E-2</v>
      </c>
    </row>
    <row r="2399" spans="67:68">
      <c r="BO2399">
        <v>2394</v>
      </c>
      <c r="BP2399">
        <v>0.17537660800015337</v>
      </c>
    </row>
    <row r="2400" spans="67:68">
      <c r="BO2400">
        <v>2395</v>
      </c>
      <c r="BP2400">
        <v>-0.13487120784028078</v>
      </c>
    </row>
    <row r="2401" spans="67:68">
      <c r="BO2401">
        <v>2396</v>
      </c>
      <c r="BP2401">
        <v>-9.452759331244015E-2</v>
      </c>
    </row>
    <row r="2402" spans="67:68">
      <c r="BO2402">
        <v>2397</v>
      </c>
      <c r="BP2402">
        <v>0.25165982620118427</v>
      </c>
    </row>
    <row r="2403" spans="67:68">
      <c r="BO2403">
        <v>2398</v>
      </c>
      <c r="BP2403">
        <v>-2.0661288818117962E-2</v>
      </c>
    </row>
    <row r="2404" spans="67:68">
      <c r="BO2404">
        <v>2399</v>
      </c>
      <c r="BP2404">
        <v>0.14739112010111499</v>
      </c>
    </row>
    <row r="2405" spans="67:68">
      <c r="BO2405">
        <v>2400</v>
      </c>
      <c r="BP2405">
        <v>-3.1135691930566201E-2</v>
      </c>
    </row>
    <row r="2406" spans="67:68">
      <c r="BO2406">
        <v>2401</v>
      </c>
      <c r="BP2406">
        <v>0.19898804876559828</v>
      </c>
    </row>
    <row r="2407" spans="67:68">
      <c r="BO2407">
        <v>2402</v>
      </c>
      <c r="BP2407">
        <v>-0.19897868985410783</v>
      </c>
    </row>
    <row r="2408" spans="67:68">
      <c r="BO2408">
        <v>2403</v>
      </c>
      <c r="BP2408">
        <v>-0.11978971385944848</v>
      </c>
    </row>
    <row r="2409" spans="67:68">
      <c r="BO2409">
        <v>2404</v>
      </c>
      <c r="BP2409">
        <v>-0.16306439410426343</v>
      </c>
    </row>
    <row r="2410" spans="67:68">
      <c r="BO2410">
        <v>2405</v>
      </c>
      <c r="BP2410">
        <v>-9.4455933345261422E-2</v>
      </c>
    </row>
    <row r="2411" spans="67:68">
      <c r="BO2411">
        <v>2406</v>
      </c>
      <c r="BP2411">
        <v>-4.0935975459679197E-2</v>
      </c>
    </row>
    <row r="2412" spans="67:68">
      <c r="BO2412">
        <v>2407</v>
      </c>
      <c r="BP2412">
        <v>0.24411019786234395</v>
      </c>
    </row>
    <row r="2413" spans="67:68">
      <c r="BO2413">
        <v>2408</v>
      </c>
      <c r="BP2413">
        <v>-0.18833215407533549</v>
      </c>
    </row>
    <row r="2414" spans="67:68">
      <c r="BO2414">
        <v>2409</v>
      </c>
      <c r="BP2414">
        <v>-5.3296158145963557E-2</v>
      </c>
    </row>
    <row r="2415" spans="67:68">
      <c r="BO2415">
        <v>2410</v>
      </c>
      <c r="BP2415">
        <v>7.5037743872113039E-2</v>
      </c>
    </row>
    <row r="2416" spans="67:68">
      <c r="BO2416">
        <v>2411</v>
      </c>
      <c r="BP2416">
        <v>0.29725200409359853</v>
      </c>
    </row>
    <row r="2417" spans="67:68">
      <c r="BO2417">
        <v>2412</v>
      </c>
      <c r="BP2417">
        <v>0.18067294479708601</v>
      </c>
    </row>
    <row r="2418" spans="67:68">
      <c r="BO2418">
        <v>2413</v>
      </c>
      <c r="BP2418">
        <v>7.5144334484586961E-2</v>
      </c>
    </row>
    <row r="2419" spans="67:68">
      <c r="BO2419">
        <v>2414</v>
      </c>
      <c r="BP2419">
        <v>0.24056501300450706</v>
      </c>
    </row>
    <row r="2420" spans="67:68">
      <c r="BO2420">
        <v>2415</v>
      </c>
      <c r="BP2420">
        <v>9.3508901815339773E-2</v>
      </c>
    </row>
    <row r="2421" spans="67:68">
      <c r="BO2421">
        <v>2416</v>
      </c>
      <c r="BP2421">
        <v>0.16672682730452359</v>
      </c>
    </row>
    <row r="2422" spans="67:68">
      <c r="BO2422">
        <v>2417</v>
      </c>
      <c r="BP2422">
        <v>-9.3613273540541775E-2</v>
      </c>
    </row>
    <row r="2423" spans="67:68">
      <c r="BO2423">
        <v>2418</v>
      </c>
      <c r="BP2423">
        <v>0.16905982906419809</v>
      </c>
    </row>
    <row r="2424" spans="67:68">
      <c r="BO2424">
        <v>2419</v>
      </c>
      <c r="BP2424">
        <v>-0.16114966979009537</v>
      </c>
    </row>
    <row r="2425" spans="67:68">
      <c r="BO2425">
        <v>2420</v>
      </c>
      <c r="BP2425">
        <v>-4.5991926369153502E-2</v>
      </c>
    </row>
    <row r="2426" spans="67:68">
      <c r="BO2426">
        <v>2421</v>
      </c>
      <c r="BP2426">
        <v>0.1338962816452185</v>
      </c>
    </row>
    <row r="2427" spans="67:68">
      <c r="BO2427">
        <v>2422</v>
      </c>
      <c r="BP2427">
        <v>3.7452935678691346E-2</v>
      </c>
    </row>
    <row r="2428" spans="67:68">
      <c r="BO2428">
        <v>2423</v>
      </c>
      <c r="BP2428">
        <v>1.6524957396080731E-2</v>
      </c>
    </row>
    <row r="2429" spans="67:68">
      <c r="BO2429">
        <v>2424</v>
      </c>
      <c r="BP2429">
        <v>-0.13117910882210604</v>
      </c>
    </row>
    <row r="2430" spans="67:68">
      <c r="BO2430">
        <v>2425</v>
      </c>
      <c r="BP2430">
        <v>-9.1585436645603868E-2</v>
      </c>
    </row>
    <row r="2431" spans="67:68">
      <c r="BO2431">
        <v>2426</v>
      </c>
      <c r="BP2431">
        <v>2.6900075687208758E-2</v>
      </c>
    </row>
    <row r="2432" spans="67:68">
      <c r="BO2432">
        <v>2427</v>
      </c>
      <c r="BP2432">
        <v>-0.1854584408922344</v>
      </c>
    </row>
    <row r="2433" spans="67:68">
      <c r="BO2433">
        <v>2428</v>
      </c>
      <c r="BP2433">
        <v>-0.1722509361802787</v>
      </c>
    </row>
    <row r="2434" spans="67:68">
      <c r="BO2434">
        <v>2429</v>
      </c>
      <c r="BP2434">
        <v>0.2788809798487481</v>
      </c>
    </row>
    <row r="2435" spans="67:68">
      <c r="BO2435">
        <v>2430</v>
      </c>
      <c r="BP2435">
        <v>-2.6353373934248969E-2</v>
      </c>
    </row>
    <row r="2436" spans="67:68">
      <c r="BO2436">
        <v>2431</v>
      </c>
      <c r="BP2436">
        <v>0.24928023806846278</v>
      </c>
    </row>
    <row r="2437" spans="67:68">
      <c r="BO2437">
        <v>2432</v>
      </c>
      <c r="BP2437">
        <v>0.12953067122034789</v>
      </c>
    </row>
    <row r="2438" spans="67:68">
      <c r="BO2438">
        <v>2433</v>
      </c>
      <c r="BP2438">
        <v>9.8896220629393072E-3</v>
      </c>
    </row>
    <row r="2439" spans="67:68">
      <c r="BO2439">
        <v>2434</v>
      </c>
      <c r="BP2439">
        <v>1.9144124013659169E-2</v>
      </c>
    </row>
    <row r="2440" spans="67:68">
      <c r="BO2440">
        <v>2435</v>
      </c>
      <c r="BP2440">
        <v>4.2622611467580729E-2</v>
      </c>
    </row>
    <row r="2441" spans="67:68">
      <c r="BO2441">
        <v>2436</v>
      </c>
      <c r="BP2441">
        <v>-6.4198237217033938E-2</v>
      </c>
    </row>
    <row r="2442" spans="67:68">
      <c r="BO2442">
        <v>2437</v>
      </c>
      <c r="BP2442">
        <v>0.22303213192858345</v>
      </c>
    </row>
    <row r="2443" spans="67:68">
      <c r="BO2443">
        <v>2438</v>
      </c>
      <c r="BP2443">
        <v>0.18343577340376999</v>
      </c>
    </row>
    <row r="2444" spans="67:68">
      <c r="BO2444">
        <v>2439</v>
      </c>
      <c r="BP2444">
        <v>3.9468298016760439E-2</v>
      </c>
    </row>
    <row r="2445" spans="67:68">
      <c r="BO2445">
        <v>2440</v>
      </c>
      <c r="BP2445">
        <v>5.0408761602916463E-2</v>
      </c>
    </row>
    <row r="2446" spans="67:68">
      <c r="BO2446">
        <v>2441</v>
      </c>
      <c r="BP2446">
        <v>-0.11056250587602012</v>
      </c>
    </row>
    <row r="2447" spans="67:68">
      <c r="BO2447">
        <v>2442</v>
      </c>
      <c r="BP2447">
        <v>-0.15774422519778819</v>
      </c>
    </row>
    <row r="2448" spans="67:68">
      <c r="BO2448">
        <v>2443</v>
      </c>
      <c r="BP2448">
        <v>-4.3687641491181817E-2</v>
      </c>
    </row>
    <row r="2449" spans="67:68">
      <c r="BO2449">
        <v>2444</v>
      </c>
      <c r="BP2449">
        <v>0.24028528131434873</v>
      </c>
    </row>
    <row r="2450" spans="67:68">
      <c r="BO2450">
        <v>2445</v>
      </c>
      <c r="BP2450">
        <v>-1.7972457224091909E-3</v>
      </c>
    </row>
    <row r="2451" spans="67:68">
      <c r="BO2451">
        <v>2446</v>
      </c>
      <c r="BP2451">
        <v>0.27364251191402794</v>
      </c>
    </row>
    <row r="2452" spans="67:68">
      <c r="BO2452">
        <v>2447</v>
      </c>
      <c r="BP2452">
        <v>-7.7853399149235447E-2</v>
      </c>
    </row>
    <row r="2453" spans="67:68">
      <c r="BO2453">
        <v>2448</v>
      </c>
      <c r="BP2453">
        <v>0.1144703670851453</v>
      </c>
    </row>
    <row r="2454" spans="67:68">
      <c r="BO2454">
        <v>2449</v>
      </c>
      <c r="BP2454">
        <v>-0.160195524149507</v>
      </c>
    </row>
    <row r="2455" spans="67:68">
      <c r="BO2455">
        <v>2450</v>
      </c>
      <c r="BP2455">
        <v>4.0796854783764658E-2</v>
      </c>
    </row>
    <row r="2456" spans="67:68">
      <c r="BO2456">
        <v>2451</v>
      </c>
      <c r="BP2456">
        <v>-0.11005353330159606</v>
      </c>
    </row>
    <row r="2457" spans="67:68">
      <c r="BO2457">
        <v>2452</v>
      </c>
      <c r="BP2457">
        <v>4.2951211274965873E-2</v>
      </c>
    </row>
    <row r="2458" spans="67:68">
      <c r="BO2458">
        <v>2453</v>
      </c>
      <c r="BP2458">
        <v>-3.1543455799028175E-2</v>
      </c>
    </row>
    <row r="2459" spans="67:68">
      <c r="BO2459">
        <v>2454</v>
      </c>
      <c r="BP2459">
        <v>-0.16928761019454025</v>
      </c>
    </row>
    <row r="2460" spans="67:68">
      <c r="BO2460">
        <v>2455</v>
      </c>
      <c r="BP2460">
        <v>8.0174080383018709E-2</v>
      </c>
    </row>
    <row r="2461" spans="67:68">
      <c r="BO2461">
        <v>2456</v>
      </c>
      <c r="BP2461">
        <v>5.6637248626723813E-2</v>
      </c>
    </row>
    <row r="2462" spans="67:68">
      <c r="BO2462">
        <v>2457</v>
      </c>
      <c r="BP2462">
        <v>-0.15506564050976046</v>
      </c>
    </row>
    <row r="2463" spans="67:68">
      <c r="BO2463">
        <v>2458</v>
      </c>
      <c r="BP2463">
        <v>1.0833885422576461E-3</v>
      </c>
    </row>
    <row r="2464" spans="67:68">
      <c r="BO2464">
        <v>2459</v>
      </c>
      <c r="BP2464">
        <v>3.9049352425168604E-2</v>
      </c>
    </row>
    <row r="2465" spans="67:68">
      <c r="BO2465">
        <v>2460</v>
      </c>
      <c r="BP2465">
        <v>-7.559427688449516E-2</v>
      </c>
    </row>
    <row r="2466" spans="67:68">
      <c r="BO2466">
        <v>2461</v>
      </c>
      <c r="BP2466">
        <v>7.7298073906018061E-3</v>
      </c>
    </row>
    <row r="2467" spans="67:68">
      <c r="BO2467">
        <v>2462</v>
      </c>
      <c r="BP2467">
        <v>0.24065407960741775</v>
      </c>
    </row>
    <row r="2468" spans="67:68">
      <c r="BO2468">
        <v>2463</v>
      </c>
      <c r="BP2468">
        <v>0.10486911466952098</v>
      </c>
    </row>
    <row r="2469" spans="67:68">
      <c r="BO2469">
        <v>2464</v>
      </c>
      <c r="BP2469">
        <v>-7.7045518831792115E-2</v>
      </c>
    </row>
    <row r="2470" spans="67:68">
      <c r="BO2470">
        <v>2465</v>
      </c>
      <c r="BP2470">
        <v>-9.3752518066152257E-2</v>
      </c>
    </row>
    <row r="2471" spans="67:68">
      <c r="BO2471">
        <v>2466</v>
      </c>
      <c r="BP2471">
        <v>0.18982681772072829</v>
      </c>
    </row>
    <row r="2472" spans="67:68">
      <c r="BO2472">
        <v>2467</v>
      </c>
      <c r="BP2472">
        <v>-0.15942705329545331</v>
      </c>
    </row>
    <row r="2473" spans="67:68">
      <c r="BO2473">
        <v>2468</v>
      </c>
      <c r="BP2473">
        <v>0.23802636622430451</v>
      </c>
    </row>
    <row r="2474" spans="67:68">
      <c r="BO2474">
        <v>2469</v>
      </c>
      <c r="BP2474">
        <v>-0.13509406488101167</v>
      </c>
    </row>
    <row r="2475" spans="67:68">
      <c r="BO2475">
        <v>2470</v>
      </c>
      <c r="BP2475">
        <v>-0.17011077815793385</v>
      </c>
    </row>
    <row r="2476" spans="67:68">
      <c r="BO2476">
        <v>2471</v>
      </c>
      <c r="BP2476">
        <v>3.2660815767727225E-2</v>
      </c>
    </row>
    <row r="2477" spans="67:68">
      <c r="BO2477">
        <v>2472</v>
      </c>
      <c r="BP2477">
        <v>-9.738873157705602E-2</v>
      </c>
    </row>
    <row r="2478" spans="67:68">
      <c r="BO2478">
        <v>2473</v>
      </c>
      <c r="BP2478">
        <v>8.1244248701624056E-2</v>
      </c>
    </row>
    <row r="2479" spans="67:68">
      <c r="BO2479">
        <v>2474</v>
      </c>
      <c r="BP2479">
        <v>-0.16831021097277449</v>
      </c>
    </row>
    <row r="2480" spans="67:68">
      <c r="BO2480">
        <v>2475</v>
      </c>
      <c r="BP2480">
        <v>0.25270866791928503</v>
      </c>
    </row>
    <row r="2481" spans="67:68">
      <c r="BO2481">
        <v>2476</v>
      </c>
      <c r="BP2481">
        <v>0.17844129828231481</v>
      </c>
    </row>
    <row r="2482" spans="67:68">
      <c r="BO2482">
        <v>2477</v>
      </c>
      <c r="BP2482">
        <v>-6.4117330944610196E-2</v>
      </c>
    </row>
    <row r="2483" spans="67:68">
      <c r="BO2483">
        <v>2478</v>
      </c>
      <c r="BP2483">
        <v>0.25555071508516186</v>
      </c>
    </row>
    <row r="2484" spans="67:68">
      <c r="BO2484">
        <v>2479</v>
      </c>
      <c r="BP2484">
        <v>2.7251299982924582E-2</v>
      </c>
    </row>
    <row r="2485" spans="67:68">
      <c r="BO2485">
        <v>2480</v>
      </c>
      <c r="BP2485">
        <v>0.21836707367283881</v>
      </c>
    </row>
    <row r="2486" spans="67:68">
      <c r="BO2486">
        <v>2481</v>
      </c>
      <c r="BP2486">
        <v>0.1611680763498734</v>
      </c>
    </row>
    <row r="2487" spans="67:68">
      <c r="BO2487">
        <v>2482</v>
      </c>
      <c r="BP2487">
        <v>3.2918190323699026E-2</v>
      </c>
    </row>
    <row r="2488" spans="67:68">
      <c r="BO2488">
        <v>2483</v>
      </c>
      <c r="BP2488">
        <v>-3.38034564012335E-3</v>
      </c>
    </row>
    <row r="2489" spans="67:68">
      <c r="BO2489">
        <v>2484</v>
      </c>
      <c r="BP2489">
        <v>-5.9388145290083516E-2</v>
      </c>
    </row>
    <row r="2490" spans="67:68">
      <c r="BO2490">
        <v>2485</v>
      </c>
      <c r="BP2490">
        <v>2.907336006603467E-2</v>
      </c>
    </row>
    <row r="2491" spans="67:68">
      <c r="BO2491">
        <v>2486</v>
      </c>
      <c r="BP2491">
        <v>-0.13343441332366079</v>
      </c>
    </row>
    <row r="2492" spans="67:68">
      <c r="BO2492">
        <v>2487</v>
      </c>
      <c r="BP2492">
        <v>8.4400236981312105E-2</v>
      </c>
    </row>
    <row r="2493" spans="67:68">
      <c r="BO2493">
        <v>2488</v>
      </c>
      <c r="BP2493">
        <v>7.7736174180362549E-2</v>
      </c>
    </row>
    <row r="2494" spans="67:68">
      <c r="BO2494">
        <v>2489</v>
      </c>
      <c r="BP2494">
        <v>-0.13079456818954416</v>
      </c>
    </row>
    <row r="2495" spans="67:68">
      <c r="BO2495">
        <v>2490</v>
      </c>
      <c r="BP2495">
        <v>-0.12057771148537016</v>
      </c>
    </row>
    <row r="2496" spans="67:68">
      <c r="BO2496">
        <v>2491</v>
      </c>
      <c r="BP2496">
        <v>-3.8340797900505985E-2</v>
      </c>
    </row>
    <row r="2497" spans="67:68">
      <c r="BO2497">
        <v>2492</v>
      </c>
      <c r="BP2497">
        <v>-8.0756008886369635E-2</v>
      </c>
    </row>
    <row r="2498" spans="67:68">
      <c r="BO2498">
        <v>2493</v>
      </c>
      <c r="BP2498">
        <v>-7.3031359127598838E-3</v>
      </c>
    </row>
    <row r="2499" spans="67:68">
      <c r="BO2499">
        <v>2494</v>
      </c>
      <c r="BP2499">
        <v>-0.16910116588428337</v>
      </c>
    </row>
    <row r="2500" spans="67:68">
      <c r="BO2500">
        <v>2495</v>
      </c>
      <c r="BP2500">
        <v>9.5797722214795045E-2</v>
      </c>
    </row>
    <row r="2501" spans="67:68">
      <c r="BO2501">
        <v>2496</v>
      </c>
      <c r="BP2501">
        <v>7.8299118542143165E-2</v>
      </c>
    </row>
    <row r="2502" spans="67:68">
      <c r="BO2502">
        <v>2497</v>
      </c>
      <c r="BP2502">
        <v>-7.3180869672986204E-2</v>
      </c>
    </row>
    <row r="2503" spans="67:68">
      <c r="BO2503">
        <v>2498</v>
      </c>
      <c r="BP2503">
        <v>-0.15527362297743308</v>
      </c>
    </row>
    <row r="2504" spans="67:68">
      <c r="BO2504">
        <v>2499</v>
      </c>
      <c r="BP2504">
        <v>0.12705177606200979</v>
      </c>
    </row>
    <row r="2505" spans="67:68">
      <c r="BO2505">
        <v>2500</v>
      </c>
      <c r="BP2505">
        <v>-0.19556156187489276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E970-3823-49B0-A34E-24B371F0100C}">
  <dimension ref="B3:AK63"/>
  <sheetViews>
    <sheetView workbookViewId="0">
      <selection activeCell="F39" sqref="F39"/>
    </sheetView>
  </sheetViews>
  <sheetFormatPr defaultRowHeight="15.5"/>
  <cols>
    <col min="8" max="8" width="9.1796875" style="3"/>
    <col min="10" max="11" width="9.1796875" style="19"/>
    <col min="12" max="13" width="15.26953125" style="19" bestFit="1" customWidth="1"/>
    <col min="14" max="14" width="16" style="19" bestFit="1" customWidth="1"/>
    <col min="15" max="15" width="20.453125" style="19" bestFit="1" customWidth="1"/>
    <col min="16" max="37" width="9.1796875" style="19"/>
  </cols>
  <sheetData>
    <row r="3" spans="2:19">
      <c r="B3" t="s">
        <v>126</v>
      </c>
      <c r="C3" s="1">
        <v>0.15</v>
      </c>
      <c r="M3" s="19" t="s">
        <v>24</v>
      </c>
      <c r="N3" s="19" t="s">
        <v>137</v>
      </c>
    </row>
    <row r="4" spans="2:19" ht="31">
      <c r="B4" t="s">
        <v>127</v>
      </c>
      <c r="C4" s="1">
        <v>7.0000000000000007E-2</v>
      </c>
      <c r="L4" s="20" t="s">
        <v>138</v>
      </c>
      <c r="M4" s="21">
        <v>0.08</v>
      </c>
      <c r="N4" s="21">
        <v>0.13</v>
      </c>
      <c r="O4" s="22"/>
      <c r="P4" s="23"/>
      <c r="Q4" s="22"/>
      <c r="R4" s="22"/>
      <c r="S4" s="22"/>
    </row>
    <row r="5" spans="2:19" ht="31">
      <c r="B5" t="s">
        <v>128</v>
      </c>
      <c r="C5" s="1">
        <v>0.22</v>
      </c>
      <c r="L5" s="20" t="s">
        <v>64</v>
      </c>
      <c r="M5" s="21">
        <v>0.12</v>
      </c>
      <c r="N5" s="21">
        <v>0.2</v>
      </c>
      <c r="O5" s="22"/>
      <c r="P5" s="22"/>
      <c r="Q5" s="22"/>
      <c r="R5" s="22"/>
      <c r="S5" s="22"/>
    </row>
    <row r="6" spans="2:19">
      <c r="L6" s="24" t="s">
        <v>139</v>
      </c>
      <c r="M6" s="21">
        <v>0.3</v>
      </c>
      <c r="N6" s="21"/>
      <c r="O6" s="22"/>
      <c r="P6" s="22"/>
      <c r="Q6" s="22"/>
      <c r="R6" s="22"/>
      <c r="S6" s="22"/>
    </row>
    <row r="7" spans="2:19">
      <c r="B7" t="s">
        <v>129</v>
      </c>
      <c r="C7" s="17">
        <f>(C3-C4)/C5</f>
        <v>0.36363636363636359</v>
      </c>
      <c r="L7" s="22" t="s">
        <v>140</v>
      </c>
      <c r="M7" s="21">
        <f>M6*M5*N5</f>
        <v>7.1999999999999998E-3</v>
      </c>
      <c r="N7" s="21"/>
      <c r="O7" s="22"/>
      <c r="P7" s="22"/>
      <c r="Q7" s="22"/>
      <c r="R7" s="22"/>
      <c r="S7" s="22"/>
    </row>
    <row r="8" spans="2:19">
      <c r="L8" s="22"/>
      <c r="M8" s="22"/>
      <c r="N8" s="22"/>
      <c r="O8" s="22"/>
      <c r="P8" s="22"/>
      <c r="Q8" s="22"/>
      <c r="R8" s="22"/>
      <c r="S8" s="22"/>
    </row>
    <row r="9" spans="2:19">
      <c r="B9" t="s">
        <v>130</v>
      </c>
      <c r="C9" t="s">
        <v>131</v>
      </c>
      <c r="L9" s="22" t="s">
        <v>141</v>
      </c>
      <c r="M9" s="22"/>
      <c r="N9" s="22"/>
      <c r="O9" s="22" t="s">
        <v>142</v>
      </c>
      <c r="P9" s="22" t="s">
        <v>143</v>
      </c>
      <c r="Q9" s="22" t="s">
        <v>144</v>
      </c>
      <c r="R9" s="22" t="s">
        <v>145</v>
      </c>
      <c r="S9" s="22"/>
    </row>
    <row r="10" spans="2:19">
      <c r="C10" t="s">
        <v>132</v>
      </c>
      <c r="D10" s="18">
        <f>(12%-C4)/C7</f>
        <v>0.13749999999999998</v>
      </c>
      <c r="L10" s="22" t="s">
        <v>24</v>
      </c>
      <c r="M10" s="22" t="s">
        <v>137</v>
      </c>
      <c r="N10" s="22" t="s">
        <v>146</v>
      </c>
      <c r="O10" s="25">
        <v>1</v>
      </c>
      <c r="P10" s="25">
        <v>-1</v>
      </c>
      <c r="Q10" s="25">
        <v>0</v>
      </c>
      <c r="R10" s="25">
        <f>M6</f>
        <v>0.3</v>
      </c>
      <c r="S10" s="25"/>
    </row>
    <row r="11" spans="2:19">
      <c r="B11" t="s">
        <v>133</v>
      </c>
      <c r="C11" t="s">
        <v>134</v>
      </c>
      <c r="L11" s="26">
        <v>0</v>
      </c>
      <c r="M11" s="26">
        <f>100%-L11</f>
        <v>1</v>
      </c>
      <c r="N11" s="26">
        <f>L11*$D$4+(1-L11)*$E$4</f>
        <v>0</v>
      </c>
      <c r="O11" s="26">
        <f>SQRT($L11^2*$M$5^2+(1-$L11)^2*$N$5^2+2*$L11*(1-$L11)*$M$5*$N$5*O$10)</f>
        <v>0.2</v>
      </c>
      <c r="P11" s="26">
        <f t="shared" ref="P11:R11" si="0">SQRT($L11^2*$M$5^2+(1-$L11)^2*$N$5^2+2*$L11*(1-$L11)*$M$5*$N$5*P$10)</f>
        <v>0.2</v>
      </c>
      <c r="Q11" s="26">
        <f t="shared" si="0"/>
        <v>0.2</v>
      </c>
      <c r="R11" s="26">
        <f t="shared" si="0"/>
        <v>0.2</v>
      </c>
      <c r="S11" s="27"/>
    </row>
    <row r="12" spans="2:19">
      <c r="C12" t="s">
        <v>135</v>
      </c>
      <c r="D12">
        <f>12/22</f>
        <v>0.54545454545454541</v>
      </c>
      <c r="E12">
        <f>D12*C3+(1-D12)*C4</f>
        <v>0.11363636363636362</v>
      </c>
      <c r="F12" s="18">
        <f>C4+C7*12%</f>
        <v>0.11363636363636363</v>
      </c>
      <c r="L12" s="26">
        <v>0.1</v>
      </c>
      <c r="M12" s="26">
        <f>100%-L12</f>
        <v>0.9</v>
      </c>
      <c r="N12" s="26">
        <f t="shared" ref="N12:N23" si="1">L12*$D$4+(1-L12)*$E$4</f>
        <v>0</v>
      </c>
      <c r="O12" s="26">
        <f t="shared" ref="O12:R23" si="2">SQRT($L12^2*$M$5^2+(1-$L12)^2*$N$5^2+2*$L12*(1-$L12)*$M$5*$N$5*O$10)</f>
        <v>0.192</v>
      </c>
      <c r="P12" s="26">
        <f t="shared" si="2"/>
        <v>0.16800000000000001</v>
      </c>
      <c r="Q12" s="26">
        <f t="shared" si="2"/>
        <v>0.1803995565404749</v>
      </c>
      <c r="R12" s="26">
        <f t="shared" si="2"/>
        <v>0.18395651660107071</v>
      </c>
      <c r="S12" s="27"/>
    </row>
    <row r="13" spans="2:19">
      <c r="B13" t="s">
        <v>136</v>
      </c>
      <c r="C13" s="14">
        <f>(C3-C4)/C5^2</f>
        <v>1.6528925619834709</v>
      </c>
      <c r="L13" s="26">
        <v>0.20144685582106359</v>
      </c>
      <c r="M13" s="26">
        <f t="shared" ref="M13:M23" si="3">100%-L13</f>
        <v>0.79855314417893641</v>
      </c>
      <c r="N13" s="26">
        <f t="shared" si="1"/>
        <v>0</v>
      </c>
      <c r="O13" s="26">
        <f t="shared" si="2"/>
        <v>0.18388425153431492</v>
      </c>
      <c r="P13" s="26">
        <f t="shared" si="2"/>
        <v>0.13553700613725966</v>
      </c>
      <c r="Q13" s="26">
        <f t="shared" si="2"/>
        <v>0.16152971552470888</v>
      </c>
      <c r="R13" s="26">
        <f t="shared" si="2"/>
        <v>0.16854767778568153</v>
      </c>
      <c r="S13" s="27"/>
    </row>
    <row r="14" spans="2:19">
      <c r="L14" s="26">
        <v>0.3</v>
      </c>
      <c r="M14" s="26">
        <f t="shared" si="3"/>
        <v>0.7</v>
      </c>
      <c r="N14" s="26">
        <f t="shared" si="1"/>
        <v>0</v>
      </c>
      <c r="O14" s="26">
        <f t="shared" si="2"/>
        <v>0.17599999999999999</v>
      </c>
      <c r="P14" s="26">
        <f t="shared" si="2"/>
        <v>0.10400000000000001</v>
      </c>
      <c r="Q14" s="26">
        <f t="shared" si="2"/>
        <v>0.14455448799674123</v>
      </c>
      <c r="R14" s="26">
        <f t="shared" si="2"/>
        <v>0.15466091943344965</v>
      </c>
      <c r="S14" s="27"/>
    </row>
    <row r="15" spans="2:19">
      <c r="L15" s="26">
        <v>0.4</v>
      </c>
      <c r="M15" s="26">
        <f t="shared" si="3"/>
        <v>0.6</v>
      </c>
      <c r="N15" s="26">
        <f t="shared" si="1"/>
        <v>0</v>
      </c>
      <c r="O15" s="26">
        <f t="shared" si="2"/>
        <v>0.16800000000000001</v>
      </c>
      <c r="P15" s="26">
        <f t="shared" si="2"/>
        <v>7.2000000000000022E-2</v>
      </c>
      <c r="Q15" s="26">
        <f t="shared" si="2"/>
        <v>0.1292439553712281</v>
      </c>
      <c r="R15" s="26">
        <f t="shared" si="2"/>
        <v>0.14198591479439079</v>
      </c>
      <c r="S15" s="27"/>
    </row>
    <row r="16" spans="2:19">
      <c r="L16" s="26">
        <v>0.5</v>
      </c>
      <c r="M16" s="26">
        <f t="shared" si="3"/>
        <v>0.5</v>
      </c>
      <c r="N16" s="26">
        <f t="shared" si="1"/>
        <v>0</v>
      </c>
      <c r="O16" s="26">
        <f t="shared" si="2"/>
        <v>0.16</v>
      </c>
      <c r="P16" s="26">
        <f t="shared" si="2"/>
        <v>4.0000000000000008E-2</v>
      </c>
      <c r="Q16" s="26">
        <f t="shared" si="2"/>
        <v>0.11661903789690602</v>
      </c>
      <c r="R16" s="26">
        <f t="shared" si="2"/>
        <v>0.13114877048604001</v>
      </c>
      <c r="S16" s="27"/>
    </row>
    <row r="17" spans="11:20">
      <c r="L17" s="26">
        <v>0.6</v>
      </c>
      <c r="M17" s="26">
        <f t="shared" si="3"/>
        <v>0.4</v>
      </c>
      <c r="N17" s="26">
        <f t="shared" si="1"/>
        <v>0</v>
      </c>
      <c r="O17" s="26">
        <f t="shared" si="2"/>
        <v>0.152</v>
      </c>
      <c r="P17" s="26">
        <f t="shared" si="2"/>
        <v>8.0000000000000973E-3</v>
      </c>
      <c r="Q17" s="26">
        <f t="shared" si="2"/>
        <v>0.1076289923765897</v>
      </c>
      <c r="R17" s="26">
        <f t="shared" si="2"/>
        <v>0.12263767773404714</v>
      </c>
      <c r="S17" s="27"/>
    </row>
    <row r="18" spans="11:20">
      <c r="K18" s="19" t="s">
        <v>147</v>
      </c>
      <c r="L18" s="26">
        <v>0.62499998499316756</v>
      </c>
      <c r="M18" s="26">
        <f t="shared" si="3"/>
        <v>0.37500001500683244</v>
      </c>
      <c r="N18" s="26">
        <f t="shared" si="1"/>
        <v>0</v>
      </c>
      <c r="O18" s="26">
        <f t="shared" si="2"/>
        <v>0.1500000012005466</v>
      </c>
      <c r="P18" s="26">
        <f t="shared" si="2"/>
        <v>4.748831981413797E-9</v>
      </c>
      <c r="Q18" s="26">
        <f t="shared" si="2"/>
        <v>0.10606601802689683</v>
      </c>
      <c r="R18" s="26">
        <f t="shared" si="2"/>
        <v>0.1209338671923899</v>
      </c>
      <c r="S18" s="19" t="s">
        <v>31</v>
      </c>
      <c r="T18" s="22">
        <f>(N5^2--1*M5*N5)/(M5^2+N5^2+2*--1*M5*N5)</f>
        <v>0.625</v>
      </c>
    </row>
    <row r="19" spans="11:20">
      <c r="L19" s="26">
        <v>0.7</v>
      </c>
      <c r="M19" s="26">
        <f t="shared" si="3"/>
        <v>0.30000000000000004</v>
      </c>
      <c r="N19" s="26">
        <f t="shared" si="1"/>
        <v>0</v>
      </c>
      <c r="O19" s="26">
        <f t="shared" si="2"/>
        <v>0.14400000000000002</v>
      </c>
      <c r="P19" s="26">
        <f t="shared" si="2"/>
        <v>2.4000000000000004E-2</v>
      </c>
      <c r="Q19" s="26">
        <f t="shared" si="2"/>
        <v>0.10322790320451153</v>
      </c>
      <c r="R19" s="26">
        <f t="shared" si="2"/>
        <v>0.11696153213770757</v>
      </c>
      <c r="S19" s="27"/>
      <c r="T19" s="22"/>
    </row>
    <row r="20" spans="11:20">
      <c r="L20" s="26">
        <v>0.8</v>
      </c>
      <c r="M20" s="26">
        <f t="shared" si="3"/>
        <v>0.19999999999999996</v>
      </c>
      <c r="N20" s="26">
        <f t="shared" si="1"/>
        <v>0</v>
      </c>
      <c r="O20" s="26">
        <f t="shared" si="2"/>
        <v>0.13599999999999998</v>
      </c>
      <c r="P20" s="26">
        <f t="shared" si="2"/>
        <v>5.6000000000000022E-2</v>
      </c>
      <c r="Q20" s="26">
        <f t="shared" si="2"/>
        <v>0.10400000000000001</v>
      </c>
      <c r="R20" s="26">
        <f t="shared" si="2"/>
        <v>0.11454256850621082</v>
      </c>
      <c r="S20" s="27"/>
      <c r="T20" s="22"/>
    </row>
    <row r="21" spans="11:20">
      <c r="K21" s="19" t="s">
        <v>148</v>
      </c>
      <c r="L21" s="26">
        <v>0.81999991704431585</v>
      </c>
      <c r="M21" s="26">
        <f t="shared" si="3"/>
        <v>0.18000008295568415</v>
      </c>
      <c r="N21" s="26">
        <f t="shared" si="1"/>
        <v>0</v>
      </c>
      <c r="O21" s="26">
        <f t="shared" si="2"/>
        <v>0.13440000663645474</v>
      </c>
      <c r="P21" s="26">
        <f t="shared" si="2"/>
        <v>6.2399973454181079E-2</v>
      </c>
      <c r="Q21" s="26">
        <f t="shared" si="2"/>
        <v>0.10477862012586724</v>
      </c>
      <c r="R21" s="26">
        <f t="shared" si="2"/>
        <v>0.11447270417003468</v>
      </c>
      <c r="S21" s="19" t="s">
        <v>31</v>
      </c>
      <c r="T21" s="22">
        <f>(N5^2-M7)/(M5^2+N5^2-2*M7)</f>
        <v>0.82000000000000006</v>
      </c>
    </row>
    <row r="22" spans="11:20">
      <c r="L22" s="26">
        <v>0.9</v>
      </c>
      <c r="M22" s="26">
        <f t="shared" si="3"/>
        <v>9.9999999999999978E-2</v>
      </c>
      <c r="N22" s="26">
        <f t="shared" si="1"/>
        <v>0</v>
      </c>
      <c r="O22" s="26">
        <f t="shared" si="2"/>
        <v>0.128</v>
      </c>
      <c r="P22" s="26">
        <f t="shared" si="2"/>
        <v>8.8000000000000009E-2</v>
      </c>
      <c r="Q22" s="26">
        <f t="shared" si="2"/>
        <v>0.10983624174196785</v>
      </c>
      <c r="R22" s="26">
        <f t="shared" si="2"/>
        <v>0.11558546621439912</v>
      </c>
      <c r="S22" s="27"/>
    </row>
    <row r="23" spans="11:20">
      <c r="L23" s="26">
        <v>1</v>
      </c>
      <c r="M23" s="26">
        <f t="shared" si="3"/>
        <v>0</v>
      </c>
      <c r="N23" s="26">
        <f t="shared" si="1"/>
        <v>0</v>
      </c>
      <c r="O23" s="26">
        <f t="shared" si="2"/>
        <v>0.12</v>
      </c>
      <c r="P23" s="26">
        <f t="shared" si="2"/>
        <v>0.12</v>
      </c>
      <c r="Q23" s="26">
        <f t="shared" si="2"/>
        <v>0.12</v>
      </c>
      <c r="R23" s="26">
        <f t="shared" si="2"/>
        <v>0.12</v>
      </c>
    </row>
    <row r="24" spans="11:20">
      <c r="M24" s="27"/>
      <c r="N24" s="27"/>
      <c r="O24" s="27"/>
      <c r="P24" s="27"/>
      <c r="Q24" s="27"/>
      <c r="R24" s="27"/>
    </row>
    <row r="25" spans="11:20">
      <c r="M25" s="27"/>
      <c r="N25" s="27"/>
      <c r="P25" s="27"/>
      <c r="Q25" s="27"/>
      <c r="R25" s="27"/>
    </row>
    <row r="27" spans="11:20">
      <c r="L27" s="22" t="s">
        <v>141</v>
      </c>
      <c r="M27" s="22"/>
      <c r="N27" s="22"/>
      <c r="O27" s="22" t="s">
        <v>145</v>
      </c>
    </row>
    <row r="28" spans="11:20">
      <c r="L28" s="22" t="s">
        <v>24</v>
      </c>
      <c r="M28" s="22" t="s">
        <v>137</v>
      </c>
      <c r="N28" s="22" t="s">
        <v>146</v>
      </c>
      <c r="O28" s="25"/>
    </row>
    <row r="29" spans="11:20">
      <c r="L29" s="22">
        <v>-1</v>
      </c>
      <c r="M29" s="27">
        <f t="shared" ref="M29:M33" si="4">100%-L29</f>
        <v>2</v>
      </c>
      <c r="N29" s="27">
        <f>L29*$M$4+(1-L29)*$N$4</f>
        <v>0.18</v>
      </c>
      <c r="O29" s="27">
        <f>SQRT($L29^2*$M$5^2+(1-$L29)^2*$N$5^2+2*$L29*(1-$L29)*$N$5*$N$5*R$10)</f>
        <v>0.35552777669262359</v>
      </c>
    </row>
    <row r="30" spans="11:20">
      <c r="L30" s="22">
        <v>-0.8</v>
      </c>
      <c r="M30" s="27">
        <f t="shared" si="4"/>
        <v>1.8</v>
      </c>
      <c r="N30" s="27">
        <f t="shared" ref="N30:N51" si="5">L30*$M$4+(1-L30)*$N$4</f>
        <v>0.17</v>
      </c>
      <c r="O30" s="27">
        <f t="shared" ref="O30:O51" si="6">SQRT($L30^2*$M$5^2+(1-$L30)^2*$N$5^2+2*$L30*(1-$L30)*$N$5*$N$5*R$10)</f>
        <v>0.32288697712976905</v>
      </c>
    </row>
    <row r="31" spans="11:20">
      <c r="L31" s="22">
        <v>-0.6</v>
      </c>
      <c r="M31" s="27">
        <f t="shared" si="4"/>
        <v>1.6</v>
      </c>
      <c r="N31" s="27">
        <f t="shared" si="5"/>
        <v>0.16000000000000003</v>
      </c>
      <c r="O31" s="27">
        <f t="shared" si="6"/>
        <v>0.29076450952618005</v>
      </c>
    </row>
    <row r="32" spans="11:20">
      <c r="L32" s="22">
        <v>-0.4</v>
      </c>
      <c r="M32" s="27">
        <f t="shared" si="4"/>
        <v>1.4</v>
      </c>
      <c r="N32" s="27">
        <f t="shared" si="5"/>
        <v>0.15</v>
      </c>
      <c r="O32" s="27">
        <f t="shared" si="6"/>
        <v>0.25935304123915726</v>
      </c>
    </row>
    <row r="33" spans="11:15">
      <c r="L33" s="22">
        <v>-0.2</v>
      </c>
      <c r="M33" s="27">
        <f t="shared" si="4"/>
        <v>1.2</v>
      </c>
      <c r="N33" s="27">
        <f t="shared" si="5"/>
        <v>0.14000000000000001</v>
      </c>
      <c r="O33" s="27">
        <f t="shared" si="6"/>
        <v>0.22894540834006699</v>
      </c>
    </row>
    <row r="34" spans="11:15">
      <c r="L34" s="27">
        <v>0</v>
      </c>
      <c r="M34" s="27">
        <f>100%-L34</f>
        <v>1</v>
      </c>
      <c r="N34" s="27">
        <f t="shared" si="5"/>
        <v>0.13</v>
      </c>
      <c r="O34" s="27">
        <f t="shared" si="6"/>
        <v>0.2</v>
      </c>
    </row>
    <row r="35" spans="11:15">
      <c r="L35" s="27">
        <v>0.1</v>
      </c>
      <c r="M35" s="27">
        <f>100%-L35</f>
        <v>0.9</v>
      </c>
      <c r="N35" s="27">
        <f t="shared" si="5"/>
        <v>0.125</v>
      </c>
      <c r="O35" s="27">
        <f t="shared" si="6"/>
        <v>0.18629009635512031</v>
      </c>
    </row>
    <row r="36" spans="11:15">
      <c r="L36" s="27">
        <v>0.20144685582106359</v>
      </c>
      <c r="M36" s="27">
        <f t="shared" ref="M36:M51" si="7">100%-L36</f>
        <v>0.79855314417893641</v>
      </c>
      <c r="N36" s="27">
        <f t="shared" si="5"/>
        <v>0.11992765720894683</v>
      </c>
      <c r="O36" s="27">
        <f t="shared" si="6"/>
        <v>0.17306829137630697</v>
      </c>
    </row>
    <row r="37" spans="11:15">
      <c r="L37" s="27">
        <v>0.3</v>
      </c>
      <c r="M37" s="27">
        <f t="shared" si="7"/>
        <v>0.7</v>
      </c>
      <c r="N37" s="27">
        <f t="shared" si="5"/>
        <v>0.11499999999999999</v>
      </c>
      <c r="O37" s="27">
        <f t="shared" si="6"/>
        <v>0.16104657711357917</v>
      </c>
    </row>
    <row r="38" spans="11:15">
      <c r="L38" s="27">
        <v>0.4</v>
      </c>
      <c r="M38" s="27">
        <f t="shared" si="7"/>
        <v>0.6</v>
      </c>
      <c r="N38" s="27">
        <f t="shared" si="5"/>
        <v>0.11</v>
      </c>
      <c r="O38" s="27">
        <f t="shared" si="6"/>
        <v>0.14987995196156156</v>
      </c>
    </row>
    <row r="39" spans="11:15">
      <c r="L39" s="27">
        <v>0.5</v>
      </c>
      <c r="M39" s="27">
        <f t="shared" si="7"/>
        <v>0.5</v>
      </c>
      <c r="N39" s="27">
        <f t="shared" si="5"/>
        <v>0.10500000000000001</v>
      </c>
      <c r="O39" s="27">
        <f t="shared" si="6"/>
        <v>0.14000000000000001</v>
      </c>
    </row>
    <row r="40" spans="11:15">
      <c r="L40" s="27">
        <v>0.6</v>
      </c>
      <c r="M40" s="27">
        <f t="shared" si="7"/>
        <v>0.4</v>
      </c>
      <c r="N40" s="27">
        <f t="shared" si="5"/>
        <v>0.1</v>
      </c>
      <c r="O40" s="27">
        <f t="shared" si="6"/>
        <v>0.13169662106523464</v>
      </c>
    </row>
    <row r="41" spans="11:15">
      <c r="K41" s="19" t="s">
        <v>147</v>
      </c>
      <c r="L41" s="27">
        <v>0.62499998499316756</v>
      </c>
      <c r="M41" s="27">
        <f t="shared" si="7"/>
        <v>0.37500001500683244</v>
      </c>
      <c r="N41" s="27">
        <f t="shared" si="5"/>
        <v>9.8750000750341627E-2</v>
      </c>
      <c r="O41" s="27">
        <f t="shared" si="6"/>
        <v>0.12990381160736969</v>
      </c>
    </row>
    <row r="42" spans="11:15">
      <c r="L42" s="27">
        <v>0.7</v>
      </c>
      <c r="M42" s="27">
        <f t="shared" si="7"/>
        <v>0.30000000000000004</v>
      </c>
      <c r="N42" s="27">
        <f t="shared" si="5"/>
        <v>9.5000000000000001E-2</v>
      </c>
      <c r="O42" s="27">
        <f t="shared" si="6"/>
        <v>0.12528367810692662</v>
      </c>
    </row>
    <row r="43" spans="11:15">
      <c r="L43" s="27">
        <v>0.8</v>
      </c>
      <c r="M43" s="27">
        <f t="shared" si="7"/>
        <v>0.19999999999999996</v>
      </c>
      <c r="N43" s="27">
        <f t="shared" si="5"/>
        <v>0.09</v>
      </c>
      <c r="O43" s="27">
        <f t="shared" si="6"/>
        <v>0.12106196760337246</v>
      </c>
    </row>
    <row r="44" spans="11:15">
      <c r="K44" s="19" t="s">
        <v>149</v>
      </c>
      <c r="L44" s="27">
        <v>0.81999991704431585</v>
      </c>
      <c r="M44" s="27">
        <f t="shared" si="7"/>
        <v>0.18000008295568415</v>
      </c>
      <c r="N44" s="27">
        <f t="shared" si="5"/>
        <v>8.9000004147784209E-2</v>
      </c>
      <c r="O44" s="27">
        <f t="shared" si="6"/>
        <v>0.12050294813688142</v>
      </c>
    </row>
    <row r="45" spans="11:15">
      <c r="L45" s="27">
        <v>0.9</v>
      </c>
      <c r="M45" s="27">
        <f t="shared" si="7"/>
        <v>9.9999999999999978E-2</v>
      </c>
      <c r="N45" s="27">
        <f t="shared" si="5"/>
        <v>8.5000000000000006E-2</v>
      </c>
      <c r="O45" s="27">
        <f t="shared" si="6"/>
        <v>0.11926441212700459</v>
      </c>
    </row>
    <row r="46" spans="11:15">
      <c r="L46" s="27">
        <v>1</v>
      </c>
      <c r="M46" s="27">
        <f t="shared" si="7"/>
        <v>0</v>
      </c>
      <c r="N46" s="27">
        <f t="shared" si="5"/>
        <v>0.08</v>
      </c>
      <c r="O46" s="27">
        <f t="shared" si="6"/>
        <v>0.12</v>
      </c>
    </row>
    <row r="47" spans="11:15">
      <c r="L47" s="27">
        <v>1.2</v>
      </c>
      <c r="M47" s="27">
        <f t="shared" si="7"/>
        <v>-0.19999999999999996</v>
      </c>
      <c r="N47" s="27">
        <f t="shared" si="5"/>
        <v>7.0000000000000007E-2</v>
      </c>
      <c r="O47" s="27">
        <f t="shared" si="6"/>
        <v>0.12874781551544864</v>
      </c>
    </row>
    <row r="48" spans="11:15">
      <c r="L48" s="27">
        <v>1.4</v>
      </c>
      <c r="M48" s="27">
        <f t="shared" si="7"/>
        <v>-0.39999999999999991</v>
      </c>
      <c r="N48" s="27">
        <f t="shared" si="5"/>
        <v>0.06</v>
      </c>
      <c r="O48" s="27">
        <f t="shared" si="6"/>
        <v>0.145547243189282</v>
      </c>
    </row>
    <row r="49" spans="11:19">
      <c r="L49" s="27">
        <v>1.6</v>
      </c>
      <c r="M49" s="27">
        <f t="shared" si="7"/>
        <v>-0.60000000000000009</v>
      </c>
      <c r="N49" s="27">
        <f t="shared" si="5"/>
        <v>4.9999999999999989E-2</v>
      </c>
      <c r="O49" s="27">
        <f t="shared" si="6"/>
        <v>0.16800000000000004</v>
      </c>
    </row>
    <row r="50" spans="11:19">
      <c r="L50" s="27">
        <v>1.8</v>
      </c>
      <c r="M50" s="27">
        <f t="shared" si="7"/>
        <v>-0.8</v>
      </c>
      <c r="N50" s="27">
        <f t="shared" si="5"/>
        <v>4.0000000000000008E-2</v>
      </c>
      <c r="O50" s="27">
        <f t="shared" si="6"/>
        <v>0.19415457759218557</v>
      </c>
    </row>
    <row r="51" spans="11:19">
      <c r="L51" s="27">
        <v>2</v>
      </c>
      <c r="M51" s="27">
        <f t="shared" si="7"/>
        <v>-1</v>
      </c>
      <c r="N51" s="27">
        <f t="shared" si="5"/>
        <v>0.03</v>
      </c>
      <c r="O51" s="27">
        <f t="shared" si="6"/>
        <v>0.22271057451320087</v>
      </c>
    </row>
    <row r="54" spans="11:19">
      <c r="L54" s="19" t="s">
        <v>24</v>
      </c>
      <c r="M54" s="19" t="s">
        <v>137</v>
      </c>
      <c r="N54" s="19" t="s">
        <v>127</v>
      </c>
      <c r="O54" s="19" t="s">
        <v>146</v>
      </c>
      <c r="P54" s="19" t="s">
        <v>49</v>
      </c>
      <c r="Q54" s="19" t="s">
        <v>129</v>
      </c>
    </row>
    <row r="55" spans="11:19">
      <c r="K55" s="19" t="s">
        <v>150</v>
      </c>
      <c r="L55" s="25">
        <v>0.39999998656135927</v>
      </c>
      <c r="M55" s="25">
        <f>1-L55</f>
        <v>0.60000001343864073</v>
      </c>
      <c r="N55" s="25">
        <f>1-L55-M55</f>
        <v>0</v>
      </c>
      <c r="O55" s="25">
        <f>L55*M4+M55*N4+N55*5%</f>
        <v>0.11000000067193205</v>
      </c>
      <c r="P55" s="25">
        <f>SQRT(L55^2*$M$5^2+M55^2*$N$5^2+2*L55*M55*$M$5*$N$5*R$10)</f>
        <v>0.14198591638447222</v>
      </c>
      <c r="Q55" s="21">
        <f>(O55-5%)/P55</f>
        <v>0.42257712736425829</v>
      </c>
      <c r="R55" s="25" t="s">
        <v>151</v>
      </c>
      <c r="S55" s="25">
        <f>((M4-5%)*N5^2-(N4-5%)*M7)/((M4-5%)*N5^2+(N4-5%)*M5^2-(M4-5%+N4-5%)*M7)</f>
        <v>0.40000000000000008</v>
      </c>
    </row>
    <row r="56" spans="11:19">
      <c r="L56" s="25">
        <v>0</v>
      </c>
      <c r="M56" s="25">
        <v>0</v>
      </c>
      <c r="N56" s="25">
        <v>1</v>
      </c>
      <c r="O56" s="25">
        <f>L56*M4+M56*N4+N56*5%</f>
        <v>0.05</v>
      </c>
      <c r="P56" s="25">
        <f t="shared" ref="P56:P57" si="8">SQRT(L56^2*$M$5^2+M56^2*$N$5^2+2*L56*M56*$M$5*$N$5*R$10)</f>
        <v>0</v>
      </c>
      <c r="Q56" s="25"/>
      <c r="R56" s="25"/>
      <c r="S56" s="25"/>
    </row>
    <row r="57" spans="11:19">
      <c r="L57" s="25">
        <f>L55*2</f>
        <v>0.79999997312271853</v>
      </c>
      <c r="M57" s="25">
        <f>M55*2</f>
        <v>1.2000000268772815</v>
      </c>
      <c r="N57" s="25">
        <f>1-L57-M57</f>
        <v>-1</v>
      </c>
      <c r="O57" s="25">
        <f>L57*M4+M57*N4+N57*5%</f>
        <v>0.17000000134386412</v>
      </c>
      <c r="P57" s="25">
        <f t="shared" si="8"/>
        <v>0.28397183276894444</v>
      </c>
      <c r="Q57" s="21">
        <f>(O57-5%)/P57</f>
        <v>0.42257712736425834</v>
      </c>
      <c r="R57" s="25"/>
      <c r="S57" s="25"/>
    </row>
    <row r="59" spans="11:19">
      <c r="K59" s="19" t="s">
        <v>152</v>
      </c>
    </row>
    <row r="60" spans="11:19">
      <c r="K60" s="19" t="s">
        <v>153</v>
      </c>
      <c r="L60" s="25">
        <f>(O55-5%)/(4*P55^2)</f>
        <v>0.74404761071512848</v>
      </c>
    </row>
    <row r="61" spans="11:19">
      <c r="L61" s="19" t="s">
        <v>154</v>
      </c>
      <c r="M61" s="25">
        <f>L60*L55</f>
        <v>0.29761903428706288</v>
      </c>
    </row>
    <row r="62" spans="11:19">
      <c r="L62" s="19" t="s">
        <v>29</v>
      </c>
      <c r="M62" s="25">
        <f>L60*M55</f>
        <v>0.4464285764280656</v>
      </c>
    </row>
    <row r="63" spans="11:19">
      <c r="K63" s="19" t="s">
        <v>155</v>
      </c>
      <c r="L63" s="25">
        <f>1-L60</f>
        <v>0.25595238928487152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BC10A-2808-4283-B20C-9F48AE94E339}">
  <dimension ref="A2:X54"/>
  <sheetViews>
    <sheetView topLeftCell="A27" workbookViewId="0">
      <selection sqref="A1:X1048576"/>
    </sheetView>
  </sheetViews>
  <sheetFormatPr defaultRowHeight="15.5"/>
  <cols>
    <col min="1" max="2" width="9.1796875" style="28"/>
    <col min="3" max="3" width="21.54296875" style="28" bestFit="1" customWidth="1"/>
    <col min="4" max="4" width="20.453125" style="28" bestFit="1" customWidth="1"/>
    <col min="5" max="24" width="9.1796875" style="28"/>
  </cols>
  <sheetData>
    <row r="2" spans="1:16" ht="16" thickBot="1"/>
    <row r="3" spans="1:16">
      <c r="A3" s="28" t="s">
        <v>156</v>
      </c>
      <c r="B3" s="29"/>
      <c r="C3" s="30"/>
      <c r="D3" s="30" t="s">
        <v>24</v>
      </c>
      <c r="E3" s="30" t="s">
        <v>137</v>
      </c>
      <c r="F3" s="30" t="s">
        <v>20</v>
      </c>
      <c r="G3" s="30"/>
      <c r="H3" s="31"/>
    </row>
    <row r="4" spans="1:16">
      <c r="B4" s="32"/>
      <c r="C4" s="33" t="s">
        <v>138</v>
      </c>
      <c r="D4" s="28">
        <v>0.08</v>
      </c>
      <c r="E4" s="28">
        <v>0.13</v>
      </c>
      <c r="F4" s="28">
        <v>0.1</v>
      </c>
      <c r="H4" s="34"/>
    </row>
    <row r="5" spans="1:16">
      <c r="B5" s="32"/>
      <c r="C5" s="33" t="s">
        <v>64</v>
      </c>
      <c r="D5" s="28">
        <v>0.12</v>
      </c>
      <c r="E5" s="28">
        <v>0.2</v>
      </c>
      <c r="F5" s="28">
        <v>0.15</v>
      </c>
      <c r="H5" s="34"/>
      <c r="P5" s="35">
        <f>0.15^2*3</f>
        <v>6.7500000000000004E-2</v>
      </c>
    </row>
    <row r="6" spans="1:16">
      <c r="B6" s="32"/>
      <c r="C6" s="33"/>
      <c r="H6" s="34"/>
    </row>
    <row r="7" spans="1:16" ht="16" thickBot="1">
      <c r="B7" s="32"/>
      <c r="C7" s="28" t="s">
        <v>157</v>
      </c>
      <c r="H7" s="34"/>
      <c r="I7" s="28" t="s">
        <v>158</v>
      </c>
      <c r="L7" s="28" t="s">
        <v>33</v>
      </c>
      <c r="M7" s="28" t="s">
        <v>159</v>
      </c>
    </row>
    <row r="8" spans="1:16" ht="108.5" thickBot="1">
      <c r="B8" s="32"/>
      <c r="C8" s="36" t="s">
        <v>160</v>
      </c>
      <c r="D8" s="37" t="s">
        <v>24</v>
      </c>
      <c r="E8" s="37" t="s">
        <v>137</v>
      </c>
      <c r="F8" s="38" t="s">
        <v>20</v>
      </c>
      <c r="G8" s="28" t="s">
        <v>161</v>
      </c>
      <c r="H8" s="34"/>
      <c r="I8" s="28" t="s">
        <v>15</v>
      </c>
      <c r="J8" s="28">
        <f t="array" ref="J8">MMULT(MMULT(TRANSPOSE(G9:G11),MINVERSE(D9:F11)),TRANSPOSE(D4:F4))</f>
        <v>11.111111111111111</v>
      </c>
      <c r="L8" s="28">
        <f t="array" ref="L8:L10">1/J11*(J9*(MMULT(MINVERSE(D9:F11),G9:G11))-J8*(MMULT(MINVERSE(D9:F11),TRANSPOSE(D4:F4))))</f>
        <v>2.2950153846153847</v>
      </c>
      <c r="M8" s="28">
        <f t="array" ref="M8:M10">1/J11*(J10*(MMULT(MINVERSE(D9:F11),TRANSPOSE(D4:F4)))-J8*(MMULT(MINVERSE(D9:F11),G9:G11)))</f>
        <v>-19.261538461538468</v>
      </c>
    </row>
    <row r="9" spans="1:16">
      <c r="B9" s="32"/>
      <c r="C9" s="32" t="s">
        <v>24</v>
      </c>
      <c r="D9" s="29">
        <f>D5^2</f>
        <v>1.44E-2</v>
      </c>
      <c r="E9" s="30">
        <f>D5*E5*0.3</f>
        <v>7.1999999999999998E-3</v>
      </c>
      <c r="F9" s="31">
        <f>D11</f>
        <v>-1.8E-3</v>
      </c>
      <c r="G9" s="28">
        <v>1</v>
      </c>
      <c r="H9" s="34"/>
      <c r="I9" s="28" t="s">
        <v>17</v>
      </c>
      <c r="J9" s="28">
        <f t="array" ref="J9">MMULT(MMULT(D4:F4,MINVERSE(D9:F11)),TRANSPOSE(D4:F4))</f>
        <v>1.0404706790123457</v>
      </c>
      <c r="L9" s="28">
        <v>-1.8033230769230766</v>
      </c>
      <c r="M9" s="28">
        <v>20.492307692307691</v>
      </c>
    </row>
    <row r="10" spans="1:16">
      <c r="B10" s="32"/>
      <c r="C10" s="32" t="s">
        <v>137</v>
      </c>
      <c r="D10" s="32">
        <f>E9</f>
        <v>7.1999999999999998E-3</v>
      </c>
      <c r="E10" s="28">
        <f>E5^2</f>
        <v>4.0000000000000008E-2</v>
      </c>
      <c r="F10" s="34">
        <f>E5*F5*D13</f>
        <v>8.9999999999999993E-3</v>
      </c>
      <c r="G10" s="28">
        <v>1</v>
      </c>
      <c r="H10" s="34"/>
      <c r="I10" s="28" t="s">
        <v>20</v>
      </c>
      <c r="J10" s="28">
        <f t="array" ref="J10">MMULT(MMULT(TRANSPOSE(G9:G11),MINVERSE(D9:F11)),G9:G11)</f>
        <v>126.26262626262626</v>
      </c>
      <c r="L10" s="28">
        <v>0.50830769230769068</v>
      </c>
      <c r="M10" s="28">
        <v>-1.2307692307692109</v>
      </c>
    </row>
    <row r="11" spans="1:16" ht="16" thickBot="1">
      <c r="B11" s="32"/>
      <c r="C11" s="39" t="s">
        <v>20</v>
      </c>
      <c r="D11" s="39">
        <f>D5*F5*D12</f>
        <v>-1.8E-3</v>
      </c>
      <c r="E11" s="40">
        <f>F10</f>
        <v>8.9999999999999993E-3</v>
      </c>
      <c r="F11" s="41">
        <f>F5^2</f>
        <v>2.2499999999999999E-2</v>
      </c>
      <c r="G11" s="28">
        <v>1</v>
      </c>
      <c r="H11" s="34"/>
      <c r="I11" s="28" t="s">
        <v>24</v>
      </c>
      <c r="J11" s="28">
        <f>J9*J10-J8^2</f>
        <v>7.9157703578999872</v>
      </c>
    </row>
    <row r="12" spans="1:16">
      <c r="B12" s="32"/>
      <c r="C12" s="28" t="s">
        <v>162</v>
      </c>
      <c r="D12" s="28">
        <v>-0.1</v>
      </c>
      <c r="H12" s="34"/>
    </row>
    <row r="13" spans="1:16">
      <c r="B13" s="32"/>
      <c r="C13" s="28" t="s">
        <v>163</v>
      </c>
      <c r="D13" s="28">
        <v>0.3</v>
      </c>
      <c r="H13" s="34"/>
    </row>
    <row r="14" spans="1:16" ht="16" thickBot="1">
      <c r="B14" s="39"/>
      <c r="C14" s="40"/>
      <c r="D14" s="40"/>
      <c r="E14" s="40"/>
      <c r="F14" s="40"/>
      <c r="G14" s="40"/>
      <c r="H14" s="41"/>
    </row>
    <row r="15" spans="1:16">
      <c r="A15" s="28" t="s">
        <v>164</v>
      </c>
      <c r="B15" s="29"/>
      <c r="C15" s="30" t="s">
        <v>146</v>
      </c>
      <c r="D15" s="30" t="s">
        <v>49</v>
      </c>
      <c r="E15" s="30" t="s">
        <v>24</v>
      </c>
      <c r="F15" s="30" t="s">
        <v>137</v>
      </c>
      <c r="G15" s="30" t="s">
        <v>20</v>
      </c>
      <c r="H15" s="31" t="s">
        <v>129</v>
      </c>
    </row>
    <row r="16" spans="1:16">
      <c r="B16" s="32" t="s">
        <v>165</v>
      </c>
      <c r="C16" s="42">
        <f t="array" ref="C16">MMULT(D4:F4,TRANSPOSE(E16:G16))</f>
        <v>9.9999999816784507E-2</v>
      </c>
      <c r="D16" s="43">
        <f t="array" ref="D16">SQRT(MMULT(MMULT(E16:G16,$D$9:$F$11),TRANSPOSE(E16:G16)))</f>
        <v>0.10107873514786625</v>
      </c>
      <c r="E16" s="43">
        <v>0.36886154305891794</v>
      </c>
      <c r="F16" s="43">
        <v>0.24590768926542853</v>
      </c>
      <c r="G16" s="43">
        <f>1-E16-F16</f>
        <v>0.38523076767565356</v>
      </c>
      <c r="H16" s="44">
        <f>(C16-5%)/D16</f>
        <v>0.49466388497679964</v>
      </c>
    </row>
    <row r="17" spans="2:8">
      <c r="B17" s="32" t="s">
        <v>166</v>
      </c>
      <c r="H17" s="34"/>
    </row>
    <row r="18" spans="2:8">
      <c r="B18" s="32" t="s">
        <v>167</v>
      </c>
      <c r="H18" s="34"/>
    </row>
    <row r="19" spans="2:8">
      <c r="B19" s="32"/>
      <c r="C19" s="28">
        <v>0.03</v>
      </c>
      <c r="D19" s="28">
        <f t="array" ref="D19">SQRT(MMULT(MMULT(E19:G19,$D$9:$F$11),TRANSPOSE(E19:G19)))</f>
        <v>0.24814992986561107</v>
      </c>
      <c r="E19" s="28">
        <f t="array" ref="E19:G19">TRANSPOSE($L$8:$L$10)+TRANSPOSE($M$8:$M$10)*C19</f>
        <v>1.7171692307692306</v>
      </c>
      <c r="F19" s="28">
        <v>-1.1885538461538458</v>
      </c>
      <c r="G19" s="28">
        <v>0.47138461538461435</v>
      </c>
      <c r="H19" s="45">
        <f t="shared" ref="H19:H34" si="0">(C19-5%)/D19</f>
        <v>-8.0596436238492081E-2</v>
      </c>
    </row>
    <row r="20" spans="2:8">
      <c r="B20" s="32"/>
      <c r="C20" s="28">
        <v>0.04</v>
      </c>
      <c r="D20" s="28">
        <f t="array" ref="D20">SQRT(MMULT(MMULT(E20:G20,$D$9:$F$11),TRANSPOSE(E20:G20)))</f>
        <v>0.21135413955655635</v>
      </c>
      <c r="E20" s="28">
        <f t="array" ref="E20:G20">TRANSPOSE($L$8:$L$10)+TRANSPOSE($M$8:$M$10)*C20</f>
        <v>1.5245538461538459</v>
      </c>
      <c r="F20" s="28">
        <v>-0.98363076923076898</v>
      </c>
      <c r="G20" s="28">
        <v>0.45907692307692227</v>
      </c>
      <c r="H20" s="45">
        <f t="shared" si="0"/>
        <v>-4.7313953826412271E-2</v>
      </c>
    </row>
    <row r="21" spans="2:8">
      <c r="B21" s="32"/>
      <c r="C21" s="28">
        <v>0.05</v>
      </c>
      <c r="D21" s="28">
        <f t="array" ref="D21">SQRT(MMULT(MMULT(E21:G21,$D$9:$F$11),TRANSPOSE(E21:G21)))</f>
        <v>0.1759343933664784</v>
      </c>
      <c r="E21" s="28">
        <f t="array" ref="E21:G21">TRANSPOSE($L$8:$L$10)+TRANSPOSE($M$8:$M$10)*C21</f>
        <v>1.3319384615384613</v>
      </c>
      <c r="F21" s="28">
        <v>-0.7787076923076921</v>
      </c>
      <c r="G21" s="28">
        <v>0.44676923076923014</v>
      </c>
      <c r="H21" s="45">
        <f t="shared" si="0"/>
        <v>0</v>
      </c>
    </row>
    <row r="22" spans="2:8">
      <c r="B22" s="32"/>
      <c r="C22" s="28">
        <v>0.06</v>
      </c>
      <c r="D22" s="28">
        <f t="array" ref="D22">SQRT(MMULT(MMULT(E22:G22,$D$9:$F$11),TRANSPOSE(E22:G22)))</f>
        <v>0.14291746946025549</v>
      </c>
      <c r="E22" s="28">
        <f t="array" ref="E22:G22">TRANSPOSE($L$8:$L$10)+TRANSPOSE($M$8:$M$10)*C22</f>
        <v>1.1393230769230767</v>
      </c>
      <c r="F22" s="28">
        <v>-0.57378461538461512</v>
      </c>
      <c r="G22" s="28">
        <v>0.43446153846153801</v>
      </c>
      <c r="H22" s="45">
        <f t="shared" si="0"/>
        <v>6.997045244200141E-2</v>
      </c>
    </row>
    <row r="23" spans="2:8">
      <c r="B23" s="32"/>
      <c r="C23" s="28">
        <v>7.0000000000000007E-2</v>
      </c>
      <c r="D23" s="28">
        <f t="array" ref="D23">SQRT(MMULT(MMULT(E23:G23,$D$9:$F$11),TRANSPOSE(E23:G23)))</f>
        <v>0.11440301233258335</v>
      </c>
      <c r="E23" s="28">
        <f t="array" ref="E23:G23">TRANSPOSE($L$8:$L$10)+TRANSPOSE($M$8:$M$10)*C23</f>
        <v>0.94670769230769181</v>
      </c>
      <c r="F23" s="28">
        <v>-0.36886153846153813</v>
      </c>
      <c r="G23" s="28">
        <v>0.42215384615384594</v>
      </c>
      <c r="H23" s="45">
        <f t="shared" si="0"/>
        <v>0.17482057152356786</v>
      </c>
    </row>
    <row r="24" spans="2:8">
      <c r="B24" s="32"/>
      <c r="C24" s="28">
        <v>0.08</v>
      </c>
      <c r="D24" s="28">
        <f t="array" ref="D24">SQRT(MMULT(MMULT(E24:G24,$D$9:$F$11),TRANSPOSE(E24:G24)))</f>
        <v>9.4556063955566719E-2</v>
      </c>
      <c r="E24" s="28">
        <f t="array" ref="E24:G24">TRANSPOSE($L$8:$L$10)+TRANSPOSE($M$8:$M$10)*C24</f>
        <v>0.75409230769230717</v>
      </c>
      <c r="F24" s="28">
        <v>-0.16393846153846137</v>
      </c>
      <c r="G24" s="28">
        <v>0.4098461538461538</v>
      </c>
      <c r="H24" s="45">
        <f t="shared" si="0"/>
        <v>0.31727208964723236</v>
      </c>
    </row>
    <row r="25" spans="2:8">
      <c r="B25" s="32"/>
      <c r="C25" s="28">
        <v>0.09</v>
      </c>
      <c r="D25" s="28">
        <f t="array" ref="D25">SQRT(MMULT(MMULT(E25:G25,$D$9:$F$11),TRANSPOSE(E25:G25)))</f>
        <v>8.9352129672006536E-2</v>
      </c>
      <c r="E25" s="28">
        <f t="array" ref="E25:G25">TRANSPOSE($L$8:$L$10)+TRANSPOSE($M$8:$M$10)*C25</f>
        <v>0.56147692307692254</v>
      </c>
      <c r="F25" s="28">
        <v>4.0984615384615397E-2</v>
      </c>
      <c r="G25" s="28">
        <v>0.39753846153846173</v>
      </c>
      <c r="H25" s="45">
        <f t="shared" si="0"/>
        <v>0.44766700185918168</v>
      </c>
    </row>
    <row r="26" spans="2:8">
      <c r="B26" s="32"/>
      <c r="C26" s="43">
        <v>0.1</v>
      </c>
      <c r="D26" s="43">
        <f t="array" ref="D26">SQRT(MMULT(MMULT(E26:G26,$D$9:$F$11),TRANSPOSE(E26:G26)))</f>
        <v>0.101078735494815</v>
      </c>
      <c r="E26" s="43">
        <f t="array" ref="E26:G26">TRANSPOSE($L$8:$L$10)+TRANSPOSE($M$8:$M$10)*C26</f>
        <v>0.36886153846153791</v>
      </c>
      <c r="F26" s="43">
        <v>0.24590769230769238</v>
      </c>
      <c r="G26" s="43">
        <v>0.3852307692307696</v>
      </c>
      <c r="H26" s="44">
        <f t="shared" si="0"/>
        <v>0.49466388509148729</v>
      </c>
    </row>
    <row r="27" spans="2:8">
      <c r="B27" s="32"/>
      <c r="C27" s="28">
        <v>0.11</v>
      </c>
      <c r="D27" s="28">
        <f t="array" ref="D27">SQRT(MMULT(MMULT(E27:G27,$D$9:$F$11),TRANSPOSE(E27:G27)))</f>
        <v>0.12506067450518701</v>
      </c>
      <c r="E27" s="28">
        <f t="array" ref="E27:G27">TRANSPOSE($L$8:$L$10)+TRANSPOSE($M$8:$M$10)*C27</f>
        <v>0.17624615384615305</v>
      </c>
      <c r="F27" s="28">
        <v>0.45083076923076959</v>
      </c>
      <c r="G27" s="28">
        <v>0.37292307692307747</v>
      </c>
      <c r="H27" s="45">
        <f t="shared" si="0"/>
        <v>0.47976712293768603</v>
      </c>
    </row>
    <row r="28" spans="2:8">
      <c r="B28" s="32"/>
      <c r="C28" s="28">
        <v>0.12</v>
      </c>
      <c r="D28" s="28">
        <f t="array" ref="D28">SQRT(MMULT(MMULT(E28:G28,$D$9:$F$11),TRANSPOSE(E28:G28)))</f>
        <v>0.15573563398370882</v>
      </c>
      <c r="E28" s="28">
        <f t="array" ref="E28:G28">TRANSPOSE($L$8:$L$10)+TRANSPOSE($M$8:$M$10)*C28</f>
        <v>-1.6369230769231358E-2</v>
      </c>
      <c r="F28" s="28">
        <v>0.65575384615384635</v>
      </c>
      <c r="G28" s="28">
        <v>0.36061538461538539</v>
      </c>
      <c r="H28" s="45">
        <f t="shared" si="0"/>
        <v>0.44947966120151117</v>
      </c>
    </row>
    <row r="29" spans="2:8">
      <c r="B29" s="32"/>
      <c r="C29" s="28">
        <v>0.13</v>
      </c>
      <c r="D29" s="28">
        <f t="array" ref="D29">SQRT(MMULT(MMULT(E29:G29,$D$9:$F$11),TRANSPOSE(E29:G29)))</f>
        <v>0.18988722158975563</v>
      </c>
      <c r="E29" s="28">
        <f t="array" ref="E29:G29">TRANSPOSE($L$8:$L$10)+TRANSPOSE($M$8:$M$10)*C29</f>
        <v>-0.20898461538461621</v>
      </c>
      <c r="F29" s="28">
        <v>0.86067692307692312</v>
      </c>
      <c r="G29" s="28">
        <v>0.34830769230769326</v>
      </c>
      <c r="H29" s="45">
        <f t="shared" si="0"/>
        <v>0.42130270446969342</v>
      </c>
    </row>
    <row r="30" spans="2:8">
      <c r="B30" s="32"/>
      <c r="C30" s="28">
        <v>0.14000000000000001</v>
      </c>
      <c r="D30" s="28">
        <f t="array" ref="D30">SQRT(MMULT(MMULT(E30:G30,$D$9:$F$11),TRANSPOSE(E30:G30)))</f>
        <v>0.22594441794388301</v>
      </c>
      <c r="E30" s="28">
        <f t="array" ref="E30:G30">TRANSPOSE($L$8:$L$10)+TRANSPOSE($M$8:$M$10)*C30</f>
        <v>-0.40160000000000107</v>
      </c>
      <c r="F30" s="28">
        <v>1.0656000000000003</v>
      </c>
      <c r="G30" s="28">
        <v>0.33600000000000119</v>
      </c>
      <c r="H30" s="45">
        <f t="shared" si="0"/>
        <v>0.39832805262023768</v>
      </c>
    </row>
    <row r="31" spans="2:8">
      <c r="B31" s="32"/>
      <c r="C31" s="28">
        <v>0.15</v>
      </c>
      <c r="D31" s="28">
        <f t="array" ref="D31">SQRT(MMULT(MMULT(E31:G31,$D$9:$F$11),TRANSPOSE(E31:G31)))</f>
        <v>0.26312498346427882</v>
      </c>
      <c r="E31" s="28">
        <f t="array" ref="E31:G31">TRANSPOSE($L$8:$L$10)+TRANSPOSE($M$8:$M$10)*C31</f>
        <v>-0.59421538461538548</v>
      </c>
      <c r="F31" s="28">
        <v>1.2705230769230771</v>
      </c>
      <c r="G31" s="28">
        <v>0.32369230769230906</v>
      </c>
      <c r="H31" s="45">
        <f t="shared" si="0"/>
        <v>0.38004752982179563</v>
      </c>
    </row>
    <row r="32" spans="2:8">
      <c r="B32" s="32"/>
      <c r="C32" s="28">
        <v>0.16</v>
      </c>
      <c r="D32" s="28">
        <f t="array" ref="D32">SQRT(MMULT(MMULT(E32:G32,$D$9:$F$11),TRANSPOSE(E32:G32)))</f>
        <v>0.30101293608798241</v>
      </c>
      <c r="E32" s="28">
        <f t="array" ref="E32:G32">TRANSPOSE($L$8:$L$10)+TRANSPOSE($M$8:$M$10)*C32</f>
        <v>-0.78683076923077033</v>
      </c>
      <c r="F32" s="28">
        <v>1.4754461538461539</v>
      </c>
      <c r="G32" s="28">
        <v>0.31138461538461693</v>
      </c>
      <c r="H32" s="45">
        <f t="shared" si="0"/>
        <v>0.3654327997646199</v>
      </c>
    </row>
    <row r="33" spans="1:8">
      <c r="B33" s="32"/>
      <c r="C33" s="28">
        <v>0.17</v>
      </c>
      <c r="D33" s="28">
        <f t="array" ref="D33">SQRT(MMULT(MMULT(E33:G33,$D$9:$F$11),TRANSPOSE(E33:G33)))</f>
        <v>0.3393714370828701</v>
      </c>
      <c r="E33" s="28">
        <f t="array" ref="E33:G33">TRANSPOSE($L$8:$L$10)+TRANSPOSE($M$8:$M$10)*C33</f>
        <v>-0.97944615384615519</v>
      </c>
      <c r="F33" s="28">
        <v>1.6803692307692311</v>
      </c>
      <c r="G33" s="28">
        <v>0.29907692307692479</v>
      </c>
      <c r="H33" s="45">
        <f t="shared" si="0"/>
        <v>0.35359487242498128</v>
      </c>
    </row>
    <row r="34" spans="1:8" ht="16" thickBot="1">
      <c r="B34" s="39"/>
      <c r="C34" s="40">
        <v>0.18</v>
      </c>
      <c r="D34" s="40">
        <f t="array" ref="D34">SQRT(MMULT(MMULT(E34:G34,$D$9:$F$11),TRANSPOSE(E34:G34)))</f>
        <v>0.37805728503658131</v>
      </c>
      <c r="E34" s="40">
        <f t="array" ref="E34:G34">TRANSPOSE($L$8:$L$10)+TRANSPOSE($M$8:$M$10)*C34</f>
        <v>-1.1720615384615396</v>
      </c>
      <c r="F34" s="40">
        <v>1.8852923076923074</v>
      </c>
      <c r="G34" s="40">
        <v>0.28676923076923277</v>
      </c>
      <c r="H34" s="46">
        <f t="shared" si="0"/>
        <v>0.34386323222794407</v>
      </c>
    </row>
    <row r="35" spans="1:8">
      <c r="A35" s="28" t="s">
        <v>168</v>
      </c>
      <c r="B35" s="29" t="s">
        <v>169</v>
      </c>
      <c r="C35" s="30">
        <f t="array" ref="C35">MMULT(E35:G35,TRANSPOSE(D4:F4))</f>
        <v>0.10106650589891523</v>
      </c>
      <c r="D35" s="30">
        <f t="array" ref="D35">SQRT(MMULT(MMULT(E35:G35,$D$9:$F$11),TRANSPOSE(E35:G35)))</f>
        <v>0.1031665249837637</v>
      </c>
      <c r="E35" s="30">
        <v>0.34831848535777682</v>
      </c>
      <c r="F35" s="30">
        <v>0.26776252020235886</v>
      </c>
      <c r="G35" s="30">
        <f>1-SUM(E35:F35)</f>
        <v>0.38391899443986433</v>
      </c>
      <c r="H35" s="47">
        <f>(C35-5%)/D35</f>
        <v>0.49499104391615451</v>
      </c>
    </row>
    <row r="36" spans="1:8">
      <c r="B36" s="32"/>
      <c r="C36" s="28">
        <v>0.05</v>
      </c>
      <c r="D36" s="28">
        <v>0</v>
      </c>
      <c r="E36" s="28">
        <v>0</v>
      </c>
      <c r="F36" s="28">
        <v>0</v>
      </c>
      <c r="G36" s="28">
        <v>0</v>
      </c>
      <c r="H36" s="45"/>
    </row>
    <row r="37" spans="1:8" ht="16" thickBot="1">
      <c r="B37" s="39"/>
      <c r="C37" s="40">
        <f t="array" ref="C37">MMULT(E35:G35,TRANSPOSE(D4:F4))*2-5%</f>
        <v>0.15213301179783045</v>
      </c>
      <c r="D37" s="40">
        <f t="array" ref="D37">SQRT(MMULT(MMULT(E37:G37,$D$9:$F$11),TRANSPOSE(E37:G37)))</f>
        <v>0.20633304996752741</v>
      </c>
      <c r="E37" s="40">
        <f>E35*2</f>
        <v>0.69663697071555364</v>
      </c>
      <c r="F37" s="40">
        <f>F35*2</f>
        <v>0.53552504040471771</v>
      </c>
      <c r="G37" s="40">
        <f>G35*2</f>
        <v>0.76783798887972865</v>
      </c>
      <c r="H37" s="46">
        <f>(C37-5%)/D37</f>
        <v>0.49499104391615445</v>
      </c>
    </row>
    <row r="38" spans="1:8">
      <c r="A38" s="28" t="s">
        <v>170</v>
      </c>
      <c r="B38" s="29" t="s">
        <v>171</v>
      </c>
      <c r="C38" s="30">
        <f t="array" ref="C38">MMULT(E38:G38,TRANSPOSE(D4:F4))</f>
        <v>8.799999999957131E-2</v>
      </c>
      <c r="D38" s="30">
        <f t="array" ref="D38">SQRT(MMULT(MMULT(E38:G38,$D$9:$F$11),TRANSPOSE(E38:G38)))</f>
        <v>8.8994381845147949E-2</v>
      </c>
      <c r="E38" s="30">
        <v>0.60000000002143472</v>
      </c>
      <c r="F38" s="30">
        <v>0</v>
      </c>
      <c r="G38" s="30">
        <f>1-E38-F38</f>
        <v>0.39999999997856528</v>
      </c>
      <c r="H38" s="31"/>
    </row>
    <row r="39" spans="1:8">
      <c r="B39" s="32"/>
      <c r="H39" s="34"/>
    </row>
    <row r="40" spans="1:8">
      <c r="B40" s="32"/>
      <c r="H40" s="34"/>
    </row>
    <row r="41" spans="1:8">
      <c r="B41" s="32"/>
      <c r="H41" s="34"/>
    </row>
    <row r="42" spans="1:8">
      <c r="B42" s="32"/>
      <c r="C42" s="28" t="s">
        <v>153</v>
      </c>
      <c r="D42" s="28" t="s">
        <v>171</v>
      </c>
      <c r="H42" s="34"/>
    </row>
    <row r="43" spans="1:8">
      <c r="B43" s="32" t="s">
        <v>24</v>
      </c>
      <c r="C43" s="28">
        <f t="array" ref="C43:C45">MMULT(MINVERSE(D9:F11),TRANSPOSE(D4:F4)-5%)/MMULT(MMULT(TRANSPOSE(G9:G11),MINVERSE(D9:F11)),TRANSPOSE(D4:F4)-5%)</f>
        <v>0.34831871345029242</v>
      </c>
      <c r="D43" s="28">
        <f t="array" ref="D43:D45">MMULT(MINVERSE(D9:F11),G9:G11)/MMULT(MMULT(TRANSPOSE(G9:G11),MINVERSE(D9:F11)),G9:G11)</f>
        <v>0.6</v>
      </c>
      <c r="H43" s="34"/>
    </row>
    <row r="44" spans="1:8">
      <c r="B44" s="32" t="s">
        <v>137</v>
      </c>
      <c r="C44" s="28">
        <v>0.26776315789473687</v>
      </c>
      <c r="D44" s="28">
        <v>2.8137492336099967E-17</v>
      </c>
      <c r="H44" s="34"/>
    </row>
    <row r="45" spans="1:8">
      <c r="B45" s="32" t="s">
        <v>20</v>
      </c>
      <c r="C45" s="28">
        <v>0.38391812865497082</v>
      </c>
      <c r="D45" s="28">
        <v>0.4</v>
      </c>
      <c r="H45" s="34"/>
    </row>
    <row r="46" spans="1:8">
      <c r="B46" s="32"/>
      <c r="H46" s="34"/>
    </row>
    <row r="47" spans="1:8" ht="16" thickBot="1">
      <c r="B47" s="32"/>
      <c r="H47" s="34"/>
    </row>
    <row r="48" spans="1:8">
      <c r="A48" s="28" t="s">
        <v>172</v>
      </c>
      <c r="B48" s="29" t="s">
        <v>173</v>
      </c>
      <c r="C48" s="30"/>
      <c r="D48" s="30"/>
      <c r="E48" s="30"/>
      <c r="F48" s="30"/>
      <c r="G48" s="30"/>
      <c r="H48" s="31"/>
    </row>
    <row r="49" spans="2:9">
      <c r="B49" s="32" t="s">
        <v>174</v>
      </c>
      <c r="C49" s="28">
        <v>0.13</v>
      </c>
      <c r="D49" s="28">
        <f t="array" ref="D49">SQRT(MMULT(MMULT(E49:G49,$D$9:$F$11),TRANSPOSE(E49:G49)))</f>
        <v>0.18988722158975563</v>
      </c>
      <c r="E49" s="28">
        <f t="array" ref="E49:G49">TRANSPOSE($L$8:$L$10)+TRANSPOSE($M$8:$M$10)*C49</f>
        <v>-0.20898461538461621</v>
      </c>
      <c r="F49" s="28">
        <v>0.86067692307692312</v>
      </c>
      <c r="G49" s="28">
        <v>0.34830769230769326</v>
      </c>
      <c r="H49" s="34">
        <f t="shared" ref="H49:H50" si="1">(C49-5%)/D49</f>
        <v>0.42130270446969342</v>
      </c>
    </row>
    <row r="50" spans="2:9" ht="16" thickBot="1">
      <c r="B50" s="39" t="s">
        <v>175</v>
      </c>
      <c r="C50" s="40">
        <f t="array" ref="C50">MMULT(E50:G50,TRANSPOSE(D4:F4))</f>
        <v>0.13</v>
      </c>
      <c r="D50" s="40">
        <f t="array" ref="D50">SQRT(MMULT(MMULT(E50:G50,$D$9:$F$11),TRANSPOSE(E50:G50)))</f>
        <v>0.2</v>
      </c>
      <c r="E50" s="40">
        <v>0</v>
      </c>
      <c r="F50" s="40">
        <v>1</v>
      </c>
      <c r="G50" s="40">
        <v>0</v>
      </c>
      <c r="H50" s="41">
        <f t="shared" si="1"/>
        <v>0.39999999999999997</v>
      </c>
      <c r="I50" s="28">
        <f>SUM(E50:G50)</f>
        <v>1</v>
      </c>
    </row>
    <row r="53" spans="2:9">
      <c r="C53" s="28">
        <f>15%-7%</f>
        <v>7.9999999999999988E-2</v>
      </c>
    </row>
    <row r="54" spans="2:9">
      <c r="C54" s="28">
        <f>C53/22%^2/4</f>
        <v>0.41322314049586772</v>
      </c>
      <c r="D54" s="28">
        <f>C54*15%+(1-C54)*7%</f>
        <v>0.10305785123966942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975B-F0A0-4CFC-AFFD-982AD9D2A21F}">
  <dimension ref="A1:BJ650"/>
  <sheetViews>
    <sheetView topLeftCell="AC1" workbookViewId="0">
      <selection activeCell="AK27" sqref="AK27"/>
    </sheetView>
  </sheetViews>
  <sheetFormatPr defaultRowHeight="14.5"/>
  <cols>
    <col min="29" max="29" width="12.1796875" customWidth="1"/>
    <col min="39" max="39" width="9.1796875" style="3"/>
    <col min="45" max="45" width="9.1796875" style="3"/>
    <col min="56" max="56" width="16.81640625" customWidth="1"/>
    <col min="57" max="57" width="18" customWidth="1"/>
  </cols>
  <sheetData>
    <row r="1" spans="1:59" ht="15.5">
      <c r="D1" t="s">
        <v>216</v>
      </c>
      <c r="AP1" s="37" t="s">
        <v>24</v>
      </c>
      <c r="AQ1" s="37" t="s">
        <v>137</v>
      </c>
      <c r="AR1" s="38" t="s">
        <v>20</v>
      </c>
      <c r="AW1" t="s">
        <v>182</v>
      </c>
      <c r="AX1" t="s">
        <v>183</v>
      </c>
    </row>
    <row r="2" spans="1:59" ht="31">
      <c r="B2" t="s">
        <v>75</v>
      </c>
      <c r="C2" t="s">
        <v>40</v>
      </c>
      <c r="D2" t="s">
        <v>202</v>
      </c>
      <c r="E2" t="s">
        <v>203</v>
      </c>
      <c r="F2" t="s">
        <v>205</v>
      </c>
      <c r="G2" t="s">
        <v>207</v>
      </c>
      <c r="H2" t="s">
        <v>208</v>
      </c>
      <c r="I2" t="s">
        <v>209</v>
      </c>
      <c r="J2" t="s">
        <v>210</v>
      </c>
      <c r="K2" t="s">
        <v>211</v>
      </c>
      <c r="L2" t="s">
        <v>213</v>
      </c>
      <c r="M2" t="s">
        <v>214</v>
      </c>
      <c r="N2" t="s">
        <v>215</v>
      </c>
      <c r="O2" t="s">
        <v>217</v>
      </c>
      <c r="P2" t="s">
        <v>218</v>
      </c>
      <c r="Q2" t="s">
        <v>219</v>
      </c>
      <c r="R2" t="s">
        <v>220</v>
      </c>
      <c r="S2" t="s">
        <v>221</v>
      </c>
      <c r="T2" t="s">
        <v>197</v>
      </c>
      <c r="AO2" s="33" t="s">
        <v>138</v>
      </c>
      <c r="AP2" s="28">
        <v>0.08</v>
      </c>
      <c r="AQ2" s="28">
        <v>0.13</v>
      </c>
      <c r="AR2" s="28">
        <v>0.1</v>
      </c>
      <c r="AU2" t="s">
        <v>54</v>
      </c>
      <c r="AV2" t="s">
        <v>184</v>
      </c>
      <c r="AW2" t="s">
        <v>185</v>
      </c>
      <c r="AX2" t="s">
        <v>186</v>
      </c>
      <c r="AY2" t="s">
        <v>40</v>
      </c>
      <c r="AZ2" t="s">
        <v>187</v>
      </c>
      <c r="BA2" t="s">
        <v>188</v>
      </c>
      <c r="BB2" t="s">
        <v>189</v>
      </c>
    </row>
    <row r="3" spans="1:59" ht="62">
      <c r="A3" t="s">
        <v>198</v>
      </c>
      <c r="B3" s="9">
        <v>5.88735849056604E-2</v>
      </c>
      <c r="C3" s="9">
        <v>4.82622641509435E-2</v>
      </c>
      <c r="D3" s="9">
        <v>7.7649056603773706E-2</v>
      </c>
      <c r="E3" s="9">
        <v>7.3152830188679296E-2</v>
      </c>
      <c r="F3" s="9">
        <v>7.9952830188679394E-2</v>
      </c>
      <c r="G3" s="9">
        <v>8.1407547169811301E-2</v>
      </c>
      <c r="H3" s="9">
        <v>4.5052830188679303E-2</v>
      </c>
      <c r="I3" s="9">
        <v>6.5343396226415107E-2</v>
      </c>
      <c r="J3" s="9">
        <v>7.82584905660378E-2</v>
      </c>
      <c r="K3" s="9">
        <v>6.8441509433962197E-2</v>
      </c>
      <c r="L3" s="9">
        <v>3.8135849056603797E-2</v>
      </c>
      <c r="M3" s="9">
        <v>6.7556603773584897E-2</v>
      </c>
      <c r="N3" s="9">
        <v>6.8794339622641601E-2</v>
      </c>
      <c r="O3" s="9">
        <v>6.2441509433962199E-2</v>
      </c>
      <c r="P3" s="9">
        <v>7.6160377358490502E-2</v>
      </c>
      <c r="Q3" s="9">
        <v>5.3288679245283001E-2</v>
      </c>
      <c r="R3" s="9">
        <v>7.2701886792452805E-2</v>
      </c>
      <c r="S3" s="9">
        <v>6.5633962264150997E-2</v>
      </c>
      <c r="T3" s="9">
        <v>5.4294339622641498E-2</v>
      </c>
      <c r="U3" s="16">
        <f>MAX(D3:T3)</f>
        <v>8.1407547169811301E-2</v>
      </c>
      <c r="V3" s="16">
        <f>MIN(D3:T3)</f>
        <v>3.8135849056603797E-2</v>
      </c>
      <c r="W3" s="16">
        <f>AVERAGE(D3:T3)</f>
        <v>6.6368590455049961E-2</v>
      </c>
      <c r="Y3" t="s">
        <v>199</v>
      </c>
      <c r="Z3" t="s">
        <v>200</v>
      </c>
      <c r="AA3" t="s">
        <v>222</v>
      </c>
      <c r="AC3" t="s">
        <v>80</v>
      </c>
      <c r="AO3" s="33" t="s">
        <v>64</v>
      </c>
      <c r="AP3" s="28">
        <v>0.12</v>
      </c>
      <c r="AQ3" s="28">
        <v>0.2</v>
      </c>
      <c r="AR3" s="28">
        <v>0.15</v>
      </c>
      <c r="AU3">
        <v>17778</v>
      </c>
      <c r="AV3" s="2">
        <v>43496</v>
      </c>
      <c r="AW3">
        <v>1.7974E-2</v>
      </c>
      <c r="AX3">
        <v>8.8293999999999997E-2</v>
      </c>
      <c r="AY3">
        <v>0.21</v>
      </c>
      <c r="AZ3">
        <f>AW3-AY3/100</f>
        <v>1.5873999999999999E-2</v>
      </c>
      <c r="BA3">
        <f>AX3-AZ3/100</f>
        <v>8.8135259999999993E-2</v>
      </c>
      <c r="BB3" s="3" cm="1">
        <f t="array" ref="BB3:BC3">LINEST(AZ3:AZ62,BA3:BA62)</f>
        <v>0.82092181933084896</v>
      </c>
      <c r="BC3">
        <v>-3.0088319821966469E-4</v>
      </c>
      <c r="BD3" t="s">
        <v>190</v>
      </c>
    </row>
    <row r="4" spans="1:59" ht="16" thickBot="1">
      <c r="A4" t="s">
        <v>201</v>
      </c>
      <c r="B4" s="9">
        <v>0.155073962912083</v>
      </c>
      <c r="C4" s="9">
        <v>8.8693255811838605E-3</v>
      </c>
      <c r="D4" s="9">
        <v>0.15073247277982099</v>
      </c>
      <c r="E4" s="9">
        <v>0.25296956115195002</v>
      </c>
      <c r="F4" s="9">
        <v>0.18619204344611101</v>
      </c>
      <c r="G4" s="9">
        <v>0.21419708709791099</v>
      </c>
      <c r="H4" s="9">
        <v>0.195959520695729</v>
      </c>
      <c r="I4" s="9">
        <v>0.194214050069483</v>
      </c>
      <c r="J4" s="9">
        <v>0.16112928764350301</v>
      </c>
      <c r="K4" s="9">
        <v>0.207998842776457</v>
      </c>
      <c r="L4" s="9">
        <v>0.25367684664284301</v>
      </c>
      <c r="M4" s="9">
        <v>0.184233387845818</v>
      </c>
      <c r="N4" s="9">
        <v>0.22430548024907199</v>
      </c>
      <c r="O4" s="9">
        <v>0.21846733116262901</v>
      </c>
      <c r="P4" s="9">
        <v>0.19693369105390299</v>
      </c>
      <c r="Q4" s="9">
        <v>0.140033263220568</v>
      </c>
      <c r="R4" s="9">
        <v>0.18490755149027299</v>
      </c>
      <c r="S4" s="9">
        <v>0.189307637054177</v>
      </c>
      <c r="T4" s="9">
        <v>0.167309961807899</v>
      </c>
      <c r="U4" s="6"/>
      <c r="X4" t="s">
        <v>202</v>
      </c>
      <c r="Y4" s="9">
        <v>7.7649056603773706E-2</v>
      </c>
      <c r="Z4" s="13">
        <v>0.74110525674277195</v>
      </c>
      <c r="AA4" s="13">
        <f>$AD$19+$AD$20*Z4</f>
        <v>7.0692906801757119E-2</v>
      </c>
      <c r="AO4" s="33"/>
      <c r="AP4" s="28"/>
      <c r="AQ4" s="28"/>
      <c r="AR4" s="28"/>
      <c r="AU4">
        <v>17778</v>
      </c>
      <c r="AV4" s="2">
        <v>43524</v>
      </c>
      <c r="AW4">
        <v>-2.9856000000000001E-2</v>
      </c>
      <c r="AX4">
        <v>3.2724000000000003E-2</v>
      </c>
      <c r="AY4">
        <v>0.18</v>
      </c>
      <c r="AZ4">
        <f t="shared" ref="AZ4:BA19" si="0">AW4-AY4/100</f>
        <v>-3.1656000000000004E-2</v>
      </c>
      <c r="BA4">
        <f t="shared" si="0"/>
        <v>3.3040560000000004E-2</v>
      </c>
      <c r="BB4" s="3">
        <f>COVAR(AZ3:AZ62,BA3:BA62)/_xlfn.VAR.P(BA3:BA62)</f>
        <v>0.82092181933084885</v>
      </c>
    </row>
    <row r="5" spans="1:59" ht="16" thickBot="1">
      <c r="A5" t="s">
        <v>129</v>
      </c>
      <c r="B5" s="9">
        <v>0.37964841937416699</v>
      </c>
      <c r="C5" s="9"/>
      <c r="D5" s="9">
        <v>0.51514484683866302</v>
      </c>
      <c r="E5" s="9">
        <v>0.28917641259115301</v>
      </c>
      <c r="F5" s="9">
        <v>0.42941056292676499</v>
      </c>
      <c r="G5" s="9">
        <v>0.38005907677259598</v>
      </c>
      <c r="H5" s="9">
        <v>0.22990886091538201</v>
      </c>
      <c r="I5" s="9">
        <v>0.33645040718237201</v>
      </c>
      <c r="J5" s="9">
        <v>0.48568756003678198</v>
      </c>
      <c r="K5" s="9">
        <v>0.32904754911313899</v>
      </c>
      <c r="L5" s="9">
        <v>0.15033239951258201</v>
      </c>
      <c r="M5" s="9">
        <v>0.36669034078731699</v>
      </c>
      <c r="N5" s="9">
        <v>0.30669932605414502</v>
      </c>
      <c r="O5" s="9">
        <v>0.28581623211884399</v>
      </c>
      <c r="P5" s="9">
        <v>0.38673107151403902</v>
      </c>
      <c r="Q5" s="9">
        <v>0.38054300828045001</v>
      </c>
      <c r="R5" s="9">
        <v>0.39317965224517698</v>
      </c>
      <c r="S5" s="9">
        <v>0.346705306164523</v>
      </c>
      <c r="T5" s="9">
        <v>0.324513490027456</v>
      </c>
      <c r="X5" t="s">
        <v>203</v>
      </c>
      <c r="Y5" s="9">
        <v>7.3152830188679296E-2</v>
      </c>
      <c r="Z5" s="13">
        <v>1.00046452046166</v>
      </c>
      <c r="AA5" s="13">
        <f t="shared" ref="AA5:AA20" si="1">$AD$19+$AD$20*Z5</f>
        <v>6.6376448046713277E-2</v>
      </c>
      <c r="AC5" s="10" t="s">
        <v>83</v>
      </c>
      <c r="AD5" s="10"/>
      <c r="AO5" s="28" t="s">
        <v>157</v>
      </c>
      <c r="AP5" s="28"/>
      <c r="AQ5" s="28"/>
      <c r="AR5" s="28"/>
      <c r="AU5">
        <v>17778</v>
      </c>
      <c r="AV5" s="2">
        <v>43553</v>
      </c>
      <c r="AW5">
        <v>-3.2590000000000002E-3</v>
      </c>
      <c r="AX5">
        <v>1.2962E-2</v>
      </c>
      <c r="AY5">
        <v>0.19</v>
      </c>
      <c r="AZ5">
        <f t="shared" si="0"/>
        <v>-5.1590000000000004E-3</v>
      </c>
      <c r="BA5">
        <f t="shared" si="0"/>
        <v>1.301359E-2</v>
      </c>
      <c r="BB5" t="s">
        <v>80</v>
      </c>
    </row>
    <row r="6" spans="1:59" ht="108.5" thickBot="1">
      <c r="A6" t="s">
        <v>206</v>
      </c>
      <c r="B6" s="9"/>
      <c r="C6" s="9"/>
      <c r="D6" s="13">
        <v>3.4017533346896799E-2</v>
      </c>
      <c r="E6" s="13">
        <v>1.4251897298179E-2</v>
      </c>
      <c r="F6" s="13">
        <v>3.3345698717571898E-2</v>
      </c>
      <c r="G6" s="13">
        <v>1.7025816237530699E-2</v>
      </c>
      <c r="H6" s="13">
        <v>-1.81733703538146E-2</v>
      </c>
      <c r="I6" s="13">
        <v>4.02605963163044E-3</v>
      </c>
      <c r="J6" s="13">
        <v>3.2468221078567998E-2</v>
      </c>
      <c r="K6" s="13">
        <v>-9.7792474887784995E-4</v>
      </c>
      <c r="L6" s="13">
        <v>-3.7690773840452697E-2</v>
      </c>
      <c r="M6" s="13">
        <v>9.0730460799540499E-3</v>
      </c>
      <c r="N6" s="13">
        <v>-5.7950600075547202E-3</v>
      </c>
      <c r="O6" s="13">
        <v>1.19413333482503E-4</v>
      </c>
      <c r="P6" s="13">
        <v>1.2915142569856699E-2</v>
      </c>
      <c r="Q6" s="13">
        <v>2.1414068519485699E-2</v>
      </c>
      <c r="R6" s="13">
        <v>1.4674468188646201E-2</v>
      </c>
      <c r="S6" s="13">
        <v>2.4058453832853099E-3</v>
      </c>
      <c r="T6" s="13">
        <v>-6.6224367994999296E-3</v>
      </c>
      <c r="U6" s="16">
        <f>MAX(D6:T6)</f>
        <v>3.4017533346896799E-2</v>
      </c>
      <c r="V6" s="16">
        <f>MIN(D6:T6)</f>
        <v>-3.7690773840452697E-2</v>
      </c>
      <c r="W6" s="16">
        <f>AVERAGE(D6:T6)</f>
        <v>7.4398614491110295E-3</v>
      </c>
      <c r="X6" t="s">
        <v>205</v>
      </c>
      <c r="Y6" s="9">
        <v>7.9952830188679394E-2</v>
      </c>
      <c r="Z6" s="13">
        <v>0.79164758772191401</v>
      </c>
      <c r="AA6" s="13">
        <f t="shared" si="1"/>
        <v>6.9851741986870455E-2</v>
      </c>
      <c r="AC6" t="s">
        <v>85</v>
      </c>
      <c r="AD6">
        <v>0.25743679300142486</v>
      </c>
      <c r="AO6" s="36" t="s">
        <v>160</v>
      </c>
      <c r="AP6" s="37" t="s">
        <v>24</v>
      </c>
      <c r="AQ6" s="37" t="s">
        <v>137</v>
      </c>
      <c r="AR6" s="38" t="s">
        <v>20</v>
      </c>
      <c r="AU6">
        <v>17778</v>
      </c>
      <c r="AV6" s="2">
        <v>43585</v>
      </c>
      <c r="AW6">
        <v>7.9228999999999994E-2</v>
      </c>
      <c r="AX6">
        <v>3.7893000000000003E-2</v>
      </c>
      <c r="AY6">
        <v>0.21</v>
      </c>
      <c r="AZ6">
        <f t="shared" si="0"/>
        <v>7.7128999999999989E-2</v>
      </c>
      <c r="BA6">
        <f t="shared" si="0"/>
        <v>3.7121710000000002E-2</v>
      </c>
    </row>
    <row r="7" spans="1:59" ht="15.5">
      <c r="A7" t="s">
        <v>204</v>
      </c>
      <c r="B7" s="9"/>
      <c r="C7" s="9"/>
      <c r="D7" s="13">
        <v>0.74110525674277195</v>
      </c>
      <c r="E7" s="13">
        <v>1.00046452046166</v>
      </c>
      <c r="F7" s="13">
        <v>0.79164758772191401</v>
      </c>
      <c r="G7" s="13">
        <v>1.0935588691506799</v>
      </c>
      <c r="H7" s="13">
        <v>1.0739315542582999</v>
      </c>
      <c r="I7" s="13">
        <v>1.04150845736743</v>
      </c>
      <c r="J7" s="13">
        <v>0.77777274070951397</v>
      </c>
      <c r="K7" s="13">
        <v>1.1791270107651599</v>
      </c>
      <c r="L7" s="13">
        <v>1.2879566110771401</v>
      </c>
      <c r="M7" s="13">
        <v>0.99337517474679904</v>
      </c>
      <c r="N7" s="13">
        <v>1.2669416980419801</v>
      </c>
      <c r="O7" s="13">
        <v>1.0585748464331699</v>
      </c>
      <c r="P7" s="13">
        <v>1.07425486132666</v>
      </c>
      <c r="Q7" s="13">
        <v>0.54140767505280296</v>
      </c>
      <c r="R7" s="13">
        <v>0.98562740313487496</v>
      </c>
      <c r="S7" s="13">
        <v>1.07396410431237</v>
      </c>
      <c r="T7" s="13">
        <v>1.03470472402445</v>
      </c>
      <c r="U7" s="16">
        <f>MAX(D7:T7)</f>
        <v>1.2879566110771401</v>
      </c>
      <c r="V7" s="16">
        <f>MIN(D7:T7)</f>
        <v>0.54140767505280296</v>
      </c>
      <c r="W7" s="16">
        <f>AVERAGE(D7:T7)</f>
        <v>1.0009366526663339</v>
      </c>
      <c r="X7" t="s">
        <v>207</v>
      </c>
      <c r="Y7" s="9">
        <v>8.1407547169811301E-2</v>
      </c>
      <c r="Z7" s="13">
        <v>1.0935588691506799</v>
      </c>
      <c r="AA7" s="13">
        <f t="shared" si="1"/>
        <v>6.4827099430118787E-2</v>
      </c>
      <c r="AC7" t="s">
        <v>86</v>
      </c>
      <c r="AD7">
        <v>6.6273702390858474E-2</v>
      </c>
      <c r="AO7" s="32" t="s">
        <v>24</v>
      </c>
      <c r="AP7" s="48">
        <f>AP3^2</f>
        <v>1.44E-2</v>
      </c>
      <c r="AQ7" s="49">
        <f>AP3*AQ3*0.3</f>
        <v>7.1999999999999998E-3</v>
      </c>
      <c r="AR7" s="50">
        <f>AP9</f>
        <v>0</v>
      </c>
      <c r="AU7">
        <v>17778</v>
      </c>
      <c r="AV7" s="2">
        <v>43616</v>
      </c>
      <c r="AW7">
        <v>-8.6194000000000007E-2</v>
      </c>
      <c r="AX7">
        <v>-6.1678999999999998E-2</v>
      </c>
      <c r="AY7">
        <v>0.21</v>
      </c>
      <c r="AZ7">
        <f t="shared" si="0"/>
        <v>-8.8294000000000011E-2</v>
      </c>
      <c r="BA7">
        <f t="shared" si="0"/>
        <v>-6.0796059999999999E-2</v>
      </c>
      <c r="BB7" s="10" t="s">
        <v>83</v>
      </c>
      <c r="BC7" s="10"/>
      <c r="BD7" t="s">
        <v>191</v>
      </c>
    </row>
    <row r="8" spans="1:59" ht="15.5">
      <c r="A8" t="s">
        <v>223</v>
      </c>
      <c r="B8" s="9"/>
      <c r="C8" s="9"/>
      <c r="D8" s="9">
        <v>2.5220860465939201</v>
      </c>
      <c r="E8" s="9">
        <v>0.515772732587372</v>
      </c>
      <c r="F8" s="9">
        <v>1.7224619322710799</v>
      </c>
      <c r="G8" s="9">
        <v>0.94086564061584899</v>
      </c>
      <c r="H8" s="9">
        <v>-1.27249177211525</v>
      </c>
      <c r="I8" s="9">
        <v>0.26991493587459198</v>
      </c>
      <c r="J8" s="9">
        <v>2.1974219377575301</v>
      </c>
      <c r="K8" s="9">
        <v>-7.1327395418139497E-2</v>
      </c>
      <c r="L8" s="9">
        <v>-1.74261642101023</v>
      </c>
      <c r="M8" s="9">
        <v>0.64924062248585701</v>
      </c>
      <c r="N8" s="9">
        <v>-0.38719520518717898</v>
      </c>
      <c r="O8" s="9">
        <v>5.9899841686841798E-3</v>
      </c>
      <c r="P8" s="9">
        <v>0.88918232181546697</v>
      </c>
      <c r="Q8" s="9">
        <v>1.38164883773084</v>
      </c>
      <c r="R8" s="9">
        <v>1.01968005527147</v>
      </c>
      <c r="S8" s="9">
        <v>0.193290383891221</v>
      </c>
      <c r="T8" s="9">
        <v>-1.0103147279175599</v>
      </c>
      <c r="X8" t="s">
        <v>208</v>
      </c>
      <c r="Y8" s="9">
        <v>4.5052830188679303E-2</v>
      </c>
      <c r="Z8" s="13">
        <v>1.0739315542582999</v>
      </c>
      <c r="AA8" s="13">
        <f t="shared" si="1"/>
        <v>6.5153752482685443E-2</v>
      </c>
      <c r="AC8" t="s">
        <v>87</v>
      </c>
      <c r="AD8">
        <v>4.0252825502490397E-3</v>
      </c>
      <c r="AO8" s="32" t="s">
        <v>137</v>
      </c>
      <c r="AP8" s="51">
        <f>AQ7</f>
        <v>7.1999999999999998E-3</v>
      </c>
      <c r="AQ8" s="52">
        <f>AQ3^2</f>
        <v>4.0000000000000008E-2</v>
      </c>
      <c r="AR8" s="53">
        <f>AQ3*AR3*AP11</f>
        <v>9.9999999999999985E-3</v>
      </c>
      <c r="AU8">
        <v>17778</v>
      </c>
      <c r="AV8" s="2">
        <v>43644</v>
      </c>
      <c r="AW8">
        <v>7.1668999999999997E-2</v>
      </c>
      <c r="AX8">
        <v>6.7279000000000005E-2</v>
      </c>
      <c r="AY8">
        <v>0.18</v>
      </c>
      <c r="AZ8">
        <f t="shared" si="0"/>
        <v>6.9869000000000001E-2</v>
      </c>
      <c r="BA8">
        <f t="shared" si="0"/>
        <v>6.6580310000000004E-2</v>
      </c>
      <c r="BB8" t="s">
        <v>85</v>
      </c>
      <c r="BC8">
        <v>0.74904425292634125</v>
      </c>
      <c r="BD8" t="s">
        <v>192</v>
      </c>
      <c r="BE8" t="s">
        <v>193</v>
      </c>
    </row>
    <row r="9" spans="1:59" ht="16" thickBot="1">
      <c r="A9" t="s">
        <v>224</v>
      </c>
      <c r="B9" s="9"/>
      <c r="C9" s="9"/>
      <c r="D9" s="9">
        <v>29.670268663577101</v>
      </c>
      <c r="E9" s="9">
        <v>19.551131245874501</v>
      </c>
      <c r="F9" s="9">
        <v>22.0813798210954</v>
      </c>
      <c r="G9" s="9">
        <v>32.632198887962304</v>
      </c>
      <c r="H9" s="9">
        <v>40.605102733445598</v>
      </c>
      <c r="I9" s="9">
        <v>37.704572387900001</v>
      </c>
      <c r="J9" s="9">
        <v>28.4244574797906</v>
      </c>
      <c r="K9" s="9">
        <v>46.440407446832502</v>
      </c>
      <c r="L9" s="9">
        <v>32.155294057587099</v>
      </c>
      <c r="M9" s="9">
        <v>38.384012865706801</v>
      </c>
      <c r="N9" s="9">
        <v>45.710204902634501</v>
      </c>
      <c r="O9" s="9">
        <v>28.673382458363399</v>
      </c>
      <c r="P9" s="9">
        <v>39.937736526543503</v>
      </c>
      <c r="Q9" s="9">
        <v>18.862853900596299</v>
      </c>
      <c r="R9" s="9">
        <v>36.982718173620903</v>
      </c>
      <c r="S9" s="9">
        <v>46.592585020090503</v>
      </c>
      <c r="T9" s="9">
        <v>85.239285052386904</v>
      </c>
      <c r="U9" s="16"/>
      <c r="V9" s="16"/>
      <c r="W9" s="16"/>
      <c r="X9" t="s">
        <v>209</v>
      </c>
      <c r="Y9" s="9">
        <v>6.5343396226415107E-2</v>
      </c>
      <c r="Z9" s="13">
        <v>1.04150845736743</v>
      </c>
      <c r="AA9" s="13">
        <f t="shared" si="1"/>
        <v>6.5693362899654856E-2</v>
      </c>
      <c r="AC9" t="s">
        <v>88</v>
      </c>
      <c r="AD9">
        <v>1.2370244285670321E-2</v>
      </c>
      <c r="AO9" s="39" t="s">
        <v>20</v>
      </c>
      <c r="AP9" s="54">
        <f>AP3*AR3*AP10</f>
        <v>0</v>
      </c>
      <c r="AQ9" s="55">
        <f>AR8</f>
        <v>9.9999999999999985E-3</v>
      </c>
      <c r="AR9" s="56">
        <f>AR3^2</f>
        <v>2.2499999999999999E-2</v>
      </c>
      <c r="AU9">
        <v>17778</v>
      </c>
      <c r="AV9" s="2">
        <v>43677</v>
      </c>
      <c r="AW9">
        <v>-3.0419000000000002E-2</v>
      </c>
      <c r="AX9">
        <v>1.1854E-2</v>
      </c>
      <c r="AY9">
        <v>0.19</v>
      </c>
      <c r="AZ9">
        <f t="shared" si="0"/>
        <v>-3.2319000000000001E-2</v>
      </c>
      <c r="BA9">
        <f t="shared" si="0"/>
        <v>1.2177189999999999E-2</v>
      </c>
      <c r="BB9" t="s">
        <v>86</v>
      </c>
      <c r="BC9">
        <v>0.56106729284198076</v>
      </c>
      <c r="BD9">
        <f>BC22^2*VAR(BA3:BA62)/VAR(AZ3:AZ62)</f>
        <v>0.56106729284198098</v>
      </c>
      <c r="BE9">
        <f>1-BD9</f>
        <v>0.43893270715801902</v>
      </c>
    </row>
    <row r="10" spans="1:59" ht="15" thickBot="1">
      <c r="A10" t="s">
        <v>109</v>
      </c>
      <c r="B10" s="9"/>
      <c r="C10" s="9"/>
      <c r="D10" s="9">
        <v>0.58133157287144099</v>
      </c>
      <c r="E10" s="9">
        <v>0.37613575579965902</v>
      </c>
      <c r="F10" s="9">
        <v>0.43472970822099499</v>
      </c>
      <c r="G10" s="9">
        <v>0.626808654549315</v>
      </c>
      <c r="H10" s="9">
        <v>0.72226777692566202</v>
      </c>
      <c r="I10" s="9">
        <v>0.69157945443864899</v>
      </c>
      <c r="J10" s="9">
        <v>0.56031755927590499</v>
      </c>
      <c r="K10" s="9">
        <v>0.77281778759240405</v>
      </c>
      <c r="L10" s="9">
        <v>0.61989563056654995</v>
      </c>
      <c r="M10" s="9">
        <v>0.69914571291160998</v>
      </c>
      <c r="N10" s="9">
        <v>0.76720471294633796</v>
      </c>
      <c r="O10" s="9">
        <v>0.56460914042141197</v>
      </c>
      <c r="P10" s="9">
        <v>0.71557042829565298</v>
      </c>
      <c r="Q10" s="9">
        <v>0.35947125529743401</v>
      </c>
      <c r="R10" s="9">
        <v>0.68327261415132101</v>
      </c>
      <c r="S10" s="9">
        <v>0.77396448647702798</v>
      </c>
      <c r="T10" s="9">
        <v>0.91974415059272396</v>
      </c>
      <c r="U10" s="16">
        <f>MAX(D10:T10)</f>
        <v>0.91974415059272396</v>
      </c>
      <c r="V10" s="16">
        <f>MIN(D10:T10)</f>
        <v>0.35947125529743401</v>
      </c>
      <c r="W10" s="16">
        <f>AVERAGE(D10:T10)</f>
        <v>0.63934508243141774</v>
      </c>
      <c r="X10" t="s">
        <v>210</v>
      </c>
      <c r="Y10" s="9">
        <v>7.82584905660378E-2</v>
      </c>
      <c r="Z10" s="13">
        <v>0.77777274070951397</v>
      </c>
      <c r="AA10" s="13">
        <f t="shared" si="1"/>
        <v>7.0082657991191316E-2</v>
      </c>
      <c r="AC10" s="11" t="s">
        <v>89</v>
      </c>
      <c r="AD10" s="11">
        <v>17</v>
      </c>
      <c r="AU10">
        <v>17778</v>
      </c>
      <c r="AV10" s="2">
        <v>43707</v>
      </c>
      <c r="AW10">
        <v>-1.8103999999999999E-2</v>
      </c>
      <c r="AX10">
        <v>-2.0338999999999999E-2</v>
      </c>
      <c r="AY10">
        <v>0.16</v>
      </c>
      <c r="AZ10">
        <f t="shared" si="0"/>
        <v>-1.9703999999999999E-2</v>
      </c>
      <c r="BA10">
        <f t="shared" si="0"/>
        <v>-2.014196E-2</v>
      </c>
      <c r="BB10" t="s">
        <v>87</v>
      </c>
      <c r="BC10">
        <v>0.55349948754615286</v>
      </c>
    </row>
    <row r="11" spans="1:59" ht="15.5">
      <c r="B11" s="9"/>
      <c r="C11" s="9"/>
      <c r="D11" s="9"/>
      <c r="E11" s="9"/>
      <c r="F11" s="9"/>
      <c r="G11" s="9"/>
      <c r="H11" s="9"/>
      <c r="I11" s="9"/>
      <c r="J11" s="9"/>
      <c r="K11" s="9"/>
      <c r="L11" s="9"/>
      <c r="M11" s="9"/>
      <c r="N11" s="9"/>
      <c r="O11" s="9"/>
      <c r="P11" s="9"/>
      <c r="Q11" s="9"/>
      <c r="R11" s="9"/>
      <c r="S11" s="9"/>
      <c r="T11" s="9"/>
      <c r="X11" t="s">
        <v>211</v>
      </c>
      <c r="Y11" s="9">
        <v>6.8441509433962197E-2</v>
      </c>
      <c r="Z11" s="13">
        <v>1.1791270107651599</v>
      </c>
      <c r="AA11" s="13">
        <f t="shared" si="1"/>
        <v>6.3403007810144948E-2</v>
      </c>
      <c r="AO11" s="28" t="s">
        <v>176</v>
      </c>
      <c r="AP11">
        <f>1/3</f>
        <v>0.33333333333333331</v>
      </c>
      <c r="AQ11">
        <f t="shared" ref="AQ11:AR11" si="2">1/3</f>
        <v>0.33333333333333331</v>
      </c>
      <c r="AR11">
        <f t="shared" si="2"/>
        <v>0.33333333333333331</v>
      </c>
      <c r="AU11">
        <v>17778</v>
      </c>
      <c r="AV11" s="2">
        <v>43738</v>
      </c>
      <c r="AW11">
        <v>2.8884E-2</v>
      </c>
      <c r="AX11">
        <v>1.6032999999999999E-2</v>
      </c>
      <c r="AY11">
        <v>0.18</v>
      </c>
      <c r="AZ11">
        <f t="shared" si="0"/>
        <v>2.7084E-2</v>
      </c>
      <c r="BA11">
        <f t="shared" si="0"/>
        <v>1.5762159999999997E-2</v>
      </c>
      <c r="BB11" t="s">
        <v>88</v>
      </c>
      <c r="BC11">
        <v>3.9639254103364434E-2</v>
      </c>
    </row>
    <row r="12" spans="1:59" ht="16" thickBot="1">
      <c r="A12" t="s">
        <v>212</v>
      </c>
      <c r="C12" t="s">
        <v>204</v>
      </c>
      <c r="D12">
        <f t="array" ref="D12:D13">TRANSPOSE(LINEST(D15:D650,$B$15:$B$650,TRUE))</f>
        <v>0.74110525674277128</v>
      </c>
      <c r="E12">
        <f t="array" ref="E12:E13">TRANSPOSE(LINEST(E15:E650,$B$15:$B$650,TRUE))</f>
        <v>1.0004645204616571</v>
      </c>
      <c r="F12">
        <f t="array" ref="F12:F13">TRANSPOSE(LINEST(F15:F650,$B$15:$B$650,TRUE))</f>
        <v>0.79164758772191357</v>
      </c>
      <c r="G12">
        <f t="array" ref="G12:G13">TRANSPOSE(LINEST(G15:G650,$B$15:$B$650,TRUE))</f>
        <v>1.0935588691506806</v>
      </c>
      <c r="H12">
        <f t="array" ref="H12:H13">TRANSPOSE(LINEST(H15:H650,$B$15:$B$650,TRUE))</f>
        <v>1.0739315542582981</v>
      </c>
      <c r="I12">
        <f t="array" ref="I12:I13">TRANSPOSE(LINEST(I15:I650,$B$15:$B$650,TRUE))</f>
        <v>1.0415084573674263</v>
      </c>
      <c r="J12">
        <f t="array" ref="J12:J13">TRANSPOSE(LINEST(J15:J650,$B$15:$B$650,TRUE))</f>
        <v>0.77777274070951319</v>
      </c>
      <c r="K12">
        <f t="array" ref="K12:K13">TRANSPOSE(LINEST(K15:K650,$B$15:$B$650,TRUE))</f>
        <v>1.1791270107651584</v>
      </c>
      <c r="L12">
        <f t="array" ref="L12:L13">TRANSPOSE(LINEST(L15:L650,$B$15:$B$650,TRUE))</f>
        <v>1.2879566110771361</v>
      </c>
      <c r="M12">
        <f t="array" ref="M12:M13">TRANSPOSE(LINEST(M15:M650,$B$15:$B$650,TRUE))</f>
        <v>0.99337517474679771</v>
      </c>
      <c r="N12">
        <f t="array" ref="N12:N13">TRANSPOSE(LINEST(N15:N650,$B$15:$B$650,TRUE))</f>
        <v>1.2669416980419828</v>
      </c>
      <c r="O12">
        <f t="array" ref="O12:O13">TRANSPOSE(LINEST(O15:O650,$B$15:$B$650,TRUE))</f>
        <v>1.0585748464331717</v>
      </c>
      <c r="P12">
        <f t="array" ref="P12:P13">TRANSPOSE(LINEST(P15:P650,$B$15:$B$650,TRUE))</f>
        <v>1.0742548613266627</v>
      </c>
      <c r="Q12">
        <f t="array" ref="Q12:Q13">TRANSPOSE(LINEST(Q15:Q650,$B$15:$B$650,TRUE))</f>
        <v>0.54140767505280296</v>
      </c>
      <c r="R12">
        <f t="array" ref="R12:R13">TRANSPOSE(LINEST(R15:R650,$B$15:$B$650,TRUE))</f>
        <v>0.98562740313487485</v>
      </c>
      <c r="S12">
        <f t="array" ref="S12:S13">TRANSPOSE(LINEST(S15:S650,$B$15:$B$650,TRUE))</f>
        <v>1.0739641043123676</v>
      </c>
      <c r="T12">
        <f t="array" ref="T12:T13">TRANSPOSE(LINEST(T15:T650,$B$15:$B$650,TRUE))</f>
        <v>1.0347047240244509</v>
      </c>
      <c r="X12" t="s">
        <v>213</v>
      </c>
      <c r="Y12" s="9">
        <v>3.8135849056603797E-2</v>
      </c>
      <c r="Z12" s="13">
        <v>1.2879566110771401</v>
      </c>
      <c r="AA12" s="13">
        <f t="shared" si="1"/>
        <v>6.159178088754029E-2</v>
      </c>
      <c r="AC12" t="s">
        <v>90</v>
      </c>
      <c r="AO12" s="28" t="s">
        <v>177</v>
      </c>
      <c r="AP12" cm="1">
        <f t="array" ref="AP12">MMULT(MMULT(AP11:AR11,AP7:AR9),TRANSPOSE(AP11:AR11))</f>
        <v>1.2366666666666666E-2</v>
      </c>
      <c r="AU12">
        <v>17778</v>
      </c>
      <c r="AV12" s="2">
        <v>43769</v>
      </c>
      <c r="AW12">
        <v>2.2790999999999999E-2</v>
      </c>
      <c r="AX12">
        <v>1.9257E-2</v>
      </c>
      <c r="AY12">
        <v>0.16</v>
      </c>
      <c r="AZ12">
        <f t="shared" si="0"/>
        <v>2.1190999999999998E-2</v>
      </c>
      <c r="BA12">
        <f t="shared" si="0"/>
        <v>1.9045090000000001E-2</v>
      </c>
      <c r="BB12" s="11" t="s">
        <v>89</v>
      </c>
      <c r="BC12" s="11">
        <v>60</v>
      </c>
    </row>
    <row r="13" spans="1:59" ht="15.5">
      <c r="C13" t="s">
        <v>206</v>
      </c>
      <c r="D13">
        <v>2.8347944455747376E-3</v>
      </c>
      <c r="E13">
        <v>1.1876581081815907E-3</v>
      </c>
      <c r="F13">
        <v>2.7788082264643341E-3</v>
      </c>
      <c r="G13">
        <v>1.4188180197942293E-3</v>
      </c>
      <c r="H13">
        <v>-1.5144475294845434E-3</v>
      </c>
      <c r="I13">
        <v>3.3550496930254397E-4</v>
      </c>
      <c r="J13">
        <v>2.705685089880673E-3</v>
      </c>
      <c r="K13">
        <v>-8.1493729073154469E-5</v>
      </c>
      <c r="L13">
        <v>-3.140897820037721E-3</v>
      </c>
      <c r="M13">
        <v>7.5608717332950603E-4</v>
      </c>
      <c r="N13">
        <v>-4.8292166729622336E-4</v>
      </c>
      <c r="O13">
        <v>9.9511111235376856E-6</v>
      </c>
      <c r="P13">
        <v>1.0762618808214013E-3</v>
      </c>
      <c r="Q13">
        <v>1.7845057099571339E-3</v>
      </c>
      <c r="R13">
        <v>1.222872349053849E-3</v>
      </c>
      <c r="S13">
        <v>2.0048711527377149E-4</v>
      </c>
      <c r="T13">
        <v>-5.5186973329166087E-4</v>
      </c>
      <c r="X13" t="s">
        <v>214</v>
      </c>
      <c r="Y13" s="9">
        <v>6.7556603773584897E-2</v>
      </c>
      <c r="Z13" s="13">
        <v>0.99337517474679904</v>
      </c>
      <c r="AA13" s="13">
        <f t="shared" si="1"/>
        <v>6.6494434456528237E-2</v>
      </c>
      <c r="AC13" s="12"/>
      <c r="AD13" s="12" t="s">
        <v>91</v>
      </c>
      <c r="AE13" s="12" t="s">
        <v>92</v>
      </c>
      <c r="AF13" s="12" t="s">
        <v>93</v>
      </c>
      <c r="AG13" s="12" t="s">
        <v>94</v>
      </c>
      <c r="AH13" s="12" t="s">
        <v>95</v>
      </c>
      <c r="AO13" s="28" t="s">
        <v>178</v>
      </c>
      <c r="AP13">
        <f>AP11+0.005</f>
        <v>0.33833333333333332</v>
      </c>
      <c r="AQ13">
        <f>AQ11</f>
        <v>0.33333333333333331</v>
      </c>
      <c r="AR13">
        <f>AR11</f>
        <v>0.33333333333333331</v>
      </c>
      <c r="AU13">
        <v>17778</v>
      </c>
      <c r="AV13" s="2">
        <v>43798</v>
      </c>
      <c r="AW13">
        <v>3.6233000000000001E-2</v>
      </c>
      <c r="AX13">
        <v>3.4999000000000002E-2</v>
      </c>
      <c r="AY13">
        <v>0.12</v>
      </c>
      <c r="AZ13">
        <f t="shared" si="0"/>
        <v>3.5033000000000002E-2</v>
      </c>
      <c r="BA13">
        <f t="shared" si="0"/>
        <v>3.4648669999999999E-2</v>
      </c>
    </row>
    <row r="14" spans="1:59" ht="16" thickBot="1">
      <c r="X14" t="s">
        <v>215</v>
      </c>
      <c r="Y14" s="9">
        <v>6.8794339622641601E-2</v>
      </c>
      <c r="Z14" s="13">
        <v>1.2669416980419801</v>
      </c>
      <c r="AA14" s="13">
        <f t="shared" si="1"/>
        <v>6.1941527428521451E-2</v>
      </c>
      <c r="AC14" t="s">
        <v>96</v>
      </c>
      <c r="AD14">
        <v>1</v>
      </c>
      <c r="AE14">
        <v>1.6291814402459538E-4</v>
      </c>
      <c r="AF14">
        <v>1.6291814402459538E-4</v>
      </c>
      <c r="AG14">
        <v>1.0646648149552391</v>
      </c>
      <c r="AH14">
        <v>0.31850443346212265</v>
      </c>
      <c r="AO14" s="28" t="s">
        <v>177</v>
      </c>
      <c r="AP14" cm="1">
        <f t="array" ref="AP14">MMULT(MMULT(AP13:AR13,AP7:AR9),TRANSPOSE(AP13:AR13))</f>
        <v>1.2439026666666667E-2</v>
      </c>
      <c r="AU14">
        <v>17778</v>
      </c>
      <c r="AV14" s="2">
        <v>43830</v>
      </c>
      <c r="AW14">
        <v>2.7518999999999998E-2</v>
      </c>
      <c r="AX14">
        <v>2.8489E-2</v>
      </c>
      <c r="AY14">
        <v>0.14000000000000001</v>
      </c>
      <c r="AZ14">
        <f t="shared" si="0"/>
        <v>2.6118999999999996E-2</v>
      </c>
      <c r="BA14">
        <f t="shared" si="0"/>
        <v>2.8227809999999999E-2</v>
      </c>
      <c r="BB14" t="s">
        <v>90</v>
      </c>
    </row>
    <row r="15" spans="1:59" ht="15.5">
      <c r="A15">
        <v>196201</v>
      </c>
      <c r="B15">
        <v>-3.8699999999999998E-2</v>
      </c>
      <c r="C15">
        <v>2.3999999999999998E-3</v>
      </c>
      <c r="D15">
        <v>-6.4199999999999993E-2</v>
      </c>
      <c r="E15">
        <v>1.61E-2</v>
      </c>
      <c r="F15">
        <v>-1.8E-3</v>
      </c>
      <c r="G15">
        <v>-2.5100000000000001E-2</v>
      </c>
      <c r="H15">
        <v>-9.9099999999999994E-2</v>
      </c>
      <c r="I15">
        <v>-4.9299999999999997E-2</v>
      </c>
      <c r="J15">
        <v>-5.9799999999999999E-2</v>
      </c>
      <c r="K15">
        <v>-5.16E-2</v>
      </c>
      <c r="L15">
        <v>-3.9899999999999998E-2</v>
      </c>
      <c r="M15">
        <v>-3.8300000000000001E-2</v>
      </c>
      <c r="N15">
        <v>-4.3900000000000002E-2</v>
      </c>
      <c r="O15">
        <v>-1.35E-2</v>
      </c>
      <c r="P15">
        <v>4.1399999999999999E-2</v>
      </c>
      <c r="Q15">
        <v>-2.8199999999999999E-2</v>
      </c>
      <c r="R15">
        <v>-9.5699999999999993E-2</v>
      </c>
      <c r="S15">
        <v>-4.99E-2</v>
      </c>
      <c r="T15">
        <v>-5.45E-2</v>
      </c>
      <c r="X15" t="s">
        <v>217</v>
      </c>
      <c r="Y15" s="9">
        <v>6.2441509433962199E-2</v>
      </c>
      <c r="Z15" s="13">
        <v>1.0585748464331699</v>
      </c>
      <c r="AA15" s="13">
        <f t="shared" si="1"/>
        <v>6.5409330768149268E-2</v>
      </c>
      <c r="AC15" t="s">
        <v>97</v>
      </c>
      <c r="AD15">
        <v>15</v>
      </c>
      <c r="AE15">
        <v>2.2953441553073889E-3</v>
      </c>
      <c r="AF15">
        <v>1.5302294368715926E-4</v>
      </c>
      <c r="AO15" s="28" t="s">
        <v>179</v>
      </c>
      <c r="AP15" s="57">
        <f>AP14-AP12</f>
        <v>7.2360000000000479E-5</v>
      </c>
      <c r="AU15">
        <v>17778</v>
      </c>
      <c r="AV15" s="2">
        <v>43861</v>
      </c>
      <c r="AW15">
        <v>-1.0583E-2</v>
      </c>
      <c r="AX15">
        <v>-1.7279999999999999E-3</v>
      </c>
      <c r="AY15">
        <v>0.13</v>
      </c>
      <c r="AZ15">
        <f t="shared" si="0"/>
        <v>-1.1883000000000001E-2</v>
      </c>
      <c r="BA15">
        <f t="shared" si="0"/>
        <v>-1.6091699999999998E-3</v>
      </c>
      <c r="BB15" s="12"/>
      <c r="BC15" s="12" t="s">
        <v>91</v>
      </c>
      <c r="BD15" s="12" t="s">
        <v>92</v>
      </c>
      <c r="BE15" s="12" t="s">
        <v>93</v>
      </c>
      <c r="BF15" s="12" t="s">
        <v>94</v>
      </c>
      <c r="BG15" s="12" t="s">
        <v>95</v>
      </c>
    </row>
    <row r="16" spans="1:59" ht="16" thickBot="1">
      <c r="A16">
        <v>196202</v>
      </c>
      <c r="B16">
        <v>1.8100000000000002E-2</v>
      </c>
      <c r="C16">
        <v>2E-3</v>
      </c>
      <c r="D16">
        <v>-2.0999999999999999E-3</v>
      </c>
      <c r="E16">
        <v>-8.8000000000000005E-3</v>
      </c>
      <c r="F16">
        <v>5.2600000000000001E-2</v>
      </c>
      <c r="G16">
        <v>1.9699999999999999E-2</v>
      </c>
      <c r="H16">
        <v>-1.6000000000000001E-3</v>
      </c>
      <c r="I16">
        <v>3.56E-2</v>
      </c>
      <c r="J16">
        <v>1.5299999999999999E-2</v>
      </c>
      <c r="K16">
        <v>6.7999999999999996E-3</v>
      </c>
      <c r="L16">
        <v>-1.06E-2</v>
      </c>
      <c r="M16">
        <v>1.4200000000000001E-2</v>
      </c>
      <c r="N16">
        <v>2.0000000000000001E-4</v>
      </c>
      <c r="O16">
        <v>-1.9099999999999999E-2</v>
      </c>
      <c r="P16">
        <v>-1.2200000000000001E-2</v>
      </c>
      <c r="Q16">
        <v>2.4199999999999999E-2</v>
      </c>
      <c r="R16">
        <v>1.6E-2</v>
      </c>
      <c r="S16">
        <v>3.5900000000000001E-2</v>
      </c>
      <c r="T16">
        <v>3.15E-2</v>
      </c>
      <c r="X16" t="s">
        <v>218</v>
      </c>
      <c r="Y16" s="9">
        <v>7.6160377358490502E-2</v>
      </c>
      <c r="Z16" s="13">
        <v>1.07425486132666</v>
      </c>
      <c r="AA16" s="13">
        <f t="shared" si="1"/>
        <v>6.5148371754787854E-2</v>
      </c>
      <c r="AC16" s="11" t="s">
        <v>7</v>
      </c>
      <c r="AD16" s="11">
        <v>16</v>
      </c>
      <c r="AE16" s="11">
        <v>2.4582622993319842E-3</v>
      </c>
      <c r="AF16" s="11"/>
      <c r="AG16" s="11"/>
      <c r="AH16" s="11"/>
      <c r="AO16" s="28" t="s">
        <v>180</v>
      </c>
      <c r="AP16" cm="1">
        <f t="array" ref="AP16">(MMULT(AP7:AR7,TRANSPOSE(AP11:AR11)))</f>
        <v>7.1999999999999998E-3</v>
      </c>
      <c r="AU16">
        <v>17778</v>
      </c>
      <c r="AV16" s="2">
        <v>43889</v>
      </c>
      <c r="AW16">
        <v>-8.0060000000000006E-2</v>
      </c>
      <c r="AX16">
        <v>-7.7918000000000001E-2</v>
      </c>
      <c r="AY16">
        <v>0.12</v>
      </c>
      <c r="AZ16">
        <f t="shared" si="0"/>
        <v>-8.1260000000000013E-2</v>
      </c>
      <c r="BA16">
        <f t="shared" si="0"/>
        <v>-7.7105400000000004E-2</v>
      </c>
      <c r="BB16" t="s">
        <v>96</v>
      </c>
      <c r="BC16">
        <v>1</v>
      </c>
      <c r="BD16">
        <v>0.11649195931280988</v>
      </c>
      <c r="BE16">
        <v>0.11649195931280988</v>
      </c>
      <c r="BF16">
        <v>74.13870612544612</v>
      </c>
      <c r="BG16">
        <v>5.8599256459086738E-12</v>
      </c>
    </row>
    <row r="17" spans="1:62" ht="16" thickBot="1">
      <c r="A17">
        <v>196203</v>
      </c>
      <c r="B17">
        <v>-6.7999999999999996E-3</v>
      </c>
      <c r="C17">
        <v>2E-3</v>
      </c>
      <c r="D17">
        <v>8.8000000000000005E-3</v>
      </c>
      <c r="E17">
        <v>-3.6799999999999999E-2</v>
      </c>
      <c r="F17">
        <v>-1.7899999999999999E-2</v>
      </c>
      <c r="G17">
        <v>-9.4000000000000004E-3</v>
      </c>
      <c r="H17">
        <v>-2.23E-2</v>
      </c>
      <c r="I17">
        <v>-2.5399999999999999E-2</v>
      </c>
      <c r="J17">
        <v>-6.1999999999999998E-3</v>
      </c>
      <c r="K17">
        <v>-1.24E-2</v>
      </c>
      <c r="L17">
        <v>7.6E-3</v>
      </c>
      <c r="M17">
        <v>2.5000000000000001E-3</v>
      </c>
      <c r="N17">
        <v>-4.8999999999999998E-3</v>
      </c>
      <c r="O17">
        <v>-1.5599999999999999E-2</v>
      </c>
      <c r="P17">
        <v>-2.4400000000000002E-2</v>
      </c>
      <c r="Q17">
        <v>1.78E-2</v>
      </c>
      <c r="R17">
        <v>9.9000000000000008E-3</v>
      </c>
      <c r="S17">
        <v>-2.1299999999999999E-2</v>
      </c>
      <c r="T17">
        <v>-1.6299999999999999E-2</v>
      </c>
      <c r="X17" t="s">
        <v>219</v>
      </c>
      <c r="Y17" s="9">
        <v>5.3288679245283001E-2</v>
      </c>
      <c r="Z17" s="13">
        <v>0.54140767505280296</v>
      </c>
      <c r="AA17" s="13">
        <f t="shared" si="1"/>
        <v>7.4016429403136158E-2</v>
      </c>
      <c r="AO17" s="28" t="s">
        <v>181</v>
      </c>
      <c r="AP17" s="57">
        <f>2*AP16*0.005</f>
        <v>7.2000000000000002E-5</v>
      </c>
      <c r="AU17">
        <v>17778</v>
      </c>
      <c r="AV17" s="2">
        <v>43921</v>
      </c>
      <c r="AW17">
        <v>-0.120014</v>
      </c>
      <c r="AX17">
        <v>-0.141733</v>
      </c>
      <c r="AY17">
        <v>0.13</v>
      </c>
      <c r="AZ17">
        <f t="shared" si="0"/>
        <v>-0.12131399999999999</v>
      </c>
      <c r="BA17">
        <f t="shared" si="0"/>
        <v>-0.14051986</v>
      </c>
      <c r="BB17" t="s">
        <v>97</v>
      </c>
      <c r="BC17">
        <v>58</v>
      </c>
      <c r="BD17">
        <v>9.1133687020523477E-2</v>
      </c>
      <c r="BE17">
        <v>1.5712704658710944E-3</v>
      </c>
    </row>
    <row r="18" spans="1:62" ht="15" thickBot="1">
      <c r="A18">
        <v>196204</v>
      </c>
      <c r="B18">
        <v>-6.59E-2</v>
      </c>
      <c r="C18">
        <v>2.2000000000000001E-3</v>
      </c>
      <c r="D18">
        <v>-4.5100000000000001E-2</v>
      </c>
      <c r="E18">
        <v>-8.4599999999999995E-2</v>
      </c>
      <c r="F18">
        <v>-3.6799999999999999E-2</v>
      </c>
      <c r="G18">
        <v>-7.7499999999999999E-2</v>
      </c>
      <c r="H18">
        <v>-8.2299999999999998E-2</v>
      </c>
      <c r="I18">
        <v>-6.2300000000000001E-2</v>
      </c>
      <c r="J18">
        <v>-0.1074</v>
      </c>
      <c r="K18">
        <v>-7.2800000000000004E-2</v>
      </c>
      <c r="L18">
        <v>-0.106</v>
      </c>
      <c r="M18">
        <v>-6.0299999999999999E-2</v>
      </c>
      <c r="N18">
        <v>-0.10730000000000001</v>
      </c>
      <c r="O18">
        <v>-4.4600000000000001E-2</v>
      </c>
      <c r="P18">
        <v>-7.8799999999999995E-2</v>
      </c>
      <c r="Q18">
        <v>-3.0099999999999998E-2</v>
      </c>
      <c r="R18">
        <v>-4.6100000000000002E-2</v>
      </c>
      <c r="S18">
        <v>-7.6899999999999996E-2</v>
      </c>
      <c r="T18">
        <v>-6.7000000000000004E-2</v>
      </c>
      <c r="X18" t="s">
        <v>220</v>
      </c>
      <c r="Y18" s="9">
        <v>7.2701886792452805E-2</v>
      </c>
      <c r="Z18" s="13">
        <v>0.98562740313487496</v>
      </c>
      <c r="AA18" s="13">
        <f t="shared" si="1"/>
        <v>6.6623378902648411E-2</v>
      </c>
      <c r="AC18" s="12"/>
      <c r="AD18" s="12" t="s">
        <v>98</v>
      </c>
      <c r="AE18" s="12" t="s">
        <v>88</v>
      </c>
      <c r="AF18" s="12" t="s">
        <v>99</v>
      </c>
      <c r="AG18" s="12" t="s">
        <v>100</v>
      </c>
      <c r="AH18" s="12" t="s">
        <v>101</v>
      </c>
      <c r="AI18" s="12" t="s">
        <v>102</v>
      </c>
      <c r="AJ18" s="12" t="s">
        <v>103</v>
      </c>
      <c r="AK18" s="12" t="s">
        <v>104</v>
      </c>
      <c r="AU18">
        <v>17778</v>
      </c>
      <c r="AV18" s="2">
        <v>43951</v>
      </c>
      <c r="AW18">
        <v>3.5661999999999999E-2</v>
      </c>
      <c r="AX18">
        <v>0.12967400000000001</v>
      </c>
      <c r="AY18">
        <v>0</v>
      </c>
      <c r="AZ18">
        <f t="shared" si="0"/>
        <v>3.5661999999999999E-2</v>
      </c>
      <c r="BA18">
        <f t="shared" si="0"/>
        <v>0.12931738000000001</v>
      </c>
      <c r="BB18" s="11" t="s">
        <v>7</v>
      </c>
      <c r="BC18" s="11">
        <v>59</v>
      </c>
      <c r="BD18" s="11">
        <v>0.20762564633333336</v>
      </c>
      <c r="BE18" s="11"/>
      <c r="BF18" s="11"/>
      <c r="BG18" s="11"/>
    </row>
    <row r="19" spans="1:62" ht="15" thickBot="1">
      <c r="A19">
        <v>196205</v>
      </c>
      <c r="B19">
        <v>-8.6499999999999994E-2</v>
      </c>
      <c r="C19">
        <v>2.3999999999999998E-3</v>
      </c>
      <c r="D19">
        <v>-0.1108</v>
      </c>
      <c r="E19">
        <v>-7.5499999999999998E-2</v>
      </c>
      <c r="F19">
        <v>-5.04E-2</v>
      </c>
      <c r="G19">
        <v>-8.6499999999999994E-2</v>
      </c>
      <c r="H19">
        <v>-8.9800000000000005E-2</v>
      </c>
      <c r="I19">
        <v>-8.4199999999999997E-2</v>
      </c>
      <c r="J19">
        <v>-0.1191</v>
      </c>
      <c r="K19">
        <v>-8.5999999999999993E-2</v>
      </c>
      <c r="L19">
        <v>-7.4099999999999999E-2</v>
      </c>
      <c r="M19">
        <v>-6.2E-2</v>
      </c>
      <c r="N19">
        <v>-0.106</v>
      </c>
      <c r="O19">
        <v>-4.9599999999999998E-2</v>
      </c>
      <c r="P19">
        <v>-5.33E-2</v>
      </c>
      <c r="Q19">
        <v>-0.107</v>
      </c>
      <c r="R19">
        <v>-9.1800000000000007E-2</v>
      </c>
      <c r="S19">
        <v>-0.1002</v>
      </c>
      <c r="T19">
        <v>-9.0800000000000006E-2</v>
      </c>
      <c r="X19" t="s">
        <v>221</v>
      </c>
      <c r="Y19" s="9">
        <v>6.5633962264150997E-2</v>
      </c>
      <c r="Z19" s="13">
        <v>1.07396410431237</v>
      </c>
      <c r="AA19" s="13">
        <f t="shared" si="1"/>
        <v>6.5153210759348268E-2</v>
      </c>
      <c r="AC19" t="s">
        <v>225</v>
      </c>
      <c r="AD19">
        <v>8.3026957369326609E-2</v>
      </c>
      <c r="AE19">
        <v>1.642095850832093E-2</v>
      </c>
      <c r="AF19">
        <v>5.0561577953719743</v>
      </c>
      <c r="AG19">
        <v>1.4206796405825844E-4</v>
      </c>
      <c r="AH19">
        <v>4.8026512819110058E-2</v>
      </c>
      <c r="AI19">
        <v>0.11802740191954317</v>
      </c>
      <c r="AJ19">
        <v>4.8026512819110058E-2</v>
      </c>
      <c r="AK19">
        <v>0.11802740191954317</v>
      </c>
      <c r="AU19">
        <v>17778</v>
      </c>
      <c r="AV19" s="2">
        <v>43980</v>
      </c>
      <c r="AW19">
        <v>-1.0862999999999999E-2</v>
      </c>
      <c r="AX19">
        <v>5.3739000000000002E-2</v>
      </c>
      <c r="AY19">
        <v>0.01</v>
      </c>
      <c r="AZ19">
        <f t="shared" si="0"/>
        <v>-1.0962999999999999E-2</v>
      </c>
      <c r="BA19">
        <f t="shared" si="0"/>
        <v>5.3848630000000001E-2</v>
      </c>
    </row>
    <row r="20" spans="1:62" ht="15" thickBot="1">
      <c r="A20">
        <v>196206</v>
      </c>
      <c r="B20">
        <v>-8.4699999999999998E-2</v>
      </c>
      <c r="C20">
        <v>2E-3</v>
      </c>
      <c r="D20">
        <v>-8.5400000000000004E-2</v>
      </c>
      <c r="E20">
        <v>-6.1899999999999997E-2</v>
      </c>
      <c r="F20">
        <v>-5.0299999999999997E-2</v>
      </c>
      <c r="G20">
        <v>-6.5100000000000005E-2</v>
      </c>
      <c r="H20">
        <v>-0.1129</v>
      </c>
      <c r="I20">
        <v>-8.9300000000000004E-2</v>
      </c>
      <c r="J20">
        <v>-0.12189999999999999</v>
      </c>
      <c r="K20">
        <v>-0.1101</v>
      </c>
      <c r="L20">
        <v>-0.1021</v>
      </c>
      <c r="M20">
        <v>-2.06E-2</v>
      </c>
      <c r="N20">
        <v>-0.1094</v>
      </c>
      <c r="O20">
        <v>-6.5100000000000005E-2</v>
      </c>
      <c r="P20">
        <v>-7.6600000000000001E-2</v>
      </c>
      <c r="Q20">
        <v>-5.2999999999999999E-2</v>
      </c>
      <c r="R20">
        <v>-0.1032</v>
      </c>
      <c r="S20">
        <v>-0.1101</v>
      </c>
      <c r="T20">
        <v>-9.9599999999999994E-2</v>
      </c>
      <c r="X20" t="s">
        <v>197</v>
      </c>
      <c r="Y20" s="9">
        <v>5.4294339622641498E-2</v>
      </c>
      <c r="Z20" s="13">
        <v>1.03470472402445</v>
      </c>
      <c r="AA20" s="13">
        <f t="shared" si="1"/>
        <v>6.5806595926053035E-2</v>
      </c>
      <c r="AC20" s="11" t="s">
        <v>226</v>
      </c>
      <c r="AD20" s="11">
        <v>-1.6642778411502319E-2</v>
      </c>
      <c r="AE20" s="11">
        <v>1.6129443366876866E-2</v>
      </c>
      <c r="AF20" s="11">
        <v>-1.0318259615629159</v>
      </c>
      <c r="AG20" s="11">
        <v>0.31850443346212376</v>
      </c>
      <c r="AH20" s="11">
        <v>-5.1021873145964125E-2</v>
      </c>
      <c r="AI20" s="11">
        <v>1.7736316322959491E-2</v>
      </c>
      <c r="AJ20" s="11">
        <v>-5.1021873145964125E-2</v>
      </c>
      <c r="AK20" s="11">
        <v>1.7736316322959491E-2</v>
      </c>
      <c r="AU20">
        <v>17778</v>
      </c>
      <c r="AV20" s="2">
        <v>44012</v>
      </c>
      <c r="AW20">
        <v>-4.0697999999999998E-2</v>
      </c>
      <c r="AX20">
        <v>2.5298999999999999E-2</v>
      </c>
      <c r="AY20">
        <v>0.01</v>
      </c>
      <c r="AZ20">
        <f t="shared" ref="AZ20:BA35" si="3">AW20-AY20/100</f>
        <v>-4.0798000000000001E-2</v>
      </c>
      <c r="BA20">
        <f t="shared" si="3"/>
        <v>2.5706979999999997E-2</v>
      </c>
      <c r="BB20" s="12"/>
      <c r="BC20" s="12" t="s">
        <v>98</v>
      </c>
      <c r="BD20" s="12" t="s">
        <v>88</v>
      </c>
      <c r="BE20" s="12" t="s">
        <v>99</v>
      </c>
      <c r="BF20" s="12" t="s">
        <v>100</v>
      </c>
      <c r="BG20" s="12" t="s">
        <v>101</v>
      </c>
      <c r="BH20" s="12" t="s">
        <v>102</v>
      </c>
      <c r="BI20" s="12" t="s">
        <v>103</v>
      </c>
      <c r="BJ20" s="12" t="s">
        <v>104</v>
      </c>
    </row>
    <row r="21" spans="1:62">
      <c r="A21">
        <v>196207</v>
      </c>
      <c r="B21">
        <v>6.2799999999999995E-2</v>
      </c>
      <c r="C21">
        <v>2.7000000000000001E-3</v>
      </c>
      <c r="D21">
        <v>6.5500000000000003E-2</v>
      </c>
      <c r="E21">
        <v>6.2799999999999995E-2</v>
      </c>
      <c r="F21">
        <v>4.5400000000000003E-2</v>
      </c>
      <c r="G21">
        <v>6.6000000000000003E-2</v>
      </c>
      <c r="H21">
        <v>1.06E-2</v>
      </c>
      <c r="I21">
        <v>7.2300000000000003E-2</v>
      </c>
      <c r="J21">
        <v>7.0000000000000007E-2</v>
      </c>
      <c r="K21">
        <v>4.24E-2</v>
      </c>
      <c r="L21">
        <v>2.9700000000000001E-2</v>
      </c>
      <c r="M21">
        <v>3.0200000000000001E-2</v>
      </c>
      <c r="N21">
        <v>9.6699999999999994E-2</v>
      </c>
      <c r="O21">
        <v>8.5500000000000007E-2</v>
      </c>
      <c r="P21">
        <v>5.5500000000000001E-2</v>
      </c>
      <c r="Q21">
        <v>7.1800000000000003E-2</v>
      </c>
      <c r="R21">
        <v>3.6499999999999998E-2</v>
      </c>
      <c r="S21">
        <v>8.1199999999999994E-2</v>
      </c>
      <c r="T21">
        <v>6.0400000000000002E-2</v>
      </c>
      <c r="Y21" s="9">
        <v>0</v>
      </c>
      <c r="AA21">
        <v>0</v>
      </c>
      <c r="AU21">
        <v>17778</v>
      </c>
      <c r="AV21" s="2">
        <v>44043</v>
      </c>
      <c r="AW21">
        <v>9.8506999999999997E-2</v>
      </c>
      <c r="AX21">
        <v>5.5530999999999997E-2</v>
      </c>
      <c r="AY21">
        <v>0.01</v>
      </c>
      <c r="AZ21">
        <f t="shared" si="3"/>
        <v>9.8406999999999994E-2</v>
      </c>
      <c r="BA21">
        <f t="shared" si="3"/>
        <v>5.454693E-2</v>
      </c>
      <c r="BB21" t="s">
        <v>105</v>
      </c>
      <c r="BC21">
        <v>-3.0088319821966469E-4</v>
      </c>
      <c r="BD21">
        <v>5.2510975509603413E-3</v>
      </c>
      <c r="BE21">
        <v>-5.7299106577183657E-2</v>
      </c>
      <c r="BF21">
        <v>0.95450387995574348</v>
      </c>
      <c r="BG21">
        <v>-1.0812096976929204E-2</v>
      </c>
      <c r="BH21">
        <v>1.0210330580489875E-2</v>
      </c>
      <c r="BI21">
        <v>-1.0812096976929204E-2</v>
      </c>
      <c r="BJ21">
        <v>1.0210330580489875E-2</v>
      </c>
    </row>
    <row r="22" spans="1:62" ht="15" thickBot="1">
      <c r="A22">
        <v>196208</v>
      </c>
      <c r="B22">
        <v>2.1299999999999999E-2</v>
      </c>
      <c r="C22">
        <v>2.3E-3</v>
      </c>
      <c r="D22">
        <v>1.8E-3</v>
      </c>
      <c r="E22">
        <v>2.4899999999999999E-2</v>
      </c>
      <c r="F22">
        <v>1.6299999999999999E-2</v>
      </c>
      <c r="G22">
        <v>8.3000000000000001E-3</v>
      </c>
      <c r="H22">
        <v>1.9099999999999999E-2</v>
      </c>
      <c r="I22">
        <v>4.4600000000000001E-2</v>
      </c>
      <c r="J22">
        <v>-3.5400000000000001E-2</v>
      </c>
      <c r="K22">
        <v>1.9900000000000001E-2</v>
      </c>
      <c r="L22">
        <v>-5.5999999999999999E-3</v>
      </c>
      <c r="M22">
        <v>3.0499999999999999E-2</v>
      </c>
      <c r="N22">
        <v>2.7300000000000001E-2</v>
      </c>
      <c r="O22">
        <v>3.5299999999999998E-2</v>
      </c>
      <c r="P22">
        <v>3.5499999999999997E-2</v>
      </c>
      <c r="Q22">
        <v>2.9399999999999999E-2</v>
      </c>
      <c r="R22">
        <v>4.3099999999999999E-2</v>
      </c>
      <c r="S22">
        <v>3.5700000000000003E-2</v>
      </c>
      <c r="T22">
        <v>1.78E-2</v>
      </c>
      <c r="AU22">
        <v>17778</v>
      </c>
      <c r="AV22" s="2">
        <v>44074</v>
      </c>
      <c r="AW22">
        <v>0.11555</v>
      </c>
      <c r="AX22">
        <v>6.8442000000000003E-2</v>
      </c>
      <c r="AY22">
        <v>0.01</v>
      </c>
      <c r="AZ22">
        <f t="shared" si="3"/>
        <v>0.11545</v>
      </c>
      <c r="BA22">
        <f t="shared" si="3"/>
        <v>6.72875E-2</v>
      </c>
      <c r="BB22" s="11" t="s">
        <v>194</v>
      </c>
      <c r="BC22" s="58">
        <v>0.82092181933084896</v>
      </c>
      <c r="BD22" s="11">
        <v>9.5340911082307231E-2</v>
      </c>
      <c r="BE22" s="11">
        <v>8.6103836224320549</v>
      </c>
      <c r="BF22" s="11">
        <v>5.859925645908652E-12</v>
      </c>
      <c r="BG22" s="11">
        <v>0.63007625066305839</v>
      </c>
      <c r="BH22" s="11">
        <v>1.0117673879986395</v>
      </c>
      <c r="BI22" s="11">
        <v>0.63007625066305839</v>
      </c>
      <c r="BJ22" s="11">
        <v>1.0117673879986395</v>
      </c>
    </row>
    <row r="23" spans="1:62">
      <c r="A23">
        <v>196209</v>
      </c>
      <c r="B23">
        <v>-5.2200000000000003E-2</v>
      </c>
      <c r="C23">
        <v>2.0999999999999999E-3</v>
      </c>
      <c r="D23">
        <v>-5.0299999999999997E-2</v>
      </c>
      <c r="E23">
        <v>-5.7000000000000002E-2</v>
      </c>
      <c r="F23">
        <v>-1.89E-2</v>
      </c>
      <c r="G23">
        <v>-5.5300000000000002E-2</v>
      </c>
      <c r="H23">
        <v>-8.0100000000000005E-2</v>
      </c>
      <c r="I23">
        <v>-2.1899999999999999E-2</v>
      </c>
      <c r="J23">
        <v>-6.83E-2</v>
      </c>
      <c r="K23">
        <v>-6.8400000000000002E-2</v>
      </c>
      <c r="L23">
        <v>-8.6699999999999999E-2</v>
      </c>
      <c r="M23">
        <v>-4.9500000000000002E-2</v>
      </c>
      <c r="N23">
        <v>-8.3699999999999997E-2</v>
      </c>
      <c r="O23">
        <v>-2.87E-2</v>
      </c>
      <c r="P23">
        <v>-5.7799999999999997E-2</v>
      </c>
      <c r="Q23">
        <v>-3.0499999999999999E-2</v>
      </c>
      <c r="R23">
        <v>-6.6500000000000004E-2</v>
      </c>
      <c r="S23">
        <v>-5.8599999999999999E-2</v>
      </c>
      <c r="T23">
        <v>-6.9800000000000001E-2</v>
      </c>
      <c r="AU23">
        <v>17778</v>
      </c>
      <c r="AV23" s="2">
        <v>44104</v>
      </c>
      <c r="AW23">
        <v>-2.3077E-2</v>
      </c>
      <c r="AX23">
        <v>-3.5055999999999997E-2</v>
      </c>
      <c r="AY23">
        <v>0.01</v>
      </c>
      <c r="AZ23">
        <f t="shared" si="3"/>
        <v>-2.3177E-2</v>
      </c>
      <c r="BA23">
        <f t="shared" si="3"/>
        <v>-3.4824229999999998E-2</v>
      </c>
      <c r="BD23" t="s">
        <v>31</v>
      </c>
    </row>
    <row r="24" spans="1:62">
      <c r="A24">
        <v>196210</v>
      </c>
      <c r="B24">
        <v>-5.0000000000000001E-4</v>
      </c>
      <c r="C24">
        <v>2.5000000000000001E-3</v>
      </c>
      <c r="D24">
        <v>-2.93E-2</v>
      </c>
      <c r="E24">
        <v>-8.2000000000000007E-3</v>
      </c>
      <c r="F24">
        <v>-4.7999999999999996E-3</v>
      </c>
      <c r="G24">
        <v>-5.9999999999999995E-4</v>
      </c>
      <c r="H24">
        <v>-2.8400000000000002E-2</v>
      </c>
      <c r="I24">
        <v>5.04E-2</v>
      </c>
      <c r="J24">
        <v>-4.1999999999999997E-3</v>
      </c>
      <c r="K24">
        <v>-2.5499999999999998E-2</v>
      </c>
      <c r="L24" s="6">
        <v>5.4999999999999997E-3</v>
      </c>
      <c r="M24" s="6">
        <v>9.9999999999999802E-5</v>
      </c>
      <c r="N24" s="6">
        <v>-1.1000000000000001E-3</v>
      </c>
      <c r="O24">
        <v>2.18E-2</v>
      </c>
      <c r="P24">
        <v>2.2499999999999999E-2</v>
      </c>
      <c r="Q24">
        <v>-1.34E-2</v>
      </c>
      <c r="R24">
        <v>-1.4800000000000001E-2</v>
      </c>
      <c r="S24">
        <v>-9.2999999999999992E-3</v>
      </c>
      <c r="T24">
        <v>9.7000000000000003E-3</v>
      </c>
      <c r="AU24">
        <v>17778</v>
      </c>
      <c r="AV24" s="2">
        <v>44134</v>
      </c>
      <c r="AW24">
        <v>-5.4690000000000003E-2</v>
      </c>
      <c r="AX24">
        <v>-2.0178000000000001E-2</v>
      </c>
      <c r="AY24">
        <v>0.01</v>
      </c>
      <c r="AZ24">
        <f t="shared" si="3"/>
        <v>-5.4790000000000005E-2</v>
      </c>
      <c r="BA24">
        <f t="shared" si="3"/>
        <v>-1.9630100000000001E-2</v>
      </c>
      <c r="BB24" t="s">
        <v>195</v>
      </c>
      <c r="BC24">
        <f>BC21*12</f>
        <v>-3.6105983786359763E-3</v>
      </c>
      <c r="BD24" s="59">
        <f>(AVERAGE(AZ3:AZ62)-BC22*AVERAGE(BA3:BA62))*12</f>
        <v>-3.6105983786359763E-3</v>
      </c>
    </row>
    <row r="25" spans="1:62">
      <c r="A25">
        <v>196211</v>
      </c>
      <c r="B25">
        <v>0.1087</v>
      </c>
      <c r="C25">
        <v>2E-3</v>
      </c>
      <c r="D25">
        <v>0.1197</v>
      </c>
      <c r="E25">
        <v>9.3100000000000002E-2</v>
      </c>
      <c r="F25">
        <v>0.105</v>
      </c>
      <c r="G25">
        <v>9.9000000000000005E-2</v>
      </c>
      <c r="H25">
        <v>0.1593</v>
      </c>
      <c r="I25">
        <v>0.1172</v>
      </c>
      <c r="J25">
        <v>0.1512</v>
      </c>
      <c r="K25">
        <v>0.12740000000000001</v>
      </c>
      <c r="L25">
        <v>0.14929999999999999</v>
      </c>
      <c r="M25">
        <v>0.1016</v>
      </c>
      <c r="N25">
        <v>0.13619999999999999</v>
      </c>
      <c r="O25">
        <v>6.3200000000000006E-2</v>
      </c>
      <c r="P25">
        <v>0.1464</v>
      </c>
      <c r="Q25">
        <v>7.3999999999999996E-2</v>
      </c>
      <c r="R25">
        <v>0.1075</v>
      </c>
      <c r="S25">
        <v>0.1394</v>
      </c>
      <c r="T25">
        <v>9.8799999999999999E-2</v>
      </c>
      <c r="AU25">
        <v>17778</v>
      </c>
      <c r="AV25" s="2">
        <v>44165</v>
      </c>
      <c r="AW25">
        <v>0.136159</v>
      </c>
      <c r="AX25">
        <v>0.123707</v>
      </c>
      <c r="AY25">
        <v>0.01</v>
      </c>
      <c r="AZ25">
        <f t="shared" si="3"/>
        <v>0.13605900000000001</v>
      </c>
      <c r="BA25">
        <f t="shared" si="3"/>
        <v>0.12234641</v>
      </c>
      <c r="BC25" t="s">
        <v>196</v>
      </c>
    </row>
    <row r="26" spans="1:62">
      <c r="A26">
        <v>196212</v>
      </c>
      <c r="B26">
        <v>1.01E-2</v>
      </c>
      <c r="C26">
        <v>2.3E-3</v>
      </c>
      <c r="D26">
        <v>2.5499999999999998E-2</v>
      </c>
      <c r="E26">
        <v>-1.3599999999999999E-2</v>
      </c>
      <c r="F26">
        <v>4.58E-2</v>
      </c>
      <c r="G26">
        <v>1.1999999999999999E-3</v>
      </c>
      <c r="H26">
        <v>2.29E-2</v>
      </c>
      <c r="I26">
        <v>1.01E-2</v>
      </c>
      <c r="J26">
        <v>-2E-3</v>
      </c>
      <c r="K26">
        <v>-2.6100000000000002E-2</v>
      </c>
      <c r="L26">
        <v>-4.7899999999999998E-2</v>
      </c>
      <c r="M26">
        <v>1.4500000000000001E-2</v>
      </c>
      <c r="N26">
        <v>-4.0000000000000002E-4</v>
      </c>
      <c r="O26">
        <v>2.6499999999999999E-2</v>
      </c>
      <c r="P26">
        <v>-1.6000000000000001E-3</v>
      </c>
      <c r="Q26">
        <v>3.2099999999999997E-2</v>
      </c>
      <c r="R26">
        <v>-2.3E-3</v>
      </c>
      <c r="S26">
        <v>1.38E-2</v>
      </c>
      <c r="T26">
        <v>-2.0000000000000001E-4</v>
      </c>
      <c r="AU26">
        <v>17778</v>
      </c>
      <c r="AV26" s="2">
        <v>44196</v>
      </c>
      <c r="AW26">
        <v>1.2008E-2</v>
      </c>
      <c r="AX26">
        <v>4.5047999999999998E-2</v>
      </c>
      <c r="AY26">
        <v>0.01</v>
      </c>
      <c r="AZ26">
        <f t="shared" si="3"/>
        <v>1.1908E-2</v>
      </c>
      <c r="BA26">
        <f t="shared" si="3"/>
        <v>4.4928919999999997E-2</v>
      </c>
    </row>
    <row r="27" spans="1:62">
      <c r="A27">
        <v>196301</v>
      </c>
      <c r="B27">
        <v>4.9299999999999997E-2</v>
      </c>
      <c r="C27">
        <v>2.5000000000000001E-3</v>
      </c>
      <c r="D27">
        <v>6.1699999999999998E-2</v>
      </c>
      <c r="E27">
        <v>8.5400000000000004E-2</v>
      </c>
      <c r="F27">
        <v>2.3E-2</v>
      </c>
      <c r="G27">
        <v>7.4700000000000003E-2</v>
      </c>
      <c r="H27">
        <v>7.4200000000000002E-2</v>
      </c>
      <c r="I27">
        <v>4.1399999999999999E-2</v>
      </c>
      <c r="J27">
        <v>4.1300000000000003E-2</v>
      </c>
      <c r="K27">
        <v>4.7699999999999999E-2</v>
      </c>
      <c r="L27">
        <v>7.6799999999999993E-2</v>
      </c>
      <c r="M27">
        <v>2.0500000000000001E-2</v>
      </c>
      <c r="N27">
        <v>5.5199999999999999E-2</v>
      </c>
      <c r="O27">
        <v>0.06</v>
      </c>
      <c r="P27">
        <v>3.9600000000000003E-2</v>
      </c>
      <c r="Q27">
        <v>5.0099999999999999E-2</v>
      </c>
      <c r="R27">
        <v>3.9100000000000003E-2</v>
      </c>
      <c r="S27">
        <v>3.3799999999999997E-2</v>
      </c>
      <c r="T27">
        <v>5.2400000000000002E-2</v>
      </c>
      <c r="AU27">
        <v>17778</v>
      </c>
      <c r="AV27" s="2">
        <v>44225</v>
      </c>
      <c r="AW27">
        <v>-1.0681E-2</v>
      </c>
      <c r="AX27">
        <v>-6.3100000000000005E-4</v>
      </c>
      <c r="AY27">
        <v>0.01</v>
      </c>
      <c r="AZ27">
        <f t="shared" si="3"/>
        <v>-1.0780999999999999E-2</v>
      </c>
      <c r="BA27">
        <f t="shared" si="3"/>
        <v>-5.2319000000000009E-4</v>
      </c>
    </row>
    <row r="28" spans="1:62">
      <c r="A28">
        <v>196302</v>
      </c>
      <c r="B28">
        <v>-2.3800000000000002E-2</v>
      </c>
      <c r="C28">
        <v>2.3E-3</v>
      </c>
      <c r="D28">
        <v>-3.1600000000000003E-2</v>
      </c>
      <c r="E28">
        <v>-1.47E-2</v>
      </c>
      <c r="F28">
        <v>-1.54E-2</v>
      </c>
      <c r="G28">
        <v>-1.34E-2</v>
      </c>
      <c r="H28">
        <v>-5.33E-2</v>
      </c>
      <c r="I28">
        <v>-4.2599999999999999E-2</v>
      </c>
      <c r="J28">
        <v>-3.27E-2</v>
      </c>
      <c r="K28">
        <v>-6.4999999999999997E-3</v>
      </c>
      <c r="L28">
        <v>-2.3599999999999999E-2</v>
      </c>
      <c r="M28">
        <v>-2.3699999999999999E-2</v>
      </c>
      <c r="N28">
        <v>-4.6100000000000002E-2</v>
      </c>
      <c r="O28">
        <v>-3.2800000000000003E-2</v>
      </c>
      <c r="P28">
        <v>-3.8999999999999998E-3</v>
      </c>
      <c r="Q28">
        <v>-1.7000000000000001E-2</v>
      </c>
      <c r="R28">
        <v>-6.7000000000000002E-3</v>
      </c>
      <c r="S28">
        <v>-5.7999999999999996E-3</v>
      </c>
      <c r="T28">
        <v>-2.07E-2</v>
      </c>
      <c r="AU28">
        <v>17778</v>
      </c>
      <c r="AV28" s="2">
        <v>44253</v>
      </c>
      <c r="AW28">
        <v>5.9518000000000001E-2</v>
      </c>
      <c r="AX28">
        <v>2.9196E-2</v>
      </c>
      <c r="AY28">
        <v>0</v>
      </c>
      <c r="AZ28">
        <f t="shared" si="3"/>
        <v>5.9518000000000001E-2</v>
      </c>
      <c r="BA28">
        <f t="shared" si="3"/>
        <v>2.8600819999999999E-2</v>
      </c>
    </row>
    <row r="29" spans="1:62">
      <c r="A29">
        <v>196303</v>
      </c>
      <c r="B29">
        <v>3.0800000000000001E-2</v>
      </c>
      <c r="C29">
        <v>2.3E-3</v>
      </c>
      <c r="D29">
        <v>1.7399999999999999E-2</v>
      </c>
      <c r="E29">
        <v>3.3700000000000001E-2</v>
      </c>
      <c r="F29">
        <v>6.7799999999999999E-2</v>
      </c>
      <c r="G29">
        <v>8.6E-3</v>
      </c>
      <c r="H29">
        <v>2.2499999999999999E-2</v>
      </c>
      <c r="I29">
        <v>3.3399999999999999E-2</v>
      </c>
      <c r="J29">
        <v>3.2300000000000002E-2</v>
      </c>
      <c r="K29">
        <v>3.44E-2</v>
      </c>
      <c r="L29">
        <v>2.01E-2</v>
      </c>
      <c r="M29">
        <v>-4.5999999999999999E-3</v>
      </c>
      <c r="N29">
        <v>3.1399999999999997E-2</v>
      </c>
      <c r="O29">
        <v>7.3599999999999999E-2</v>
      </c>
      <c r="P29">
        <v>1.9699999999999999E-2</v>
      </c>
      <c r="Q29">
        <v>1.5599999999999999E-2</v>
      </c>
      <c r="R29">
        <v>2.0400000000000001E-2</v>
      </c>
      <c r="S29">
        <v>2.07E-2</v>
      </c>
      <c r="T29">
        <v>1.52E-2</v>
      </c>
      <c r="AU29">
        <v>17778</v>
      </c>
      <c r="AV29" s="2">
        <v>44286</v>
      </c>
      <c r="AW29">
        <v>5.7935E-2</v>
      </c>
      <c r="AX29">
        <v>3.0572999999999999E-2</v>
      </c>
      <c r="AY29">
        <v>0</v>
      </c>
      <c r="AZ29">
        <f t="shared" si="3"/>
        <v>5.7935E-2</v>
      </c>
      <c r="BA29">
        <f t="shared" si="3"/>
        <v>2.999365E-2</v>
      </c>
    </row>
    <row r="30" spans="1:62">
      <c r="A30">
        <v>196304</v>
      </c>
      <c r="B30">
        <v>4.5100000000000001E-2</v>
      </c>
      <c r="C30">
        <v>2.5000000000000001E-3</v>
      </c>
      <c r="D30">
        <v>8.0999999999999996E-3</v>
      </c>
      <c r="E30">
        <v>3.2300000000000002E-2</v>
      </c>
      <c r="F30">
        <v>5.8500000000000003E-2</v>
      </c>
      <c r="G30">
        <v>4.7E-2</v>
      </c>
      <c r="H30">
        <v>5.3699999999999998E-2</v>
      </c>
      <c r="I30">
        <v>4.5400000000000003E-2</v>
      </c>
      <c r="J30">
        <v>6.5699999999999995E-2</v>
      </c>
      <c r="K30">
        <v>2.6800000000000001E-2</v>
      </c>
      <c r="L30">
        <v>5.1999999999999998E-2</v>
      </c>
      <c r="M30">
        <v>3.8399999999999997E-2</v>
      </c>
      <c r="N30">
        <v>5.5500000000000001E-2</v>
      </c>
      <c r="O30">
        <v>5.2400000000000002E-2</v>
      </c>
      <c r="P30">
        <v>6.4600000000000005E-2</v>
      </c>
      <c r="Q30">
        <v>2.1499999999999998E-2</v>
      </c>
      <c r="R30">
        <v>5.2699999999999997E-2</v>
      </c>
      <c r="S30">
        <v>3.4000000000000002E-2</v>
      </c>
      <c r="T30">
        <v>4.3400000000000001E-2</v>
      </c>
      <c r="AU30">
        <v>17778</v>
      </c>
      <c r="AV30" s="2">
        <v>44316</v>
      </c>
      <c r="AW30">
        <v>6.9478999999999999E-2</v>
      </c>
      <c r="AX30">
        <v>4.8189999999999997E-2</v>
      </c>
      <c r="AY30">
        <v>0</v>
      </c>
      <c r="AZ30">
        <f t="shared" si="3"/>
        <v>6.9478999999999999E-2</v>
      </c>
      <c r="BA30">
        <f t="shared" si="3"/>
        <v>4.7495209999999996E-2</v>
      </c>
    </row>
    <row r="31" spans="1:62">
      <c r="A31">
        <v>196305</v>
      </c>
      <c r="B31">
        <v>1.7600000000000001E-2</v>
      </c>
      <c r="C31">
        <v>2.3999999999999998E-3</v>
      </c>
      <c r="D31">
        <v>3.0599999999999999E-2</v>
      </c>
      <c r="E31">
        <v>2.64E-2</v>
      </c>
      <c r="F31">
        <v>-4.4000000000000003E-3</v>
      </c>
      <c r="G31">
        <v>1.35E-2</v>
      </c>
      <c r="H31">
        <v>3.0800000000000001E-2</v>
      </c>
      <c r="I31">
        <v>1.0800000000000001E-2</v>
      </c>
      <c r="J31">
        <v>-1.52E-2</v>
      </c>
      <c r="K31">
        <v>4.7999999999999996E-3</v>
      </c>
      <c r="L31">
        <v>6.3200000000000006E-2</v>
      </c>
      <c r="M31">
        <v>4.36E-2</v>
      </c>
      <c r="N31">
        <v>4.3299999999999998E-2</v>
      </c>
      <c r="O31">
        <v>7.8100000000000003E-2</v>
      </c>
      <c r="P31">
        <v>3.7699999999999997E-2</v>
      </c>
      <c r="Q31">
        <v>7.9000000000000008E-3</v>
      </c>
      <c r="R31">
        <v>2.5700000000000001E-2</v>
      </c>
      <c r="S31">
        <v>1.8E-3</v>
      </c>
      <c r="T31">
        <v>-4.1000000000000003E-3</v>
      </c>
      <c r="AU31">
        <v>17778</v>
      </c>
      <c r="AV31" s="2">
        <v>44344</v>
      </c>
      <c r="AW31">
        <v>5.697E-2</v>
      </c>
      <c r="AX31">
        <v>7.0920000000000002E-3</v>
      </c>
      <c r="AY31">
        <v>0</v>
      </c>
      <c r="AZ31">
        <f t="shared" si="3"/>
        <v>5.697E-2</v>
      </c>
      <c r="BA31">
        <f t="shared" si="3"/>
        <v>6.5223E-3</v>
      </c>
    </row>
    <row r="32" spans="1:62">
      <c r="A32">
        <v>196306</v>
      </c>
      <c r="B32">
        <v>-0.02</v>
      </c>
      <c r="C32">
        <v>2.3E-3</v>
      </c>
      <c r="D32">
        <v>-8.0000000000000002E-3</v>
      </c>
      <c r="E32">
        <v>-2.1700000000000001E-2</v>
      </c>
      <c r="F32">
        <v>1.0500000000000001E-2</v>
      </c>
      <c r="G32">
        <v>-1.6E-2</v>
      </c>
      <c r="H32">
        <v>-1.1000000000000001E-3</v>
      </c>
      <c r="I32">
        <v>-3.61E-2</v>
      </c>
      <c r="J32">
        <v>-2.3300000000000001E-2</v>
      </c>
      <c r="K32">
        <v>-1.3299999999999999E-2</v>
      </c>
      <c r="L32">
        <v>-3.9899999999999998E-2</v>
      </c>
      <c r="M32">
        <v>1.9E-3</v>
      </c>
      <c r="N32">
        <v>-5.1799999999999999E-2</v>
      </c>
      <c r="O32">
        <v>-3.1699999999999999E-2</v>
      </c>
      <c r="P32">
        <v>-1.18E-2</v>
      </c>
      <c r="Q32">
        <v>-1.35E-2</v>
      </c>
      <c r="R32">
        <v>-1.4999999999999999E-2</v>
      </c>
      <c r="S32">
        <v>-1.2200000000000001E-2</v>
      </c>
      <c r="T32">
        <v>-2.1700000000000001E-2</v>
      </c>
      <c r="AU32">
        <v>17778</v>
      </c>
      <c r="AV32" s="2">
        <v>44377</v>
      </c>
      <c r="AW32">
        <v>-3.9905999999999997E-2</v>
      </c>
      <c r="AX32">
        <v>2.3421999999999998E-2</v>
      </c>
      <c r="AY32">
        <v>0</v>
      </c>
      <c r="AZ32">
        <f t="shared" si="3"/>
        <v>-3.9905999999999997E-2</v>
      </c>
      <c r="BA32">
        <f t="shared" si="3"/>
        <v>2.3821059999999998E-2</v>
      </c>
    </row>
    <row r="33" spans="1:53">
      <c r="A33">
        <v>196307</v>
      </c>
      <c r="B33">
        <v>-3.8999999999999998E-3</v>
      </c>
      <c r="C33">
        <v>2.7000000000000001E-3</v>
      </c>
      <c r="D33">
        <v>-4.1999999999999997E-3</v>
      </c>
      <c r="E33">
        <v>-2.01E-2</v>
      </c>
      <c r="F33">
        <v>2.0400000000000001E-2</v>
      </c>
      <c r="G33">
        <v>1.0999999999999999E-2</v>
      </c>
      <c r="H33">
        <v>-5.1000000000000004E-3</v>
      </c>
      <c r="I33">
        <v>-1.46E-2</v>
      </c>
      <c r="J33">
        <v>-8.3000000000000001E-3</v>
      </c>
      <c r="K33">
        <v>-5.7999999999999996E-3</v>
      </c>
      <c r="L33">
        <v>-1.8599999999999998E-2</v>
      </c>
      <c r="M33">
        <v>-2.8899999999999999E-2</v>
      </c>
      <c r="N33">
        <v>-1.8200000000000001E-2</v>
      </c>
      <c r="O33">
        <v>-1.5E-3</v>
      </c>
      <c r="P33">
        <v>-3.3399999999999999E-2</v>
      </c>
      <c r="Q33">
        <v>5.4000000000000003E-3</v>
      </c>
      <c r="R33">
        <v>-1.3599999999999999E-2</v>
      </c>
      <c r="S33">
        <v>-8.8000000000000005E-3</v>
      </c>
      <c r="T33">
        <v>-4.4000000000000003E-3</v>
      </c>
      <c r="AU33">
        <v>17778</v>
      </c>
      <c r="AV33" s="2">
        <v>44407</v>
      </c>
      <c r="AW33">
        <v>7.1400000000000001E-4</v>
      </c>
      <c r="AX33">
        <v>1.1828E-2</v>
      </c>
      <c r="AY33">
        <v>0</v>
      </c>
      <c r="AZ33">
        <f t="shared" si="3"/>
        <v>7.1400000000000001E-4</v>
      </c>
      <c r="BA33">
        <f t="shared" si="3"/>
        <v>1.1820860000000001E-2</v>
      </c>
    </row>
    <row r="34" spans="1:53">
      <c r="A34">
        <v>196308</v>
      </c>
      <c r="B34">
        <v>5.0700000000000002E-2</v>
      </c>
      <c r="C34">
        <v>2.5000000000000001E-3</v>
      </c>
      <c r="D34">
        <v>4.3200000000000002E-2</v>
      </c>
      <c r="E34">
        <v>5.0200000000000002E-2</v>
      </c>
      <c r="F34">
        <v>4.0099999999999997E-2</v>
      </c>
      <c r="G34">
        <v>4.2099999999999999E-2</v>
      </c>
      <c r="H34">
        <v>5.0900000000000001E-2</v>
      </c>
      <c r="I34">
        <v>4.3499999999999997E-2</v>
      </c>
      <c r="J34">
        <v>8.2900000000000001E-2</v>
      </c>
      <c r="K34">
        <v>5.6599999999999998E-2</v>
      </c>
      <c r="L34">
        <v>8.0600000000000005E-2</v>
      </c>
      <c r="M34">
        <v>3.2199999999999999E-2</v>
      </c>
      <c r="N34">
        <v>4.5900000000000003E-2</v>
      </c>
      <c r="O34">
        <v>6.6500000000000004E-2</v>
      </c>
      <c r="P34">
        <v>5.9299999999999999E-2</v>
      </c>
      <c r="Q34">
        <v>3.9699999999999999E-2</v>
      </c>
      <c r="R34">
        <v>6.2700000000000006E-2</v>
      </c>
      <c r="S34">
        <v>4.0300000000000002E-2</v>
      </c>
      <c r="T34">
        <v>4.9700000000000001E-2</v>
      </c>
      <c r="AU34">
        <v>17778</v>
      </c>
      <c r="AV34" s="2">
        <v>44439</v>
      </c>
      <c r="AW34">
        <v>2.6259000000000001E-2</v>
      </c>
      <c r="AX34">
        <v>2.7146E-2</v>
      </c>
      <c r="AY34">
        <v>0</v>
      </c>
      <c r="AZ34">
        <f t="shared" si="3"/>
        <v>2.6259000000000001E-2</v>
      </c>
      <c r="BA34">
        <f t="shared" si="3"/>
        <v>2.688341E-2</v>
      </c>
    </row>
    <row r="35" spans="1:53">
      <c r="A35">
        <v>196309</v>
      </c>
      <c r="B35">
        <v>-1.5699999999999999E-2</v>
      </c>
      <c r="C35">
        <v>2.7000000000000001E-3</v>
      </c>
      <c r="D35">
        <v>-1.47E-2</v>
      </c>
      <c r="E35">
        <v>-2.5000000000000001E-2</v>
      </c>
      <c r="F35">
        <v>-3.6700000000000003E-2</v>
      </c>
      <c r="G35">
        <v>-2.92E-2</v>
      </c>
      <c r="H35">
        <v>-1.6799999999999999E-2</v>
      </c>
      <c r="I35">
        <v>-9.5999999999999992E-3</v>
      </c>
      <c r="J35">
        <v>-3.6999999999999998E-2</v>
      </c>
      <c r="K35">
        <v>-2.18E-2</v>
      </c>
      <c r="L35">
        <v>2.0000000000000001E-4</v>
      </c>
      <c r="M35">
        <v>-3.1800000000000002E-2</v>
      </c>
      <c r="N35">
        <v>-4.7999999999999996E-3</v>
      </c>
      <c r="O35">
        <v>5.9999999999999995E-4</v>
      </c>
      <c r="P35">
        <v>-4.4400000000000002E-2</v>
      </c>
      <c r="Q35">
        <v>-2.76E-2</v>
      </c>
      <c r="R35">
        <v>8.0999999999999996E-3</v>
      </c>
      <c r="S35">
        <v>-3.5200000000000002E-2</v>
      </c>
      <c r="T35">
        <v>2.8E-3</v>
      </c>
      <c r="AU35">
        <v>17778</v>
      </c>
      <c r="AV35" s="2">
        <v>44469</v>
      </c>
      <c r="AW35">
        <v>-4.3082000000000002E-2</v>
      </c>
      <c r="AX35">
        <v>-4.2243000000000003E-2</v>
      </c>
      <c r="AY35">
        <v>0</v>
      </c>
      <c r="AZ35">
        <f t="shared" si="3"/>
        <v>-4.3082000000000002E-2</v>
      </c>
      <c r="BA35">
        <f t="shared" si="3"/>
        <v>-4.1812180000000004E-2</v>
      </c>
    </row>
    <row r="36" spans="1:53">
      <c r="A36">
        <v>196310</v>
      </c>
      <c r="B36">
        <v>2.53E-2</v>
      </c>
      <c r="C36">
        <v>2.8999999999999998E-3</v>
      </c>
      <c r="D36">
        <v>1.77E-2</v>
      </c>
      <c r="E36">
        <v>5.1299999999999998E-2</v>
      </c>
      <c r="F36">
        <v>-1.9E-3</v>
      </c>
      <c r="G36">
        <v>3.8399999999999997E-2</v>
      </c>
      <c r="H36">
        <v>5.8200000000000002E-2</v>
      </c>
      <c r="I36">
        <v>3.44E-2</v>
      </c>
      <c r="J36">
        <v>2.1000000000000001E-2</v>
      </c>
      <c r="K36">
        <v>-1.3899999999999999E-2</v>
      </c>
      <c r="L36">
        <v>1.29E-2</v>
      </c>
      <c r="M36">
        <v>-2.2599999999999999E-2</v>
      </c>
      <c r="N36">
        <v>6.1100000000000002E-2</v>
      </c>
      <c r="O36">
        <v>0.10680000000000001</v>
      </c>
      <c r="P36">
        <v>1.7299999999999999E-2</v>
      </c>
      <c r="Q36">
        <v>-9.5999999999999992E-3</v>
      </c>
      <c r="R36">
        <v>1.1000000000000001E-3</v>
      </c>
      <c r="S36">
        <v>3.8999999999999998E-3</v>
      </c>
      <c r="T36">
        <v>2.5700000000000001E-2</v>
      </c>
      <c r="AU36">
        <v>17778</v>
      </c>
      <c r="AV36" s="2">
        <v>44498</v>
      </c>
      <c r="AW36">
        <v>5.2318999999999997E-2</v>
      </c>
      <c r="AX36">
        <v>6.4651E-2</v>
      </c>
      <c r="AY36">
        <v>0</v>
      </c>
      <c r="AZ36">
        <f t="shared" ref="AZ36:BA51" si="4">AW36-AY36/100</f>
        <v>5.2318999999999997E-2</v>
      </c>
      <c r="BA36">
        <f t="shared" si="4"/>
        <v>6.4127809999999993E-2</v>
      </c>
    </row>
    <row r="37" spans="1:53">
      <c r="A37">
        <v>196311</v>
      </c>
      <c r="B37">
        <v>-8.5000000000000006E-3</v>
      </c>
      <c r="C37">
        <v>2.7000000000000001E-3</v>
      </c>
      <c r="D37">
        <v>-7.4000000000000003E-3</v>
      </c>
      <c r="E37">
        <v>9.2999999999999992E-3</v>
      </c>
      <c r="F37">
        <v>-1.6400000000000001E-2</v>
      </c>
      <c r="G37">
        <v>-6.9999999999999999E-4</v>
      </c>
      <c r="H37">
        <v>-3.5000000000000001E-3</v>
      </c>
      <c r="I37">
        <v>2.1999999999999999E-2</v>
      </c>
      <c r="J37">
        <v>-2.5700000000000001E-2</v>
      </c>
      <c r="K37">
        <v>-1.67E-2</v>
      </c>
      <c r="L37">
        <v>-2.1000000000000001E-2</v>
      </c>
      <c r="M37">
        <v>-1.15E-2</v>
      </c>
      <c r="N37">
        <v>-1.4E-2</v>
      </c>
      <c r="O37">
        <v>-6.3399999999999998E-2</v>
      </c>
      <c r="P37">
        <v>3.9199999999999999E-2</v>
      </c>
      <c r="Q37">
        <v>-1.29E-2</v>
      </c>
      <c r="R37">
        <v>-1.41E-2</v>
      </c>
      <c r="S37">
        <v>-2.5600000000000001E-2</v>
      </c>
      <c r="T37">
        <v>1.72E-2</v>
      </c>
      <c r="AU37">
        <v>17778</v>
      </c>
      <c r="AV37" s="2">
        <v>44530</v>
      </c>
      <c r="AW37">
        <v>-3.7019999999999997E-2</v>
      </c>
      <c r="AX37">
        <v>-1.8350000000000002E-2</v>
      </c>
      <c r="AY37">
        <v>0</v>
      </c>
      <c r="AZ37">
        <f t="shared" si="4"/>
        <v>-3.7019999999999997E-2</v>
      </c>
      <c r="BA37">
        <f t="shared" si="4"/>
        <v>-1.7979800000000001E-2</v>
      </c>
    </row>
    <row r="38" spans="1:53">
      <c r="A38">
        <v>196312</v>
      </c>
      <c r="B38">
        <v>1.83E-2</v>
      </c>
      <c r="C38">
        <v>2.8999999999999998E-3</v>
      </c>
      <c r="D38">
        <v>2.53E-2</v>
      </c>
      <c r="E38">
        <v>5.4600000000000003E-2</v>
      </c>
      <c r="F38">
        <v>4.1000000000000002E-2</v>
      </c>
      <c r="G38">
        <v>1.06E-2</v>
      </c>
      <c r="H38">
        <v>4.2500000000000003E-2</v>
      </c>
      <c r="I38">
        <v>4.3400000000000001E-2</v>
      </c>
      <c r="J38">
        <v>2.24E-2</v>
      </c>
      <c r="K38">
        <v>-2.8999999999999998E-3</v>
      </c>
      <c r="L38">
        <v>1.2200000000000001E-2</v>
      </c>
      <c r="M38">
        <v>1.4500000000000001E-2</v>
      </c>
      <c r="N38">
        <v>2.18E-2</v>
      </c>
      <c r="O38">
        <v>-1.55E-2</v>
      </c>
      <c r="P38">
        <v>1.11E-2</v>
      </c>
      <c r="Q38">
        <v>2.1299999999999999E-2</v>
      </c>
      <c r="R38">
        <v>2.9999999999999997E-4</v>
      </c>
      <c r="S38">
        <v>1.32E-2</v>
      </c>
      <c r="T38">
        <v>5.4000000000000003E-3</v>
      </c>
      <c r="AU38">
        <v>17778</v>
      </c>
      <c r="AV38" s="2">
        <v>44561</v>
      </c>
      <c r="AW38">
        <v>8.1046000000000007E-2</v>
      </c>
      <c r="AX38">
        <v>3.3341000000000003E-2</v>
      </c>
      <c r="AY38">
        <v>0.01</v>
      </c>
      <c r="AZ38">
        <f t="shared" si="4"/>
        <v>8.0946000000000004E-2</v>
      </c>
      <c r="BA38">
        <f t="shared" si="4"/>
        <v>3.2531540000000005E-2</v>
      </c>
    </row>
    <row r="39" spans="1:53">
      <c r="A39">
        <v>196401</v>
      </c>
      <c r="B39">
        <v>2.24E-2</v>
      </c>
      <c r="C39">
        <v>3.0000000000000001E-3</v>
      </c>
      <c r="D39">
        <v>8.2000000000000007E-3</v>
      </c>
      <c r="E39">
        <v>1.3899999999999999E-2</v>
      </c>
      <c r="F39">
        <v>4.7199999999999999E-2</v>
      </c>
      <c r="G39">
        <v>4.1000000000000003E-3</v>
      </c>
      <c r="H39">
        <v>-1.1000000000000001E-3</v>
      </c>
      <c r="I39">
        <v>2.9600000000000001E-2</v>
      </c>
      <c r="J39">
        <v>1.95E-2</v>
      </c>
      <c r="K39">
        <v>2.2599999999999999E-2</v>
      </c>
      <c r="L39">
        <v>4.1300000000000003E-2</v>
      </c>
      <c r="M39">
        <v>-8.9999999999999993E-3</v>
      </c>
      <c r="N39">
        <v>2.0199999999999999E-2</v>
      </c>
      <c r="O39">
        <v>8.8000000000000005E-3</v>
      </c>
      <c r="P39">
        <v>2.8500000000000001E-2</v>
      </c>
      <c r="Q39">
        <v>1.0999999999999999E-2</v>
      </c>
      <c r="R39">
        <v>2.4799999999999999E-2</v>
      </c>
      <c r="S39">
        <v>-1.44E-2</v>
      </c>
      <c r="T39">
        <v>3.0800000000000001E-2</v>
      </c>
      <c r="AU39">
        <v>17778</v>
      </c>
      <c r="AV39" s="2">
        <v>44592</v>
      </c>
      <c r="AW39">
        <v>4.2478000000000002E-2</v>
      </c>
      <c r="AX39">
        <v>-5.9822E-2</v>
      </c>
      <c r="AY39">
        <v>0</v>
      </c>
      <c r="AZ39">
        <f t="shared" si="4"/>
        <v>4.2478000000000002E-2</v>
      </c>
      <c r="BA39">
        <f t="shared" si="4"/>
        <v>-6.024678E-2</v>
      </c>
    </row>
    <row r="40" spans="1:53">
      <c r="A40">
        <v>196402</v>
      </c>
      <c r="B40">
        <v>1.54E-2</v>
      </c>
      <c r="C40">
        <v>2.5999999999999999E-3</v>
      </c>
      <c r="D40">
        <v>1.0500000000000001E-2</v>
      </c>
      <c r="E40">
        <v>3.2599999999999997E-2</v>
      </c>
      <c r="F40">
        <v>6.0000000000000001E-3</v>
      </c>
      <c r="G40">
        <v>2.3900000000000001E-2</v>
      </c>
      <c r="H40">
        <v>1.0699999999999999E-2</v>
      </c>
      <c r="I40">
        <v>2.0199999999999999E-2</v>
      </c>
      <c r="J40">
        <v>1.12E-2</v>
      </c>
      <c r="K40">
        <v>4.2900000000000001E-2</v>
      </c>
      <c r="L40">
        <v>2.63E-2</v>
      </c>
      <c r="M40">
        <v>2.1100000000000001E-2</v>
      </c>
      <c r="N40">
        <v>3.2199999999999999E-2</v>
      </c>
      <c r="O40">
        <v>2.9399999999999999E-2</v>
      </c>
      <c r="P40">
        <v>5.9700000000000003E-2</v>
      </c>
      <c r="Q40">
        <v>5.8999999999999999E-3</v>
      </c>
      <c r="R40">
        <v>1.32E-2</v>
      </c>
      <c r="S40">
        <v>3.5000000000000003E-2</v>
      </c>
      <c r="T40">
        <v>3.0000000000000001E-3</v>
      </c>
      <c r="AU40">
        <v>17778</v>
      </c>
      <c r="AV40" s="2">
        <v>44620</v>
      </c>
      <c r="AW40">
        <v>1.3623E-2</v>
      </c>
      <c r="AX40">
        <v>-2.1838E-2</v>
      </c>
      <c r="AY40">
        <v>0</v>
      </c>
      <c r="AZ40">
        <f t="shared" si="4"/>
        <v>1.3623E-2</v>
      </c>
      <c r="BA40">
        <f t="shared" si="4"/>
        <v>-2.1974230000000001E-2</v>
      </c>
    </row>
    <row r="41" spans="1:53">
      <c r="A41">
        <v>196403</v>
      </c>
      <c r="B41">
        <v>1.41E-2</v>
      </c>
      <c r="C41">
        <v>3.0999999999999999E-3</v>
      </c>
      <c r="D41">
        <v>2.07E-2</v>
      </c>
      <c r="E41">
        <v>2.2700000000000001E-2</v>
      </c>
      <c r="F41">
        <v>1.54E-2</v>
      </c>
      <c r="G41">
        <v>3.8999999999999998E-3</v>
      </c>
      <c r="H41">
        <v>2.46E-2</v>
      </c>
      <c r="I41">
        <v>2.0500000000000001E-2</v>
      </c>
      <c r="J41">
        <v>1.21E-2</v>
      </c>
      <c r="K41">
        <v>4.7100000000000003E-2</v>
      </c>
      <c r="L41">
        <v>6.6600000000000006E-2</v>
      </c>
      <c r="M41">
        <v>5.4300000000000001E-2</v>
      </c>
      <c r="N41">
        <v>3.6299999999999999E-2</v>
      </c>
      <c r="O41">
        <v>-1.5E-3</v>
      </c>
      <c r="P41">
        <v>2.3400000000000001E-2</v>
      </c>
      <c r="Q41">
        <v>-1.0500000000000001E-2</v>
      </c>
      <c r="R41">
        <v>2.0899999999999998E-2</v>
      </c>
      <c r="S41">
        <v>3.8999999999999998E-3</v>
      </c>
      <c r="T41">
        <v>-1.5E-3</v>
      </c>
      <c r="AU41">
        <v>17778</v>
      </c>
      <c r="AV41" s="2">
        <v>44651</v>
      </c>
      <c r="AW41">
        <v>0.11070000000000001</v>
      </c>
      <c r="AX41">
        <v>3.0505999999999998E-2</v>
      </c>
      <c r="AY41">
        <v>0.01</v>
      </c>
      <c r="AZ41">
        <f t="shared" si="4"/>
        <v>0.1106</v>
      </c>
      <c r="BA41">
        <f t="shared" si="4"/>
        <v>2.9399999999999999E-2</v>
      </c>
    </row>
    <row r="42" spans="1:53">
      <c r="A42">
        <v>196404</v>
      </c>
      <c r="B42">
        <v>1E-3</v>
      </c>
      <c r="C42">
        <v>2.8999999999999998E-3</v>
      </c>
      <c r="D42">
        <v>-1.3899999999999999E-2</v>
      </c>
      <c r="E42">
        <v>6.6400000000000001E-2</v>
      </c>
      <c r="F42">
        <v>3.5099999999999999E-2</v>
      </c>
      <c r="G42">
        <v>-6.3E-3</v>
      </c>
      <c r="H42">
        <v>-2.3300000000000001E-2</v>
      </c>
      <c r="I42">
        <v>-1.4500000000000001E-2</v>
      </c>
      <c r="J42">
        <v>-1.29E-2</v>
      </c>
      <c r="K42">
        <v>-1.4E-2</v>
      </c>
      <c r="L42">
        <v>-3.8600000000000002E-2</v>
      </c>
      <c r="M42">
        <v>-5.9999999999999995E-4</v>
      </c>
      <c r="N42">
        <v>-2.46E-2</v>
      </c>
      <c r="O42">
        <v>4.1000000000000002E-2</v>
      </c>
      <c r="P42">
        <v>-2.6100000000000002E-2</v>
      </c>
      <c r="Q42">
        <v>7.4999999999999997E-3</v>
      </c>
      <c r="R42">
        <v>2.76E-2</v>
      </c>
      <c r="S42">
        <v>-1.26E-2</v>
      </c>
      <c r="T42">
        <v>-8.9999999999999998E-4</v>
      </c>
      <c r="AU42">
        <v>17778</v>
      </c>
      <c r="AV42" s="2">
        <v>44680</v>
      </c>
      <c r="AW42">
        <v>-8.4287000000000001E-2</v>
      </c>
      <c r="AX42">
        <v>-8.9386999999999994E-2</v>
      </c>
      <c r="AY42">
        <v>0.01</v>
      </c>
      <c r="AZ42">
        <f t="shared" si="4"/>
        <v>-8.4387000000000004E-2</v>
      </c>
      <c r="BA42">
        <f t="shared" si="4"/>
        <v>-8.8543129999999998E-2</v>
      </c>
    </row>
    <row r="43" spans="1:53">
      <c r="A43">
        <v>196405</v>
      </c>
      <c r="B43">
        <v>1.4200000000000001E-2</v>
      </c>
      <c r="C43">
        <v>2.5999999999999999E-3</v>
      </c>
      <c r="D43">
        <v>1.3899999999999999E-2</v>
      </c>
      <c r="E43">
        <v>6.1000000000000004E-3</v>
      </c>
      <c r="F43">
        <v>1.9800000000000002E-2</v>
      </c>
      <c r="G43">
        <v>3.5400000000000001E-2</v>
      </c>
      <c r="H43">
        <v>1.9199999999999998E-2</v>
      </c>
      <c r="I43">
        <v>2.2599999999999999E-2</v>
      </c>
      <c r="J43">
        <v>6.9999999999999999E-4</v>
      </c>
      <c r="K43">
        <v>1.6999999999999999E-3</v>
      </c>
      <c r="L43">
        <v>9.4999999999999998E-3</v>
      </c>
      <c r="M43">
        <v>1.77E-2</v>
      </c>
      <c r="N43">
        <v>3.0099999999999998E-2</v>
      </c>
      <c r="O43">
        <v>1.95E-2</v>
      </c>
      <c r="P43">
        <v>5.0200000000000002E-2</v>
      </c>
      <c r="Q43">
        <v>5.7000000000000002E-3</v>
      </c>
      <c r="R43">
        <v>3.9E-2</v>
      </c>
      <c r="S43">
        <v>-2.5999999999999999E-3</v>
      </c>
      <c r="T43">
        <v>-7.6E-3</v>
      </c>
      <c r="AU43">
        <v>17778</v>
      </c>
      <c r="AV43" s="2">
        <v>44712</v>
      </c>
      <c r="AW43">
        <v>-2.1245E-2</v>
      </c>
      <c r="AX43">
        <v>-2.1129999999999999E-3</v>
      </c>
      <c r="AY43">
        <v>0.03</v>
      </c>
      <c r="AZ43">
        <f t="shared" si="4"/>
        <v>-2.1545000000000002E-2</v>
      </c>
      <c r="BA43">
        <f t="shared" si="4"/>
        <v>-1.8975499999999998E-3</v>
      </c>
    </row>
    <row r="44" spans="1:53">
      <c r="A44">
        <v>196406</v>
      </c>
      <c r="B44">
        <v>1.2699999999999999E-2</v>
      </c>
      <c r="C44">
        <v>3.0000000000000001E-3</v>
      </c>
      <c r="D44">
        <v>1.9E-2</v>
      </c>
      <c r="E44">
        <v>-1.77E-2</v>
      </c>
      <c r="F44">
        <v>4.1999999999999997E-3</v>
      </c>
      <c r="G44">
        <v>1.5800000000000002E-2</v>
      </c>
      <c r="H44">
        <v>-6.7000000000000002E-3</v>
      </c>
      <c r="I44">
        <v>-1.11E-2</v>
      </c>
      <c r="J44">
        <v>4.0000000000000001E-3</v>
      </c>
      <c r="K44">
        <v>7.1000000000000004E-3</v>
      </c>
      <c r="L44">
        <v>6.0000000000000001E-3</v>
      </c>
      <c r="M44">
        <v>4.3700000000000003E-2</v>
      </c>
      <c r="N44">
        <v>7.4999999999999997E-3</v>
      </c>
      <c r="O44">
        <v>7.4000000000000003E-3</v>
      </c>
      <c r="P44">
        <v>3.1399999999999997E-2</v>
      </c>
      <c r="Q44">
        <v>1.89E-2</v>
      </c>
      <c r="R44">
        <v>3.5499999999999997E-2</v>
      </c>
      <c r="S44">
        <v>-1.4800000000000001E-2</v>
      </c>
      <c r="T44">
        <v>2.8799999999999999E-2</v>
      </c>
      <c r="AU44">
        <v>17778</v>
      </c>
      <c r="AV44" s="2">
        <v>44742</v>
      </c>
      <c r="AW44">
        <v>-0.137327</v>
      </c>
      <c r="AX44">
        <v>-8.3998000000000003E-2</v>
      </c>
      <c r="AY44">
        <v>0.06</v>
      </c>
      <c r="AZ44">
        <f t="shared" si="4"/>
        <v>-0.13792699999999999</v>
      </c>
      <c r="BA44">
        <f t="shared" si="4"/>
        <v>-8.2618730000000001E-2</v>
      </c>
    </row>
    <row r="45" spans="1:53">
      <c r="A45">
        <v>196407</v>
      </c>
      <c r="B45">
        <v>1.7399999999999999E-2</v>
      </c>
      <c r="C45">
        <v>3.0000000000000001E-3</v>
      </c>
      <c r="D45">
        <v>1.29E-2</v>
      </c>
      <c r="E45">
        <v>1.9099999999999999E-2</v>
      </c>
      <c r="F45">
        <v>3.1399999999999997E-2</v>
      </c>
      <c r="G45">
        <v>4.3700000000000003E-2</v>
      </c>
      <c r="H45">
        <v>8.9999999999999998E-4</v>
      </c>
      <c r="I45">
        <v>1.8700000000000001E-2</v>
      </c>
      <c r="J45">
        <v>3.0499999999999999E-2</v>
      </c>
      <c r="K45">
        <v>5.5999999999999999E-3</v>
      </c>
      <c r="L45">
        <v>3.2000000000000002E-3</v>
      </c>
      <c r="M45">
        <v>-4.1999999999999997E-3</v>
      </c>
      <c r="N45">
        <v>-6.3E-3</v>
      </c>
      <c r="O45">
        <v>5.5899999999999998E-2</v>
      </c>
      <c r="P45">
        <v>1.2999999999999999E-2</v>
      </c>
      <c r="Q45">
        <v>4.6199999999999998E-2</v>
      </c>
      <c r="R45">
        <v>8.8000000000000005E-3</v>
      </c>
      <c r="S45">
        <v>1.5900000000000001E-2</v>
      </c>
      <c r="T45">
        <v>-5.3E-3</v>
      </c>
      <c r="AU45">
        <v>17778</v>
      </c>
      <c r="AV45" s="2">
        <v>44771</v>
      </c>
      <c r="AW45">
        <v>0.104536</v>
      </c>
      <c r="AX45">
        <v>9.0351000000000001E-2</v>
      </c>
      <c r="AY45">
        <v>0.08</v>
      </c>
      <c r="AZ45">
        <f t="shared" si="4"/>
        <v>0.10373600000000001</v>
      </c>
      <c r="BA45">
        <f t="shared" si="4"/>
        <v>8.931364E-2</v>
      </c>
    </row>
    <row r="46" spans="1:53">
      <c r="A46">
        <v>196408</v>
      </c>
      <c r="B46">
        <v>-1.44E-2</v>
      </c>
      <c r="C46">
        <v>2.8E-3</v>
      </c>
      <c r="D46">
        <v>-1.61E-2</v>
      </c>
      <c r="E46">
        <v>-2.0999999999999999E-3</v>
      </c>
      <c r="F46">
        <v>-2.29E-2</v>
      </c>
      <c r="G46">
        <v>-1.6400000000000001E-2</v>
      </c>
      <c r="H46">
        <v>-2.0299999999999999E-2</v>
      </c>
      <c r="I46">
        <v>-2.6800000000000001E-2</v>
      </c>
      <c r="J46">
        <v>-1.95E-2</v>
      </c>
      <c r="K46">
        <v>-1.66E-2</v>
      </c>
      <c r="L46">
        <v>-3.5000000000000001E-3</v>
      </c>
      <c r="M46">
        <v>-1.84E-2</v>
      </c>
      <c r="N46">
        <v>-2.2499999999999999E-2</v>
      </c>
      <c r="O46">
        <v>1.77E-2</v>
      </c>
      <c r="P46">
        <v>-3.7999999999999999E-2</v>
      </c>
      <c r="Q46">
        <v>-3.0000000000000001E-3</v>
      </c>
      <c r="R46">
        <v>3.0000000000000001E-3</v>
      </c>
      <c r="S46">
        <v>-2.4199999999999999E-2</v>
      </c>
      <c r="T46">
        <v>-1.6899999999999998E-2</v>
      </c>
      <c r="AU46">
        <v>17778</v>
      </c>
      <c r="AV46" s="2">
        <v>44804</v>
      </c>
      <c r="AW46">
        <v>-6.7283999999999997E-2</v>
      </c>
      <c r="AX46">
        <v>-3.6233000000000001E-2</v>
      </c>
      <c r="AY46">
        <v>0.19</v>
      </c>
      <c r="AZ46">
        <f t="shared" si="4"/>
        <v>-6.9183999999999996E-2</v>
      </c>
      <c r="BA46">
        <f t="shared" si="4"/>
        <v>-3.5541160000000002E-2</v>
      </c>
    </row>
    <row r="47" spans="1:53">
      <c r="A47">
        <v>196409</v>
      </c>
      <c r="B47">
        <v>2.69E-2</v>
      </c>
      <c r="C47">
        <v>2.8E-3</v>
      </c>
      <c r="D47">
        <v>1.66E-2</v>
      </c>
      <c r="E47">
        <v>8.7099999999999997E-2</v>
      </c>
      <c r="F47">
        <v>2.6700000000000002E-2</v>
      </c>
      <c r="G47">
        <v>3.78E-2</v>
      </c>
      <c r="H47">
        <v>7.2999999999999995E-2</v>
      </c>
      <c r="I47">
        <v>5.4300000000000001E-2</v>
      </c>
      <c r="J47">
        <v>1.03E-2</v>
      </c>
      <c r="K47">
        <v>5.8999999999999999E-3</v>
      </c>
      <c r="L47">
        <v>5.2200000000000003E-2</v>
      </c>
      <c r="M47">
        <v>1.5800000000000002E-2</v>
      </c>
      <c r="N47">
        <v>1.52E-2</v>
      </c>
      <c r="O47">
        <v>4.7500000000000001E-2</v>
      </c>
      <c r="P47">
        <v>4.7800000000000002E-2</v>
      </c>
      <c r="Q47">
        <v>1.5699999999999999E-2</v>
      </c>
      <c r="R47">
        <v>3.1899999999999998E-2</v>
      </c>
      <c r="S47">
        <v>2.2200000000000001E-2</v>
      </c>
      <c r="T47">
        <v>9.1999999999999998E-3</v>
      </c>
      <c r="AU47">
        <v>17778</v>
      </c>
      <c r="AV47" s="2">
        <v>44834</v>
      </c>
      <c r="AW47">
        <v>-3.5219E-2</v>
      </c>
      <c r="AX47">
        <v>-9.1323000000000001E-2</v>
      </c>
      <c r="AY47">
        <v>0.19</v>
      </c>
      <c r="AZ47">
        <f t="shared" si="4"/>
        <v>-3.7118999999999999E-2</v>
      </c>
      <c r="BA47">
        <f t="shared" si="4"/>
        <v>-9.0951810000000008E-2</v>
      </c>
    </row>
    <row r="48" spans="1:53">
      <c r="A48">
        <v>196410</v>
      </c>
      <c r="B48">
        <v>5.8999999999999999E-3</v>
      </c>
      <c r="C48">
        <v>2.8999999999999998E-3</v>
      </c>
      <c r="D48">
        <v>-1.26E-2</v>
      </c>
      <c r="E48">
        <v>-1.8E-3</v>
      </c>
      <c r="F48">
        <v>1.89E-2</v>
      </c>
      <c r="G48">
        <v>3.9300000000000002E-2</v>
      </c>
      <c r="H48">
        <v>-1.3599999999999999E-2</v>
      </c>
      <c r="I48">
        <v>7.1000000000000004E-3</v>
      </c>
      <c r="J48">
        <v>1.2800000000000001E-2</v>
      </c>
      <c r="K48">
        <v>1.2699999999999999E-2</v>
      </c>
      <c r="L48">
        <v>-2.9100000000000001E-2</v>
      </c>
      <c r="M48">
        <v>3.6200000000000003E-2</v>
      </c>
      <c r="N48">
        <v>-5.7000000000000002E-3</v>
      </c>
      <c r="O48">
        <v>2.5999999999999999E-3</v>
      </c>
      <c r="P48">
        <v>2.6499999999999999E-2</v>
      </c>
      <c r="Q48">
        <v>6.4999999999999997E-3</v>
      </c>
      <c r="R48">
        <v>2.0400000000000001E-2</v>
      </c>
      <c r="S48">
        <v>-9.2999999999999992E-3</v>
      </c>
      <c r="T48">
        <v>8.0999999999999996E-3</v>
      </c>
      <c r="AU48">
        <v>17778</v>
      </c>
      <c r="AV48" s="2">
        <v>44865</v>
      </c>
      <c r="AW48">
        <v>9.4914999999999999E-2</v>
      </c>
      <c r="AX48">
        <v>7.7394000000000004E-2</v>
      </c>
      <c r="AY48">
        <v>0.23</v>
      </c>
      <c r="AZ48">
        <f t="shared" si="4"/>
        <v>9.2615000000000003E-2</v>
      </c>
      <c r="BA48">
        <f t="shared" si="4"/>
        <v>7.6467850000000004E-2</v>
      </c>
    </row>
    <row r="49" spans="1:53">
      <c r="A49">
        <v>196411</v>
      </c>
      <c r="B49">
        <v>0</v>
      </c>
      <c r="C49">
        <v>2.8999999999999998E-3</v>
      </c>
      <c r="D49">
        <v>7.7000000000000002E-3</v>
      </c>
      <c r="E49">
        <v>1.8E-3</v>
      </c>
      <c r="F49">
        <v>1.9599999999999999E-2</v>
      </c>
      <c r="G49">
        <v>1.2699999999999999E-2</v>
      </c>
      <c r="H49">
        <v>1.3899999999999999E-2</v>
      </c>
      <c r="I49">
        <v>2.1399999999999999E-2</v>
      </c>
      <c r="J49">
        <v>-2.3E-3</v>
      </c>
      <c r="K49">
        <v>-1.0500000000000001E-2</v>
      </c>
      <c r="L49">
        <v>-5.11E-2</v>
      </c>
      <c r="M49">
        <v>3.2000000000000002E-3</v>
      </c>
      <c r="N49">
        <v>-5.1000000000000004E-3</v>
      </c>
      <c r="O49">
        <v>-3.4000000000000002E-2</v>
      </c>
      <c r="P49">
        <v>-2.69E-2</v>
      </c>
      <c r="Q49">
        <v>1.0699999999999999E-2</v>
      </c>
      <c r="R49">
        <v>3.0599999999999999E-2</v>
      </c>
      <c r="S49">
        <v>-1.18E-2</v>
      </c>
      <c r="T49">
        <v>-7.3000000000000001E-3</v>
      </c>
      <c r="AU49">
        <v>17778</v>
      </c>
      <c r="AV49" s="2">
        <v>44895</v>
      </c>
      <c r="AW49">
        <v>7.9159999999999994E-2</v>
      </c>
      <c r="AX49">
        <v>5.2353999999999998E-2</v>
      </c>
      <c r="AY49">
        <v>0.28999999999999998</v>
      </c>
      <c r="AZ49">
        <f t="shared" si="4"/>
        <v>7.6259999999999994E-2</v>
      </c>
      <c r="BA49">
        <f t="shared" si="4"/>
        <v>5.1591399999999996E-2</v>
      </c>
    </row>
    <row r="50" spans="1:53">
      <c r="A50">
        <v>196412</v>
      </c>
      <c r="B50">
        <v>2.9999999999999997E-4</v>
      </c>
      <c r="C50">
        <v>3.0999999999999999E-3</v>
      </c>
      <c r="D50">
        <v>7.9000000000000008E-3</v>
      </c>
      <c r="E50">
        <v>-6.1000000000000004E-3</v>
      </c>
      <c r="F50">
        <v>-1.5E-3</v>
      </c>
      <c r="G50">
        <v>-6.9999999999999999E-4</v>
      </c>
      <c r="H50">
        <v>1E-3</v>
      </c>
      <c r="I50">
        <v>4.1999999999999997E-3</v>
      </c>
      <c r="J50">
        <v>1.7000000000000001E-2</v>
      </c>
      <c r="K50">
        <v>-1.7299999999999999E-2</v>
      </c>
      <c r="L50">
        <v>-2.0199999999999999E-2</v>
      </c>
      <c r="M50">
        <v>-2.29E-2</v>
      </c>
      <c r="N50">
        <v>-1.66E-2</v>
      </c>
      <c r="O50">
        <v>1.8700000000000001E-2</v>
      </c>
      <c r="P50">
        <v>-2.2599999999999999E-2</v>
      </c>
      <c r="Q50">
        <v>1.6999999999999999E-3</v>
      </c>
      <c r="R50">
        <v>-1.2999999999999999E-3</v>
      </c>
      <c r="S50">
        <v>-1.5100000000000001E-2</v>
      </c>
      <c r="T50">
        <v>5.4000000000000003E-3</v>
      </c>
      <c r="AU50">
        <v>17778</v>
      </c>
      <c r="AV50" s="2">
        <v>44925</v>
      </c>
      <c r="AW50">
        <v>-2.4087999999999998E-2</v>
      </c>
      <c r="AX50">
        <v>-5.7119000000000003E-2</v>
      </c>
      <c r="AY50">
        <v>0.33</v>
      </c>
      <c r="AZ50">
        <f t="shared" si="4"/>
        <v>-2.7387999999999999E-2</v>
      </c>
      <c r="BA50">
        <f t="shared" si="4"/>
        <v>-5.6845120000000006E-2</v>
      </c>
    </row>
    <row r="51" spans="1:53">
      <c r="A51">
        <v>196501</v>
      </c>
      <c r="B51">
        <v>3.5400000000000001E-2</v>
      </c>
      <c r="C51">
        <v>2.8E-3</v>
      </c>
      <c r="D51">
        <v>5.16E-2</v>
      </c>
      <c r="E51">
        <v>6.6299999999999998E-2</v>
      </c>
      <c r="F51">
        <v>1.06E-2</v>
      </c>
      <c r="G51">
        <v>7.5899999999999995E-2</v>
      </c>
      <c r="H51">
        <v>7.9799999999999996E-2</v>
      </c>
      <c r="I51">
        <v>5.3699999999999998E-2</v>
      </c>
      <c r="J51">
        <v>5.7799999999999997E-2</v>
      </c>
      <c r="K51">
        <v>5.0999999999999997E-2</v>
      </c>
      <c r="L51">
        <v>4.6300000000000001E-2</v>
      </c>
      <c r="M51">
        <v>4.5600000000000002E-2</v>
      </c>
      <c r="N51">
        <v>7.2599999999999998E-2</v>
      </c>
      <c r="O51">
        <v>2.6100000000000002E-2</v>
      </c>
      <c r="P51">
        <v>3.7900000000000003E-2</v>
      </c>
      <c r="Q51">
        <v>3.6600000000000001E-2</v>
      </c>
      <c r="R51">
        <v>2.64E-2</v>
      </c>
      <c r="S51">
        <v>2.4400000000000002E-2</v>
      </c>
      <c r="T51">
        <v>1.23E-2</v>
      </c>
      <c r="AU51">
        <v>17778</v>
      </c>
      <c r="AV51" s="2">
        <v>44957</v>
      </c>
      <c r="AW51">
        <v>9.1500000000000001E-3</v>
      </c>
      <c r="AX51">
        <v>7.1822999999999998E-2</v>
      </c>
      <c r="AY51">
        <v>0.35</v>
      </c>
      <c r="AZ51">
        <f t="shared" si="4"/>
        <v>5.6500000000000005E-3</v>
      </c>
      <c r="BA51">
        <f t="shared" si="4"/>
        <v>7.1766499999999997E-2</v>
      </c>
    </row>
    <row r="52" spans="1:53">
      <c r="A52">
        <v>196502</v>
      </c>
      <c r="B52">
        <v>4.4000000000000003E-3</v>
      </c>
      <c r="C52">
        <v>3.0000000000000001E-3</v>
      </c>
      <c r="D52">
        <v>1.06E-2</v>
      </c>
      <c r="E52">
        <v>2.9100000000000001E-2</v>
      </c>
      <c r="F52">
        <v>-3.49E-2</v>
      </c>
      <c r="G52">
        <v>3.8300000000000001E-2</v>
      </c>
      <c r="H52">
        <v>3.09E-2</v>
      </c>
      <c r="I52">
        <v>3.8E-3</v>
      </c>
      <c r="J52">
        <v>1.32E-2</v>
      </c>
      <c r="K52">
        <v>3.5700000000000003E-2</v>
      </c>
      <c r="L52">
        <v>2.6800000000000001E-2</v>
      </c>
      <c r="M52">
        <v>4.3999999999999997E-2</v>
      </c>
      <c r="N52">
        <v>3.4599999999999999E-2</v>
      </c>
      <c r="O52">
        <v>-2.0799999999999999E-2</v>
      </c>
      <c r="P52">
        <v>2.7799999999999998E-2</v>
      </c>
      <c r="Q52">
        <v>1.6000000000000001E-3</v>
      </c>
      <c r="R52">
        <v>1.0200000000000001E-2</v>
      </c>
      <c r="S52">
        <v>9.4999999999999998E-3</v>
      </c>
      <c r="T52">
        <v>-8.0000000000000004E-4</v>
      </c>
      <c r="AU52">
        <v>17778</v>
      </c>
      <c r="AV52" s="2">
        <v>44985</v>
      </c>
      <c r="AW52">
        <v>-2.0032000000000001E-2</v>
      </c>
      <c r="AX52">
        <v>-2.4666E-2</v>
      </c>
      <c r="AY52">
        <v>0.34</v>
      </c>
      <c r="AZ52">
        <f t="shared" ref="AZ52:BA62" si="5">AW52-AY52/100</f>
        <v>-2.3432000000000001E-2</v>
      </c>
      <c r="BA52">
        <f t="shared" si="5"/>
        <v>-2.4431680000000001E-2</v>
      </c>
    </row>
    <row r="53" spans="1:53">
      <c r="A53">
        <v>196503</v>
      </c>
      <c r="B53">
        <v>-1.34E-2</v>
      </c>
      <c r="C53">
        <v>3.5999999999999999E-3</v>
      </c>
      <c r="D53">
        <v>-1.6899999999999998E-2</v>
      </c>
      <c r="E53">
        <v>-8.2000000000000007E-3</v>
      </c>
      <c r="F53">
        <v>-3.39E-2</v>
      </c>
      <c r="G53">
        <v>4.1000000000000003E-3</v>
      </c>
      <c r="H53">
        <v>-1.38E-2</v>
      </c>
      <c r="I53">
        <v>-3.5000000000000003E-2</v>
      </c>
      <c r="J53">
        <v>-1.84E-2</v>
      </c>
      <c r="K53">
        <v>-4.3E-3</v>
      </c>
      <c r="L53">
        <v>-3.3E-3</v>
      </c>
      <c r="M53">
        <v>-1.49E-2</v>
      </c>
      <c r="N53">
        <v>-1.6299999999999999E-2</v>
      </c>
      <c r="O53">
        <v>1.32E-2</v>
      </c>
      <c r="P53">
        <v>-2.8999999999999998E-3</v>
      </c>
      <c r="Q53">
        <v>-8.6999999999999994E-3</v>
      </c>
      <c r="R53">
        <v>-1.3299999999999999E-2</v>
      </c>
      <c r="S53">
        <v>-6.8999999999999999E-3</v>
      </c>
      <c r="T53">
        <v>-9.7000000000000003E-3</v>
      </c>
      <c r="AU53">
        <v>17778</v>
      </c>
      <c r="AV53" s="2">
        <v>45016</v>
      </c>
      <c r="AW53">
        <v>4.4770000000000001E-3</v>
      </c>
      <c r="AX53">
        <v>2.3949999999999999E-2</v>
      </c>
      <c r="AY53">
        <v>0.36</v>
      </c>
      <c r="AZ53">
        <f t="shared" si="5"/>
        <v>8.7700000000000018E-4</v>
      </c>
      <c r="BA53">
        <f t="shared" si="5"/>
        <v>2.3941229999999997E-2</v>
      </c>
    </row>
    <row r="54" spans="1:53">
      <c r="A54">
        <v>196504</v>
      </c>
      <c r="B54">
        <v>3.1099999999999999E-2</v>
      </c>
      <c r="C54">
        <v>3.0999999999999999E-3</v>
      </c>
      <c r="D54">
        <v>2.7300000000000001E-2</v>
      </c>
      <c r="E54">
        <v>2.0400000000000001E-2</v>
      </c>
      <c r="F54">
        <v>5.1000000000000004E-3</v>
      </c>
      <c r="G54">
        <v>6.6199999999999995E-2</v>
      </c>
      <c r="H54">
        <v>6.8400000000000002E-2</v>
      </c>
      <c r="I54">
        <v>1.8200000000000001E-2</v>
      </c>
      <c r="J54">
        <v>2.8799999999999999E-2</v>
      </c>
      <c r="K54">
        <v>1.47E-2</v>
      </c>
      <c r="L54">
        <v>4.9000000000000002E-2</v>
      </c>
      <c r="M54">
        <v>5.8200000000000002E-2</v>
      </c>
      <c r="N54">
        <v>5.1200000000000002E-2</v>
      </c>
      <c r="O54">
        <v>7.5999999999999998E-2</v>
      </c>
      <c r="P54">
        <v>2.4199999999999999E-2</v>
      </c>
      <c r="Q54">
        <v>3.0999999999999999E-3</v>
      </c>
      <c r="R54">
        <v>6.6400000000000001E-2</v>
      </c>
      <c r="S54">
        <v>2.2499999999999999E-2</v>
      </c>
      <c r="T54">
        <v>2.1600000000000001E-2</v>
      </c>
      <c r="AU54">
        <v>17778</v>
      </c>
      <c r="AV54" s="2">
        <v>45044</v>
      </c>
      <c r="AW54">
        <v>8.0069000000000001E-2</v>
      </c>
      <c r="AX54">
        <v>8.9759999999999996E-3</v>
      </c>
      <c r="AY54">
        <v>0.35</v>
      </c>
      <c r="AZ54">
        <f t="shared" si="5"/>
        <v>7.6568999999999998E-2</v>
      </c>
      <c r="BA54">
        <f t="shared" si="5"/>
        <v>8.2103100000000002E-3</v>
      </c>
    </row>
    <row r="55" spans="1:53">
      <c r="A55">
        <v>196505</v>
      </c>
      <c r="B55">
        <v>-7.7000000000000002E-3</v>
      </c>
      <c r="C55">
        <v>3.0999999999999999E-3</v>
      </c>
      <c r="D55">
        <v>-1.17E-2</v>
      </c>
      <c r="E55">
        <v>-2.53E-2</v>
      </c>
      <c r="F55">
        <v>7.4000000000000003E-3</v>
      </c>
      <c r="G55">
        <v>-6.1999999999999998E-3</v>
      </c>
      <c r="H55">
        <v>2.9999999999999997E-4</v>
      </c>
      <c r="I55">
        <v>3.0999999999999999E-3</v>
      </c>
      <c r="J55">
        <v>-1.9400000000000001E-2</v>
      </c>
      <c r="K55">
        <v>-1.52E-2</v>
      </c>
      <c r="L55">
        <v>-1.0500000000000001E-2</v>
      </c>
      <c r="M55">
        <v>-2.58E-2</v>
      </c>
      <c r="N55">
        <v>-1.0999999999999999E-2</v>
      </c>
      <c r="O55">
        <v>-5.11E-2</v>
      </c>
      <c r="P55">
        <v>-7.9000000000000008E-3</v>
      </c>
      <c r="Q55">
        <v>-1.2500000000000001E-2</v>
      </c>
      <c r="R55">
        <v>-2.0000000000000001E-4</v>
      </c>
      <c r="S55">
        <v>-2.6599999999999999E-2</v>
      </c>
      <c r="T55">
        <v>9.5999999999999992E-3</v>
      </c>
      <c r="AU55">
        <v>17778</v>
      </c>
      <c r="AV55" s="2">
        <v>45077</v>
      </c>
      <c r="AW55">
        <v>-2.9541999999999999E-2</v>
      </c>
      <c r="AX55">
        <v>7.0799999999999997E-4</v>
      </c>
      <c r="AY55">
        <v>0.36</v>
      </c>
      <c r="AZ55">
        <f t="shared" si="5"/>
        <v>-3.3141999999999998E-2</v>
      </c>
      <c r="BA55">
        <f t="shared" si="5"/>
        <v>1.0394199999999999E-3</v>
      </c>
    </row>
    <row r="56" spans="1:53">
      <c r="A56">
        <v>196506</v>
      </c>
      <c r="B56">
        <v>-5.5100000000000003E-2</v>
      </c>
      <c r="C56">
        <v>3.5000000000000001E-3</v>
      </c>
      <c r="D56">
        <v>-4.7E-2</v>
      </c>
      <c r="E56">
        <v>-9.2399999999999996E-2</v>
      </c>
      <c r="F56">
        <v>-2.63E-2</v>
      </c>
      <c r="G56">
        <v>-8.8700000000000001E-2</v>
      </c>
      <c r="H56">
        <v>-5.8000000000000003E-2</v>
      </c>
      <c r="I56">
        <v>-6.1400000000000003E-2</v>
      </c>
      <c r="J56">
        <v>-5.4800000000000001E-2</v>
      </c>
      <c r="K56">
        <v>-7.3300000000000004E-2</v>
      </c>
      <c r="L56">
        <v>-7.2099999999999997E-2</v>
      </c>
      <c r="M56">
        <v>-5.9299999999999999E-2</v>
      </c>
      <c r="N56">
        <v>-6.5699999999999995E-2</v>
      </c>
      <c r="O56">
        <v>-7.2300000000000003E-2</v>
      </c>
      <c r="P56">
        <v>-7.6499999999999999E-2</v>
      </c>
      <c r="Q56">
        <v>-4.0099999999999997E-2</v>
      </c>
      <c r="R56">
        <v>-6.3799999999999996E-2</v>
      </c>
      <c r="S56">
        <v>-5.2600000000000001E-2</v>
      </c>
      <c r="T56">
        <v>-4.99E-2</v>
      </c>
      <c r="AU56">
        <v>17778</v>
      </c>
      <c r="AV56" s="2">
        <v>45107</v>
      </c>
      <c r="AW56">
        <v>6.1033999999999998E-2</v>
      </c>
      <c r="AX56">
        <v>6.6183000000000006E-2</v>
      </c>
      <c r="AY56">
        <v>0.4</v>
      </c>
      <c r="AZ56">
        <f t="shared" si="5"/>
        <v>5.7034000000000001E-2</v>
      </c>
      <c r="BA56">
        <f t="shared" si="5"/>
        <v>6.5612660000000003E-2</v>
      </c>
    </row>
    <row r="57" spans="1:53">
      <c r="A57">
        <v>196507</v>
      </c>
      <c r="B57">
        <v>1.43E-2</v>
      </c>
      <c r="C57">
        <v>3.0999999999999999E-3</v>
      </c>
      <c r="D57">
        <v>7.6E-3</v>
      </c>
      <c r="E57">
        <v>5.8799999999999998E-2</v>
      </c>
      <c r="F57">
        <v>1.41E-2</v>
      </c>
      <c r="G57">
        <v>2.29E-2</v>
      </c>
      <c r="H57">
        <v>5.4800000000000001E-2</v>
      </c>
      <c r="I57">
        <v>-3.0999999999999999E-3</v>
      </c>
      <c r="J57">
        <v>2.3E-2</v>
      </c>
      <c r="K57">
        <v>5.1999999999999998E-3</v>
      </c>
      <c r="L57">
        <v>2.8000000000000001E-2</v>
      </c>
      <c r="M57">
        <v>7.0199999999999999E-2</v>
      </c>
      <c r="N57">
        <v>2.9600000000000001E-2</v>
      </c>
      <c r="O57">
        <v>1.61E-2</v>
      </c>
      <c r="P57">
        <v>5.74E-2</v>
      </c>
      <c r="Q57">
        <v>7.4999999999999997E-3</v>
      </c>
      <c r="R57">
        <v>-2.0500000000000001E-2</v>
      </c>
      <c r="S57">
        <v>8.2000000000000007E-3</v>
      </c>
      <c r="T57">
        <v>-5.0000000000000001E-4</v>
      </c>
      <c r="AU57">
        <v>17778</v>
      </c>
      <c r="AV57" s="2">
        <v>45138</v>
      </c>
      <c r="AW57">
        <v>3.397E-2</v>
      </c>
      <c r="AX57">
        <v>3.5624000000000003E-2</v>
      </c>
      <c r="AY57">
        <v>0.45</v>
      </c>
      <c r="AZ57">
        <f t="shared" si="5"/>
        <v>2.947E-2</v>
      </c>
      <c r="BA57">
        <f t="shared" si="5"/>
        <v>3.5329300000000001E-2</v>
      </c>
    </row>
    <row r="58" spans="1:53">
      <c r="A58">
        <v>196508</v>
      </c>
      <c r="B58">
        <v>2.7300000000000001E-2</v>
      </c>
      <c r="C58">
        <v>3.3E-3</v>
      </c>
      <c r="D58">
        <v>1.6400000000000001E-2</v>
      </c>
      <c r="E58">
        <v>3.0200000000000001E-2</v>
      </c>
      <c r="F58">
        <v>1.6400000000000001E-2</v>
      </c>
      <c r="G58">
        <v>5.8700000000000002E-2</v>
      </c>
      <c r="H58">
        <v>7.8299999999999995E-2</v>
      </c>
      <c r="I58">
        <v>1.2200000000000001E-2</v>
      </c>
      <c r="J58">
        <v>5.2400000000000002E-2</v>
      </c>
      <c r="K58">
        <v>2.24E-2</v>
      </c>
      <c r="L58">
        <v>2.41E-2</v>
      </c>
      <c r="M58">
        <v>6.6400000000000001E-2</v>
      </c>
      <c r="N58">
        <v>5.0500000000000003E-2</v>
      </c>
      <c r="O58">
        <v>2.1700000000000001E-2</v>
      </c>
      <c r="P58">
        <v>5.1299999999999998E-2</v>
      </c>
      <c r="Q58">
        <v>5.8999999999999999E-3</v>
      </c>
      <c r="R58">
        <v>1.7999999999999999E-2</v>
      </c>
      <c r="S58">
        <v>4.2099999999999999E-2</v>
      </c>
      <c r="T58">
        <v>1.7600000000000001E-2</v>
      </c>
      <c r="AU58">
        <v>17778</v>
      </c>
      <c r="AV58" s="2">
        <v>45169</v>
      </c>
      <c r="AW58">
        <v>2.1152000000000001E-2</v>
      </c>
      <c r="AX58">
        <v>-2.0604999999999998E-2</v>
      </c>
      <c r="AY58">
        <v>0.45</v>
      </c>
      <c r="AZ58">
        <f t="shared" si="5"/>
        <v>1.6652E-2</v>
      </c>
      <c r="BA58">
        <f t="shared" si="5"/>
        <v>-2.0771519999999998E-2</v>
      </c>
    </row>
    <row r="59" spans="1:53">
      <c r="A59">
        <v>196509</v>
      </c>
      <c r="B59">
        <v>2.86E-2</v>
      </c>
      <c r="C59">
        <v>3.0999999999999999E-3</v>
      </c>
      <c r="D59">
        <v>-1.2999999999999999E-3</v>
      </c>
      <c r="E59">
        <v>1.9E-3</v>
      </c>
      <c r="F59">
        <v>3.6499999999999998E-2</v>
      </c>
      <c r="G59">
        <v>3.2300000000000002E-2</v>
      </c>
      <c r="H59">
        <v>7.6300000000000007E-2</v>
      </c>
      <c r="I59">
        <v>3.7699999999999997E-2</v>
      </c>
      <c r="J59">
        <v>2.5999999999999999E-3</v>
      </c>
      <c r="K59">
        <v>1.4800000000000001E-2</v>
      </c>
      <c r="L59">
        <v>1.77E-2</v>
      </c>
      <c r="M59">
        <v>2.41E-2</v>
      </c>
      <c r="N59">
        <v>4.8399999999999999E-2</v>
      </c>
      <c r="O59">
        <v>5.1400000000000001E-2</v>
      </c>
      <c r="P59">
        <v>4.9099999999999998E-2</v>
      </c>
      <c r="Q59">
        <v>1.06E-2</v>
      </c>
      <c r="R59">
        <v>-1.3599999999999999E-2</v>
      </c>
      <c r="S59">
        <v>-4.1000000000000003E-3</v>
      </c>
      <c r="T59">
        <v>2.9700000000000001E-2</v>
      </c>
      <c r="AU59">
        <v>17778</v>
      </c>
      <c r="AV59" s="2">
        <v>45198</v>
      </c>
      <c r="AW59">
        <v>-2.7890000000000002E-2</v>
      </c>
      <c r="AX59">
        <v>-4.7390000000000002E-2</v>
      </c>
      <c r="AY59">
        <v>0.43</v>
      </c>
      <c r="AZ59">
        <f t="shared" si="5"/>
        <v>-3.2190000000000003E-2</v>
      </c>
      <c r="BA59">
        <f t="shared" si="5"/>
        <v>-4.7068100000000002E-2</v>
      </c>
    </row>
    <row r="60" spans="1:53">
      <c r="A60">
        <v>196510</v>
      </c>
      <c r="B60">
        <v>2.5999999999999999E-2</v>
      </c>
      <c r="C60">
        <v>3.0999999999999999E-3</v>
      </c>
      <c r="D60">
        <v>8.3000000000000001E-3</v>
      </c>
      <c r="E60">
        <v>6.9900000000000004E-2</v>
      </c>
      <c r="F60">
        <v>1.8100000000000002E-2</v>
      </c>
      <c r="G60">
        <v>4.5999999999999999E-2</v>
      </c>
      <c r="H60">
        <v>5.0500000000000003E-2</v>
      </c>
      <c r="I60">
        <v>2.7099999999999999E-2</v>
      </c>
      <c r="J60">
        <v>3.1199999999999999E-2</v>
      </c>
      <c r="K60">
        <v>2.92E-2</v>
      </c>
      <c r="L60">
        <v>4.9599999999999998E-2</v>
      </c>
      <c r="M60">
        <v>5.6800000000000003E-2</v>
      </c>
      <c r="N60">
        <v>4.9500000000000002E-2</v>
      </c>
      <c r="O60">
        <v>7.0999999999999994E-2</v>
      </c>
      <c r="P60">
        <v>6.3899999999999998E-2</v>
      </c>
      <c r="Q60">
        <v>7.4999999999999997E-3</v>
      </c>
      <c r="R60">
        <v>-2.3E-3</v>
      </c>
      <c r="S60" s="6">
        <v>8.3999999999999995E-3</v>
      </c>
      <c r="T60" s="6">
        <v>-9.9999999999999802E-5</v>
      </c>
      <c r="U60" s="6"/>
      <c r="AU60">
        <v>17778</v>
      </c>
      <c r="AV60" s="2">
        <v>45230</v>
      </c>
      <c r="AW60">
        <v>-2.5687000000000001E-2</v>
      </c>
      <c r="AX60">
        <v>-2.8867E-2</v>
      </c>
      <c r="AY60">
        <v>0.47</v>
      </c>
      <c r="AZ60">
        <f t="shared" si="5"/>
        <v>-3.0387000000000001E-2</v>
      </c>
      <c r="BA60">
        <f t="shared" si="5"/>
        <v>-2.8563129999999999E-2</v>
      </c>
    </row>
    <row r="61" spans="1:53">
      <c r="A61">
        <v>196511</v>
      </c>
      <c r="B61">
        <v>-2.9999999999999997E-4</v>
      </c>
      <c r="C61">
        <v>3.5000000000000001E-3</v>
      </c>
      <c r="D61">
        <v>-5.0000000000000001E-4</v>
      </c>
      <c r="E61">
        <v>1.14E-2</v>
      </c>
      <c r="F61">
        <v>7.7999999999999996E-3</v>
      </c>
      <c r="G61">
        <v>4.8099999999999997E-2</v>
      </c>
      <c r="H61">
        <v>1.4500000000000001E-2</v>
      </c>
      <c r="I61">
        <v>-2.3699999999999999E-2</v>
      </c>
      <c r="J61">
        <v>1.26E-2</v>
      </c>
      <c r="K61">
        <v>6.4999999999999997E-3</v>
      </c>
      <c r="L61">
        <v>-4.7199999999999999E-2</v>
      </c>
      <c r="M61">
        <v>1.9400000000000001E-2</v>
      </c>
      <c r="N61">
        <v>2.8500000000000001E-2</v>
      </c>
      <c r="O61">
        <v>-5.8599999999999999E-2</v>
      </c>
      <c r="P61">
        <v>8.72E-2</v>
      </c>
      <c r="Q61">
        <v>-1.3599999999999999E-2</v>
      </c>
      <c r="R61">
        <v>8.5000000000000006E-3</v>
      </c>
      <c r="S61">
        <v>6.8999999999999999E-3</v>
      </c>
      <c r="T61">
        <v>-9.7000000000000003E-3</v>
      </c>
      <c r="AU61">
        <v>17778</v>
      </c>
      <c r="AV61" s="2">
        <v>45260</v>
      </c>
      <c r="AW61">
        <v>5.4217000000000001E-2</v>
      </c>
      <c r="AX61">
        <v>9.2057E-2</v>
      </c>
      <c r="AY61">
        <v>0.44</v>
      </c>
      <c r="AZ61">
        <f t="shared" si="5"/>
        <v>4.9817E-2</v>
      </c>
      <c r="BA61">
        <f t="shared" si="5"/>
        <v>9.1558829999999994E-2</v>
      </c>
    </row>
    <row r="62" spans="1:53">
      <c r="A62">
        <v>196512</v>
      </c>
      <c r="B62">
        <v>1.01E-2</v>
      </c>
      <c r="C62">
        <v>3.3E-3</v>
      </c>
      <c r="D62">
        <v>8.3000000000000001E-3</v>
      </c>
      <c r="E62">
        <v>6.2300000000000001E-2</v>
      </c>
      <c r="F62">
        <v>-1.6000000000000001E-3</v>
      </c>
      <c r="G62">
        <v>1.6799999999999999E-2</v>
      </c>
      <c r="H62">
        <v>4.8800000000000003E-2</v>
      </c>
      <c r="I62">
        <v>2.0899999999999998E-2</v>
      </c>
      <c r="J62">
        <v>2.3E-2</v>
      </c>
      <c r="K62">
        <v>1.3599999999999999E-2</v>
      </c>
      <c r="L62">
        <v>7.7700000000000005E-2</v>
      </c>
      <c r="M62">
        <v>1.0800000000000001E-2</v>
      </c>
      <c r="N62" s="6">
        <v>-8.6E-3</v>
      </c>
      <c r="O62" s="6">
        <v>-9.9999999999999802E-5</v>
      </c>
      <c r="P62" s="6">
        <v>7.4000000000000003E-3</v>
      </c>
      <c r="Q62">
        <v>-6.4999999999999997E-3</v>
      </c>
      <c r="R62">
        <v>8.3999999999999995E-3</v>
      </c>
      <c r="S62">
        <v>1.6299999999999999E-2</v>
      </c>
      <c r="T62">
        <v>2.8999999999999998E-3</v>
      </c>
      <c r="AU62">
        <v>17778</v>
      </c>
      <c r="AV62" s="2">
        <v>45289</v>
      </c>
      <c r="AW62">
        <v>-5.999E-3</v>
      </c>
      <c r="AX62">
        <v>5.3468000000000002E-2</v>
      </c>
      <c r="AY62">
        <v>0.43</v>
      </c>
      <c r="AZ62">
        <f t="shared" si="5"/>
        <v>-1.0298999999999999E-2</v>
      </c>
      <c r="BA62">
        <f t="shared" si="5"/>
        <v>5.3570989999999999E-2</v>
      </c>
    </row>
    <row r="63" spans="1:53">
      <c r="A63">
        <v>196601</v>
      </c>
      <c r="B63">
        <v>7.1999999999999998E-3</v>
      </c>
      <c r="C63">
        <v>3.8E-3</v>
      </c>
      <c r="D63">
        <v>-8.9999999999999998E-4</v>
      </c>
      <c r="E63">
        <v>8.9200000000000002E-2</v>
      </c>
      <c r="F63">
        <v>4.7999999999999996E-3</v>
      </c>
      <c r="G63">
        <v>6.1699999999999998E-2</v>
      </c>
      <c r="H63">
        <v>2.58E-2</v>
      </c>
      <c r="I63">
        <v>-1.32E-2</v>
      </c>
      <c r="J63">
        <v>2.2700000000000001E-2</v>
      </c>
      <c r="K63">
        <v>4.0500000000000001E-2</v>
      </c>
      <c r="L63">
        <v>3.9699999999999999E-2</v>
      </c>
      <c r="M63">
        <v>2.12E-2</v>
      </c>
      <c r="N63">
        <v>1.0800000000000001E-2</v>
      </c>
      <c r="O63">
        <v>-8.9999999999999998E-4</v>
      </c>
      <c r="P63">
        <v>7.0800000000000002E-2</v>
      </c>
      <c r="Q63">
        <v>-3.44E-2</v>
      </c>
      <c r="R63">
        <v>-5.5199999999999999E-2</v>
      </c>
      <c r="S63">
        <v>1.8E-3</v>
      </c>
      <c r="T63">
        <v>7.9000000000000008E-3</v>
      </c>
    </row>
    <row r="64" spans="1:53">
      <c r="A64">
        <v>196602</v>
      </c>
      <c r="B64">
        <v>-1.21E-2</v>
      </c>
      <c r="C64">
        <v>3.5000000000000001E-3</v>
      </c>
      <c r="D64">
        <v>-1.41E-2</v>
      </c>
      <c r="E64">
        <v>6.7699999999999996E-2</v>
      </c>
      <c r="F64">
        <v>-3.95E-2</v>
      </c>
      <c r="G64">
        <v>1.2E-2</v>
      </c>
      <c r="H64">
        <v>2.3999999999999998E-3</v>
      </c>
      <c r="I64">
        <v>-2.24E-2</v>
      </c>
      <c r="J64">
        <v>-2.4899999999999999E-2</v>
      </c>
      <c r="K64">
        <v>-1.4200000000000001E-2</v>
      </c>
      <c r="L64">
        <v>-2.2499999999999999E-2</v>
      </c>
      <c r="M64">
        <v>1.77E-2</v>
      </c>
      <c r="N64">
        <v>3.1300000000000001E-2</v>
      </c>
      <c r="O64">
        <v>-2.1000000000000001E-2</v>
      </c>
      <c r="P64">
        <v>1.66E-2</v>
      </c>
      <c r="Q64">
        <v>-4.5199999999999997E-2</v>
      </c>
      <c r="R64">
        <v>-2.5100000000000001E-2</v>
      </c>
      <c r="S64">
        <v>-2.4400000000000002E-2</v>
      </c>
      <c r="T64">
        <v>-2E-3</v>
      </c>
    </row>
    <row r="65" spans="1:20">
      <c r="A65">
        <v>196603</v>
      </c>
      <c r="B65">
        <v>-2.5100000000000001E-2</v>
      </c>
      <c r="C65">
        <v>3.8E-3</v>
      </c>
      <c r="D65">
        <v>-2.9100000000000001E-2</v>
      </c>
      <c r="E65">
        <v>-3.6600000000000001E-2</v>
      </c>
      <c r="F65">
        <v>-1.9900000000000001E-2</v>
      </c>
      <c r="G65">
        <v>-4.24E-2</v>
      </c>
      <c r="H65">
        <v>2.5499999999999998E-2</v>
      </c>
      <c r="I65">
        <v>-4.9799999999999997E-2</v>
      </c>
      <c r="J65">
        <v>-1.4200000000000001E-2</v>
      </c>
      <c r="K65">
        <v>-3.5400000000000001E-2</v>
      </c>
      <c r="L65">
        <v>-2.6800000000000001E-2</v>
      </c>
      <c r="M65">
        <v>-5.6300000000000003E-2</v>
      </c>
      <c r="N65">
        <v>-9.9000000000000008E-3</v>
      </c>
      <c r="O65">
        <v>-5.7000000000000002E-2</v>
      </c>
      <c r="P65">
        <v>-2.2499999999999999E-2</v>
      </c>
      <c r="Q65">
        <v>-5.0000000000000001E-3</v>
      </c>
      <c r="R65">
        <v>-2.53E-2</v>
      </c>
      <c r="S65">
        <v>-4.4499999999999998E-2</v>
      </c>
      <c r="T65">
        <v>-4.2000000000000003E-2</v>
      </c>
    </row>
    <row r="66" spans="1:20">
      <c r="A66">
        <v>196604</v>
      </c>
      <c r="B66">
        <v>2.1399999999999999E-2</v>
      </c>
      <c r="C66">
        <v>3.3999999999999998E-3</v>
      </c>
      <c r="D66">
        <v>-8.3000000000000001E-3</v>
      </c>
      <c r="E66">
        <v>2.2800000000000001E-2</v>
      </c>
      <c r="F66">
        <v>2.5499999999999998E-2</v>
      </c>
      <c r="G66">
        <v>1.37E-2</v>
      </c>
      <c r="H66">
        <v>6.3299999999999995E-2</v>
      </c>
      <c r="I66">
        <v>5.0000000000000001E-4</v>
      </c>
      <c r="J66">
        <v>-1.11E-2</v>
      </c>
      <c r="K66">
        <v>-7.7000000000000002E-3</v>
      </c>
      <c r="L66">
        <v>1.3899999999999999E-2</v>
      </c>
      <c r="M66">
        <v>4.0300000000000002E-2</v>
      </c>
      <c r="N66">
        <v>4.6899999999999997E-2</v>
      </c>
      <c r="O66">
        <v>-2.9000000000000001E-2</v>
      </c>
      <c r="P66">
        <v>4.2099999999999999E-2</v>
      </c>
      <c r="Q66">
        <v>8.5000000000000006E-3</v>
      </c>
      <c r="R66">
        <v>2.2499999999999999E-2</v>
      </c>
      <c r="S66">
        <v>9.5999999999999992E-3</v>
      </c>
      <c r="T66">
        <v>3.6400000000000002E-2</v>
      </c>
    </row>
    <row r="67" spans="1:20">
      <c r="A67">
        <v>196605</v>
      </c>
      <c r="B67">
        <v>-5.6599999999999998E-2</v>
      </c>
      <c r="C67">
        <v>4.1000000000000003E-3</v>
      </c>
      <c r="D67">
        <v>-4.36E-2</v>
      </c>
      <c r="E67">
        <v>-7.3400000000000007E-2</v>
      </c>
      <c r="F67">
        <v>-3.7400000000000003E-2</v>
      </c>
      <c r="G67">
        <v>-8.7999999999999995E-2</v>
      </c>
      <c r="H67">
        <v>-8.4500000000000006E-2</v>
      </c>
      <c r="I67">
        <v>-4.9799999999999997E-2</v>
      </c>
      <c r="J67">
        <v>-4.2000000000000003E-2</v>
      </c>
      <c r="K67">
        <v>-6.4199999999999993E-2</v>
      </c>
      <c r="L67">
        <v>-8.3199999999999996E-2</v>
      </c>
      <c r="M67">
        <v>-6.54E-2</v>
      </c>
      <c r="N67">
        <v>-6.08E-2</v>
      </c>
      <c r="O67">
        <v>-7.5300000000000006E-2</v>
      </c>
      <c r="P67">
        <v>-9.6199999999999994E-2</v>
      </c>
      <c r="Q67">
        <v>-3.1399999999999997E-2</v>
      </c>
      <c r="R67">
        <v>-2.7799999999999998E-2</v>
      </c>
      <c r="S67">
        <v>-4.3099999999999999E-2</v>
      </c>
      <c r="T67">
        <v>-5.2900000000000003E-2</v>
      </c>
    </row>
    <row r="68" spans="1:20">
      <c r="A68">
        <v>196606</v>
      </c>
      <c r="B68">
        <v>-1.44E-2</v>
      </c>
      <c r="C68">
        <v>3.8E-3</v>
      </c>
      <c r="D68">
        <v>-2.8000000000000001E-2</v>
      </c>
      <c r="E68">
        <v>-2.4299999999999999E-2</v>
      </c>
      <c r="F68">
        <v>-2.5700000000000001E-2</v>
      </c>
      <c r="G68">
        <v>-2.2100000000000002E-2</v>
      </c>
      <c r="H68">
        <v>-3.0999999999999999E-3</v>
      </c>
      <c r="I68">
        <v>-4.3700000000000003E-2</v>
      </c>
      <c r="J68">
        <v>-5.8999999999999999E-3</v>
      </c>
      <c r="K68">
        <v>-2.2499999999999999E-2</v>
      </c>
      <c r="L68">
        <v>-1.2699999999999999E-2</v>
      </c>
      <c r="M68">
        <v>-1.6999999999999999E-3</v>
      </c>
      <c r="N68">
        <v>-1.2E-2</v>
      </c>
      <c r="O68">
        <v>-3.1300000000000001E-2</v>
      </c>
      <c r="P68">
        <v>2.1299999999999999E-2</v>
      </c>
      <c r="Q68">
        <v>-2.1600000000000001E-2</v>
      </c>
      <c r="R68">
        <v>-3.0099999999999998E-2</v>
      </c>
      <c r="S68">
        <v>-2.47E-2</v>
      </c>
      <c r="T68">
        <v>1.8E-3</v>
      </c>
    </row>
    <row r="69" spans="1:20">
      <c r="A69">
        <v>196607</v>
      </c>
      <c r="B69">
        <v>-1.6299999999999999E-2</v>
      </c>
      <c r="C69">
        <v>3.5000000000000001E-3</v>
      </c>
      <c r="D69">
        <v>-1.11E-2</v>
      </c>
      <c r="E69">
        <v>5.0000000000000001E-4</v>
      </c>
      <c r="F69">
        <v>3.0000000000000001E-3</v>
      </c>
      <c r="G69">
        <v>-3.8899999999999997E-2</v>
      </c>
      <c r="H69">
        <v>-3.8300000000000001E-2</v>
      </c>
      <c r="I69">
        <v>-1.49E-2</v>
      </c>
      <c r="J69">
        <v>-7.4000000000000003E-3</v>
      </c>
      <c r="K69">
        <v>-1.6799999999999999E-2</v>
      </c>
      <c r="L69">
        <v>-4.4299999999999999E-2</v>
      </c>
      <c r="M69">
        <v>-7.0000000000000001E-3</v>
      </c>
      <c r="N69">
        <v>-2.8299999999999999E-2</v>
      </c>
      <c r="O69">
        <v>-4.3E-3</v>
      </c>
      <c r="P69">
        <v>-4.2700000000000002E-2</v>
      </c>
      <c r="Q69">
        <v>-5.3E-3</v>
      </c>
      <c r="R69">
        <v>-2.1899999999999999E-2</v>
      </c>
      <c r="S69">
        <v>-2.4E-2</v>
      </c>
      <c r="T69">
        <v>-1.01E-2</v>
      </c>
    </row>
    <row r="70" spans="1:20">
      <c r="A70">
        <v>196608</v>
      </c>
      <c r="B70">
        <v>-7.9100000000000004E-2</v>
      </c>
      <c r="C70">
        <v>4.1000000000000003E-3</v>
      </c>
      <c r="D70">
        <v>-6.5699999999999995E-2</v>
      </c>
      <c r="E70">
        <v>-9.6600000000000005E-2</v>
      </c>
      <c r="F70">
        <v>-6.7400000000000002E-2</v>
      </c>
      <c r="G70">
        <v>-0.1072</v>
      </c>
      <c r="H70">
        <v>-9.9199999999999997E-2</v>
      </c>
      <c r="I70">
        <v>-9.4700000000000006E-2</v>
      </c>
      <c r="J70">
        <v>-6.3299999999999995E-2</v>
      </c>
      <c r="K70">
        <v>-0.1033</v>
      </c>
      <c r="L70">
        <v>-7.9000000000000001E-2</v>
      </c>
      <c r="M70">
        <v>-9.6799999999999997E-2</v>
      </c>
      <c r="N70">
        <v>-6.7799999999999999E-2</v>
      </c>
      <c r="O70">
        <v>-7.9600000000000004E-2</v>
      </c>
      <c r="P70">
        <v>-0.11990000000000001</v>
      </c>
      <c r="Q70">
        <v>-9.0200000000000002E-2</v>
      </c>
      <c r="R70">
        <v>-6.3799999999999996E-2</v>
      </c>
      <c r="S70">
        <v>-9.1899999999999996E-2</v>
      </c>
      <c r="T70">
        <v>-6.5299999999999997E-2</v>
      </c>
    </row>
    <row r="71" spans="1:20">
      <c r="A71">
        <v>196609</v>
      </c>
      <c r="B71">
        <v>-1.06E-2</v>
      </c>
      <c r="C71">
        <v>4.0000000000000001E-3</v>
      </c>
      <c r="D71">
        <v>-1.66E-2</v>
      </c>
      <c r="E71">
        <v>-2.2499999999999999E-2</v>
      </c>
      <c r="F71">
        <v>3.4799999999999998E-2</v>
      </c>
      <c r="G71">
        <v>-0.05</v>
      </c>
      <c r="H71">
        <v>-5.4699999999999999E-2</v>
      </c>
      <c r="I71">
        <v>-7.9200000000000007E-2</v>
      </c>
      <c r="J71">
        <v>-7.9000000000000008E-3</v>
      </c>
      <c r="K71">
        <v>-2.46E-2</v>
      </c>
      <c r="L71">
        <v>-2.69E-2</v>
      </c>
      <c r="M71">
        <v>-1.15E-2</v>
      </c>
      <c r="N71">
        <v>-3.5200000000000002E-2</v>
      </c>
      <c r="O71">
        <v>4.4000000000000003E-3</v>
      </c>
      <c r="P71">
        <v>-3.1099999999999999E-2</v>
      </c>
      <c r="Q71">
        <v>3.9699999999999999E-2</v>
      </c>
      <c r="R71">
        <v>-2.3800000000000002E-2</v>
      </c>
      <c r="S71">
        <v>-4.7000000000000002E-3</v>
      </c>
      <c r="T71">
        <v>-5.5999999999999999E-3</v>
      </c>
    </row>
    <row r="72" spans="1:20">
      <c r="A72">
        <v>196610</v>
      </c>
      <c r="B72">
        <v>3.8600000000000002E-2</v>
      </c>
      <c r="C72">
        <v>4.4999999999999997E-3</v>
      </c>
      <c r="D72">
        <v>7.3800000000000004E-2</v>
      </c>
      <c r="E72">
        <v>-2.0500000000000001E-2</v>
      </c>
      <c r="F72">
        <v>7.3700000000000002E-2</v>
      </c>
      <c r="G72">
        <v>-0.05</v>
      </c>
      <c r="H72">
        <v>2.06E-2</v>
      </c>
      <c r="I72">
        <v>1.46E-2</v>
      </c>
      <c r="J72">
        <v>4.3099999999999999E-2</v>
      </c>
      <c r="K72">
        <v>9.1999999999999998E-3</v>
      </c>
      <c r="L72">
        <v>6.3200000000000006E-2</v>
      </c>
      <c r="M72">
        <v>3.0999999999999999E-3</v>
      </c>
      <c r="N72">
        <v>5.0000000000000001E-3</v>
      </c>
      <c r="O72">
        <v>-1.4200000000000001E-2</v>
      </c>
      <c r="P72">
        <v>-1.15E-2</v>
      </c>
      <c r="Q72">
        <v>9.5000000000000001E-2</v>
      </c>
      <c r="R72">
        <v>-2.0500000000000001E-2</v>
      </c>
      <c r="S72">
        <v>9.8699999999999996E-2</v>
      </c>
      <c r="T72">
        <v>5.7799999999999997E-2</v>
      </c>
    </row>
    <row r="73" spans="1:20">
      <c r="A73">
        <v>196611</v>
      </c>
      <c r="B73">
        <v>1.4E-2</v>
      </c>
      <c r="C73">
        <v>4.0000000000000001E-3</v>
      </c>
      <c r="D73">
        <v>2.3900000000000001E-2</v>
      </c>
      <c r="E73">
        <v>8.9700000000000002E-2</v>
      </c>
      <c r="F73">
        <v>-1.66E-2</v>
      </c>
      <c r="G73">
        <v>2.3E-3</v>
      </c>
      <c r="H73">
        <v>6.5199999999999994E-2</v>
      </c>
      <c r="I73">
        <v>-2.23E-2</v>
      </c>
      <c r="J73">
        <v>4.7800000000000002E-2</v>
      </c>
      <c r="K73">
        <v>3.3099999999999997E-2</v>
      </c>
      <c r="L73">
        <v>-6.6E-3</v>
      </c>
      <c r="M73">
        <v>-1.34E-2</v>
      </c>
      <c r="N73">
        <v>8.4599999999999995E-2</v>
      </c>
      <c r="O73">
        <v>-6.5799999999999997E-2</v>
      </c>
      <c r="P73">
        <v>0.11269999999999999</v>
      </c>
      <c r="Q73">
        <v>-1.7600000000000001E-2</v>
      </c>
      <c r="R73">
        <v>-2.0999999999999999E-3</v>
      </c>
      <c r="S73">
        <v>2.63E-2</v>
      </c>
      <c r="T73">
        <v>-3.8E-3</v>
      </c>
    </row>
    <row r="74" spans="1:20">
      <c r="A74">
        <v>196612</v>
      </c>
      <c r="B74">
        <v>1.2999999999999999E-3</v>
      </c>
      <c r="C74">
        <v>4.0000000000000001E-3</v>
      </c>
      <c r="D74">
        <v>-6.0000000000000001E-3</v>
      </c>
      <c r="E74">
        <v>2.4299999999999999E-2</v>
      </c>
      <c r="F74">
        <v>-8.0999999999999996E-3</v>
      </c>
      <c r="G74">
        <v>4.7999999999999996E-3</v>
      </c>
      <c r="H74">
        <v>-2.06E-2</v>
      </c>
      <c r="I74">
        <v>1.8200000000000001E-2</v>
      </c>
      <c r="J74">
        <v>-1.7399999999999999E-2</v>
      </c>
      <c r="K74">
        <v>2.5499999999999998E-2</v>
      </c>
      <c r="L74">
        <v>2.86E-2</v>
      </c>
      <c r="M74">
        <v>4.9799999999999997E-2</v>
      </c>
      <c r="N74">
        <v>-2.2000000000000001E-3</v>
      </c>
      <c r="O74">
        <v>-1.4800000000000001E-2</v>
      </c>
      <c r="P74">
        <v>9.2999999999999992E-3</v>
      </c>
      <c r="Q74">
        <v>1.7100000000000001E-2</v>
      </c>
      <c r="R74">
        <v>-4.8500000000000001E-2</v>
      </c>
      <c r="S74">
        <v>3.0499999999999999E-2</v>
      </c>
      <c r="T74">
        <v>8.8999999999999999E-3</v>
      </c>
    </row>
    <row r="75" spans="1:20">
      <c r="A75">
        <v>196701</v>
      </c>
      <c r="B75">
        <v>8.1500000000000003E-2</v>
      </c>
      <c r="C75">
        <v>4.3E-3</v>
      </c>
      <c r="D75">
        <v>6.2700000000000006E-2</v>
      </c>
      <c r="E75">
        <v>0.11600000000000001</v>
      </c>
      <c r="F75">
        <v>2.7699999999999999E-2</v>
      </c>
      <c r="G75">
        <v>0.11749999999999999</v>
      </c>
      <c r="H75">
        <v>7.4800000000000005E-2</v>
      </c>
      <c r="I75">
        <v>0.1104</v>
      </c>
      <c r="J75">
        <v>6.54E-2</v>
      </c>
      <c r="K75">
        <v>0.15</v>
      </c>
      <c r="L75">
        <v>0.15</v>
      </c>
      <c r="M75">
        <v>6.5500000000000003E-2</v>
      </c>
      <c r="N75">
        <v>0.10299999999999999</v>
      </c>
      <c r="O75">
        <v>0.14929999999999999</v>
      </c>
      <c r="P75">
        <v>0.1148</v>
      </c>
      <c r="Q75">
        <v>2.3800000000000002E-2</v>
      </c>
      <c r="R75">
        <v>0.1103</v>
      </c>
      <c r="S75">
        <v>8.5900000000000004E-2</v>
      </c>
      <c r="T75">
        <v>7.9200000000000007E-2</v>
      </c>
    </row>
    <row r="76" spans="1:20">
      <c r="A76">
        <v>196702</v>
      </c>
      <c r="B76">
        <v>7.7999999999999996E-3</v>
      </c>
      <c r="C76">
        <v>3.5999999999999999E-3</v>
      </c>
      <c r="D76">
        <v>1.46E-2</v>
      </c>
      <c r="E76">
        <v>-1.23E-2</v>
      </c>
      <c r="F76">
        <v>-6.1999999999999998E-3</v>
      </c>
      <c r="G76">
        <v>3.2099999999999997E-2</v>
      </c>
      <c r="H76">
        <v>3.73E-2</v>
      </c>
      <c r="I76">
        <v>-8.8000000000000005E-3</v>
      </c>
      <c r="J76">
        <v>5.4999999999999997E-3</v>
      </c>
      <c r="K76">
        <v>1.15E-2</v>
      </c>
      <c r="L76">
        <v>-3.7600000000000001E-2</v>
      </c>
      <c r="M76">
        <v>1.3100000000000001E-2</v>
      </c>
      <c r="N76">
        <v>4.0899999999999999E-2</v>
      </c>
      <c r="O76">
        <v>-1.4800000000000001E-2</v>
      </c>
      <c r="P76">
        <v>-3.5999999999999999E-3</v>
      </c>
      <c r="Q76">
        <v>-2.0799999999999999E-2</v>
      </c>
      <c r="R76">
        <v>2.2499999999999999E-2</v>
      </c>
      <c r="S76">
        <v>-1.8E-3</v>
      </c>
      <c r="T76">
        <v>2.1100000000000001E-2</v>
      </c>
    </row>
    <row r="77" spans="1:20">
      <c r="A77">
        <v>196703</v>
      </c>
      <c r="B77">
        <v>3.9899999999999998E-2</v>
      </c>
      <c r="C77">
        <v>3.8999999999999998E-3</v>
      </c>
      <c r="D77">
        <v>3.61E-2</v>
      </c>
      <c r="E77">
        <v>4.7800000000000002E-2</v>
      </c>
      <c r="F77">
        <v>3.5000000000000003E-2</v>
      </c>
      <c r="G77">
        <v>2.5999999999999999E-2</v>
      </c>
      <c r="H77">
        <v>1.9800000000000002E-2</v>
      </c>
      <c r="I77">
        <v>3.4700000000000002E-2</v>
      </c>
      <c r="J77">
        <v>7.5600000000000001E-2</v>
      </c>
      <c r="K77">
        <v>8.1900000000000001E-2</v>
      </c>
      <c r="L77">
        <v>4.7699999999999999E-2</v>
      </c>
      <c r="M77">
        <v>0.12540000000000001</v>
      </c>
      <c r="N77">
        <v>6.9400000000000003E-2</v>
      </c>
      <c r="O77">
        <v>6.08E-2</v>
      </c>
      <c r="P77">
        <v>4.4900000000000002E-2</v>
      </c>
      <c r="Q77">
        <v>1.15E-2</v>
      </c>
      <c r="R77">
        <v>1.72E-2</v>
      </c>
      <c r="S77">
        <v>8.9999999999999993E-3</v>
      </c>
      <c r="T77">
        <v>3.0300000000000001E-2</v>
      </c>
    </row>
    <row r="78" spans="1:20">
      <c r="A78">
        <v>196704</v>
      </c>
      <c r="B78">
        <v>3.8899999999999997E-2</v>
      </c>
      <c r="C78">
        <v>3.2000000000000002E-3</v>
      </c>
      <c r="D78">
        <v>4.02E-2</v>
      </c>
      <c r="E78">
        <v>5.4100000000000002E-2</v>
      </c>
      <c r="F78">
        <v>1.66E-2</v>
      </c>
      <c r="G78">
        <v>4.7199999999999999E-2</v>
      </c>
      <c r="H78">
        <v>5.28E-2</v>
      </c>
      <c r="I78">
        <v>5.7299999999999997E-2</v>
      </c>
      <c r="J78">
        <v>3.6900000000000002E-2</v>
      </c>
      <c r="K78">
        <v>2.87E-2</v>
      </c>
      <c r="L78">
        <v>2.8500000000000001E-2</v>
      </c>
      <c r="M78">
        <v>7.4200000000000002E-2</v>
      </c>
      <c r="N78">
        <v>6.5500000000000003E-2</v>
      </c>
      <c r="O78">
        <v>0.1057</v>
      </c>
      <c r="P78">
        <v>1.8800000000000001E-2</v>
      </c>
      <c r="Q78">
        <v>1.55E-2</v>
      </c>
      <c r="R78">
        <v>9.4399999999999998E-2</v>
      </c>
      <c r="S78">
        <v>1.5E-3</v>
      </c>
      <c r="T78">
        <v>1.6799999999999999E-2</v>
      </c>
    </row>
    <row r="79" spans="1:20">
      <c r="A79">
        <v>196705</v>
      </c>
      <c r="B79">
        <v>-4.3299999999999998E-2</v>
      </c>
      <c r="C79">
        <v>3.3E-3</v>
      </c>
      <c r="D79">
        <v>-2.29E-2</v>
      </c>
      <c r="E79">
        <v>7.0000000000000001E-3</v>
      </c>
      <c r="F79">
        <v>-2.76E-2</v>
      </c>
      <c r="G79">
        <v>-1.5100000000000001E-2</v>
      </c>
      <c r="H79">
        <v>-7.0800000000000002E-2</v>
      </c>
      <c r="I79">
        <v>-6.1800000000000001E-2</v>
      </c>
      <c r="J79">
        <v>-4.99E-2</v>
      </c>
      <c r="K79">
        <v>-4.5499999999999999E-2</v>
      </c>
      <c r="L79">
        <v>-2.2499999999999999E-2</v>
      </c>
      <c r="M79">
        <v>-2.0799999999999999E-2</v>
      </c>
      <c r="N79">
        <v>-3.9E-2</v>
      </c>
      <c r="O79">
        <v>-7.0400000000000004E-2</v>
      </c>
      <c r="P79">
        <v>-1.34E-2</v>
      </c>
      <c r="Q79">
        <v>-4.4499999999999998E-2</v>
      </c>
      <c r="R79">
        <v>-5.5100000000000003E-2</v>
      </c>
      <c r="S79">
        <v>-2.7099999999999999E-2</v>
      </c>
      <c r="T79">
        <v>-5.11E-2</v>
      </c>
    </row>
    <row r="80" spans="1:20">
      <c r="A80">
        <v>196706</v>
      </c>
      <c r="B80">
        <v>2.41E-2</v>
      </c>
      <c r="C80">
        <v>2.7000000000000001E-3</v>
      </c>
      <c r="D80">
        <v>3.6799999999999999E-2</v>
      </c>
      <c r="E80">
        <v>5.16E-2</v>
      </c>
      <c r="F80">
        <v>2.9000000000000001E-2</v>
      </c>
      <c r="G80">
        <v>1.4800000000000001E-2</v>
      </c>
      <c r="H80">
        <v>2.0199999999999999E-2</v>
      </c>
      <c r="I80">
        <v>-6.3E-3</v>
      </c>
      <c r="J80">
        <v>4.9500000000000002E-2</v>
      </c>
      <c r="K80">
        <v>4.0800000000000003E-2</v>
      </c>
      <c r="L80">
        <v>1.2E-2</v>
      </c>
      <c r="M80">
        <v>4.3799999999999999E-2</v>
      </c>
      <c r="N80">
        <v>5.8099999999999999E-2</v>
      </c>
      <c r="O80">
        <v>1.1000000000000001E-3</v>
      </c>
      <c r="P80">
        <v>4.2299999999999997E-2</v>
      </c>
      <c r="Q80">
        <v>-1.5900000000000001E-2</v>
      </c>
      <c r="R80">
        <v>3.1600000000000003E-2</v>
      </c>
      <c r="S80">
        <v>3.49E-2</v>
      </c>
      <c r="T80">
        <v>1.18E-2</v>
      </c>
    </row>
    <row r="81" spans="1:20">
      <c r="A81">
        <v>196707</v>
      </c>
      <c r="B81">
        <v>4.58E-2</v>
      </c>
      <c r="C81">
        <v>3.0999999999999999E-3</v>
      </c>
      <c r="D81">
        <v>5.1900000000000002E-2</v>
      </c>
      <c r="E81">
        <v>0.1201</v>
      </c>
      <c r="F81">
        <v>6.8099999999999994E-2</v>
      </c>
      <c r="G81">
        <v>6.3600000000000004E-2</v>
      </c>
      <c r="H81">
        <v>5.8099999999999999E-2</v>
      </c>
      <c r="I81">
        <v>4.07E-2</v>
      </c>
      <c r="J81">
        <v>5.5300000000000002E-2</v>
      </c>
      <c r="K81">
        <v>6.59E-2</v>
      </c>
      <c r="L81">
        <v>7.4300000000000005E-2</v>
      </c>
      <c r="M81">
        <v>4.7800000000000002E-2</v>
      </c>
      <c r="N81">
        <v>4.2299999999999997E-2</v>
      </c>
      <c r="O81">
        <v>7.9299999999999995E-2</v>
      </c>
      <c r="P81">
        <v>5.8599999999999999E-2</v>
      </c>
      <c r="Q81">
        <v>1.9800000000000002E-2</v>
      </c>
      <c r="R81">
        <v>5.6300000000000003E-2</v>
      </c>
      <c r="S81">
        <v>6.6500000000000004E-2</v>
      </c>
      <c r="T81">
        <v>2.3E-3</v>
      </c>
    </row>
    <row r="82" spans="1:20">
      <c r="A82">
        <v>196708</v>
      </c>
      <c r="B82">
        <v>-8.8999999999999999E-3</v>
      </c>
      <c r="C82">
        <v>3.0999999999999999E-3</v>
      </c>
      <c r="D82">
        <v>-1.77E-2</v>
      </c>
      <c r="E82">
        <v>-3.1300000000000001E-2</v>
      </c>
      <c r="F82">
        <v>-1.9699999999999999E-2</v>
      </c>
      <c r="G82">
        <v>3.5799999999999998E-2</v>
      </c>
      <c r="H82">
        <v>-4.8999999999999998E-3</v>
      </c>
      <c r="I82">
        <v>-8.5000000000000006E-3</v>
      </c>
      <c r="J82">
        <v>-6.1999999999999998E-3</v>
      </c>
      <c r="K82">
        <v>2.4199999999999999E-2</v>
      </c>
      <c r="L82">
        <v>4.5999999999999999E-3</v>
      </c>
      <c r="M82">
        <v>-2.2499999999999999E-2</v>
      </c>
      <c r="N82">
        <v>-7.1999999999999998E-3</v>
      </c>
      <c r="O82">
        <v>-7.1000000000000004E-3</v>
      </c>
      <c r="P82">
        <v>-3.4299999999999997E-2</v>
      </c>
      <c r="Q82">
        <v>-1.0200000000000001E-2</v>
      </c>
      <c r="R82">
        <v>6.9999999999999999E-4</v>
      </c>
      <c r="S82">
        <v>1.7999999999999999E-2</v>
      </c>
      <c r="T82">
        <v>-1.0500000000000001E-2</v>
      </c>
    </row>
    <row r="83" spans="1:20">
      <c r="A83">
        <v>196709</v>
      </c>
      <c r="B83">
        <v>3.1099999999999999E-2</v>
      </c>
      <c r="C83">
        <v>3.2000000000000002E-3</v>
      </c>
      <c r="D83">
        <v>1.9599999999999999E-2</v>
      </c>
      <c r="E83">
        <v>6.0900000000000003E-2</v>
      </c>
      <c r="F83">
        <v>3.1099999999999999E-2</v>
      </c>
      <c r="G83">
        <v>8.8200000000000001E-2</v>
      </c>
      <c r="H83">
        <v>3.85E-2</v>
      </c>
      <c r="I83">
        <v>5.2600000000000001E-2</v>
      </c>
      <c r="J83">
        <v>1.24E-2</v>
      </c>
      <c r="K83">
        <v>3.2899999999999999E-2</v>
      </c>
      <c r="L83">
        <v>-6.9999999999999999E-4</v>
      </c>
      <c r="M83">
        <v>1.35E-2</v>
      </c>
      <c r="N83">
        <v>7.7499999999999999E-2</v>
      </c>
      <c r="O83">
        <v>5.0999999999999997E-2</v>
      </c>
      <c r="P83">
        <v>-3.1600000000000003E-2</v>
      </c>
      <c r="Q83">
        <v>-4.4000000000000003E-3</v>
      </c>
      <c r="R83">
        <v>1.6199999999999999E-2</v>
      </c>
      <c r="S83">
        <v>2.86E-2</v>
      </c>
      <c r="T83">
        <v>3.2399999999999998E-2</v>
      </c>
    </row>
    <row r="84" spans="1:20">
      <c r="A84">
        <v>196710</v>
      </c>
      <c r="B84">
        <v>-3.09E-2</v>
      </c>
      <c r="C84">
        <v>3.8999999999999998E-3</v>
      </c>
      <c r="D84">
        <v>-3.7400000000000003E-2</v>
      </c>
      <c r="E84">
        <v>-6.0699999999999997E-2</v>
      </c>
      <c r="F84">
        <v>-1.8800000000000001E-2</v>
      </c>
      <c r="G84">
        <v>-1.44E-2</v>
      </c>
      <c r="H84">
        <v>-7.7000000000000002E-3</v>
      </c>
      <c r="I84">
        <v>-6.8900000000000003E-2</v>
      </c>
      <c r="J84">
        <v>-3.1699999999999999E-2</v>
      </c>
      <c r="K84">
        <v>-5.6500000000000002E-2</v>
      </c>
      <c r="L84">
        <v>-0.10440000000000001</v>
      </c>
      <c r="M84">
        <v>-7.9200000000000007E-2</v>
      </c>
      <c r="N84">
        <v>1.7100000000000001E-2</v>
      </c>
      <c r="O84">
        <v>-5.3499999999999999E-2</v>
      </c>
      <c r="P84">
        <v>-7.7700000000000005E-2</v>
      </c>
      <c r="Q84">
        <v>-5.8099999999999999E-2</v>
      </c>
      <c r="R84">
        <v>3.0999999999999999E-3</v>
      </c>
      <c r="S84">
        <v>-4.3900000000000002E-2</v>
      </c>
      <c r="T84">
        <v>-2.07E-2</v>
      </c>
    </row>
    <row r="85" spans="1:20">
      <c r="A85">
        <v>196711</v>
      </c>
      <c r="B85">
        <v>3.7000000000000002E-3</v>
      </c>
      <c r="C85">
        <v>3.5999999999999999E-3</v>
      </c>
      <c r="D85">
        <v>2.5000000000000001E-3</v>
      </c>
      <c r="E85">
        <v>4.4000000000000003E-3</v>
      </c>
      <c r="F85">
        <v>9.4000000000000004E-3</v>
      </c>
      <c r="G85">
        <v>6.1999999999999998E-3</v>
      </c>
      <c r="H85">
        <v>1.83E-2</v>
      </c>
      <c r="I85">
        <v>-3.1E-2</v>
      </c>
      <c r="J85">
        <v>1.6999999999999999E-3</v>
      </c>
      <c r="K85">
        <v>-1.9599999999999999E-2</v>
      </c>
      <c r="L85">
        <v>-4.8999999999999998E-3</v>
      </c>
      <c r="M85">
        <v>-1.41E-2</v>
      </c>
      <c r="N85">
        <v>1.5900000000000001E-2</v>
      </c>
      <c r="O85">
        <v>-1.1999999999999999E-3</v>
      </c>
      <c r="P85">
        <v>4.0000000000000001E-3</v>
      </c>
      <c r="Q85">
        <v>2.8199999999999999E-2</v>
      </c>
      <c r="R85">
        <v>4.1000000000000003E-3</v>
      </c>
      <c r="S85">
        <v>-1.7299999999999999E-2</v>
      </c>
      <c r="T85">
        <v>-5.7999999999999996E-3</v>
      </c>
    </row>
    <row r="86" spans="1:20">
      <c r="A86">
        <v>196712</v>
      </c>
      <c r="B86">
        <v>3.0499999999999999E-2</v>
      </c>
      <c r="C86">
        <v>3.3E-3</v>
      </c>
      <c r="D86">
        <v>2.1499999999999998E-2</v>
      </c>
      <c r="E86">
        <v>5.2600000000000001E-2</v>
      </c>
      <c r="F86">
        <v>2.4299999999999999E-2</v>
      </c>
      <c r="G86">
        <v>4.2200000000000001E-2</v>
      </c>
      <c r="H86">
        <v>5.8999999999999999E-3</v>
      </c>
      <c r="I86">
        <v>5.4199999999999998E-2</v>
      </c>
      <c r="J86">
        <v>3.73E-2</v>
      </c>
      <c r="K86">
        <v>6.3100000000000003E-2</v>
      </c>
      <c r="L86">
        <v>4.3999999999999997E-2</v>
      </c>
      <c r="M86">
        <v>2.7199999999999998E-2</v>
      </c>
      <c r="N86">
        <v>2.1399999999999999E-2</v>
      </c>
      <c r="O86">
        <v>2.7099999999999999E-2</v>
      </c>
      <c r="P86">
        <v>2.7900000000000001E-2</v>
      </c>
      <c r="Q86">
        <v>2.9100000000000001E-2</v>
      </c>
      <c r="R86">
        <v>2.4500000000000001E-2</v>
      </c>
      <c r="S86">
        <v>6.9900000000000004E-2</v>
      </c>
      <c r="T86">
        <v>3.1399999999999997E-2</v>
      </c>
    </row>
    <row r="87" spans="1:20">
      <c r="A87">
        <v>196801</v>
      </c>
      <c r="B87">
        <v>-4.0599999999999997E-2</v>
      </c>
      <c r="C87">
        <v>4.0000000000000001E-3</v>
      </c>
      <c r="D87">
        <v>-1.38E-2</v>
      </c>
      <c r="E87">
        <v>-2.75E-2</v>
      </c>
      <c r="F87">
        <v>-8.3000000000000001E-3</v>
      </c>
      <c r="G87">
        <v>1.2E-2</v>
      </c>
      <c r="H87">
        <v>-9.8299999999999998E-2</v>
      </c>
      <c r="I87">
        <v>-5.5199999999999999E-2</v>
      </c>
      <c r="J87">
        <v>-0.08</v>
      </c>
      <c r="K87">
        <v>-8.6E-3</v>
      </c>
      <c r="L87">
        <v>-5.1299999999999998E-2</v>
      </c>
      <c r="M87">
        <v>-0.03</v>
      </c>
      <c r="N87">
        <v>-8.2100000000000006E-2</v>
      </c>
      <c r="O87">
        <v>-4.8800000000000003E-2</v>
      </c>
      <c r="P87">
        <v>-8.3900000000000002E-2</v>
      </c>
      <c r="Q87">
        <v>-2E-3</v>
      </c>
      <c r="R87">
        <v>5.4999999999999997E-3</v>
      </c>
      <c r="S87">
        <v>2.4899999999999999E-2</v>
      </c>
      <c r="T87">
        <v>-2.18E-2</v>
      </c>
    </row>
    <row r="88" spans="1:20">
      <c r="A88">
        <v>196802</v>
      </c>
      <c r="B88">
        <v>-3.7499999999999999E-2</v>
      </c>
      <c r="C88">
        <v>3.8999999999999998E-3</v>
      </c>
      <c r="D88">
        <v>-2.6499999999999999E-2</v>
      </c>
      <c r="E88">
        <v>-1.78E-2</v>
      </c>
      <c r="F88">
        <v>-2.92E-2</v>
      </c>
      <c r="G88">
        <v>-4.1500000000000002E-2</v>
      </c>
      <c r="H88">
        <v>-3.7499999999999999E-2</v>
      </c>
      <c r="I88">
        <v>-4.8000000000000001E-2</v>
      </c>
      <c r="J88">
        <v>-2.8000000000000001E-2</v>
      </c>
      <c r="K88">
        <v>-4.2700000000000002E-2</v>
      </c>
      <c r="L88">
        <v>-4.5699999999999998E-2</v>
      </c>
      <c r="M88">
        <v>-1.3599999999999999E-2</v>
      </c>
      <c r="N88">
        <v>-4.53E-2</v>
      </c>
      <c r="O88">
        <v>-3.3399999999999999E-2</v>
      </c>
      <c r="P88">
        <v>-4.0099999999999997E-2</v>
      </c>
      <c r="Q88">
        <v>-1.8700000000000001E-2</v>
      </c>
      <c r="R88">
        <v>-4.1000000000000003E-3</v>
      </c>
      <c r="S88">
        <v>-3.2399999999999998E-2</v>
      </c>
      <c r="T88">
        <v>-4.9599999999999998E-2</v>
      </c>
    </row>
    <row r="89" spans="1:20">
      <c r="A89">
        <v>196803</v>
      </c>
      <c r="B89">
        <v>2E-3</v>
      </c>
      <c r="C89">
        <v>3.8E-3</v>
      </c>
      <c r="D89">
        <v>1.8E-3</v>
      </c>
      <c r="E89">
        <v>-7.4000000000000003E-3</v>
      </c>
      <c r="F89">
        <v>1.2200000000000001E-2</v>
      </c>
      <c r="G89">
        <v>9.7000000000000003E-3</v>
      </c>
      <c r="H89">
        <v>2.93E-2</v>
      </c>
      <c r="I89">
        <v>-8.8000000000000005E-3</v>
      </c>
      <c r="J89">
        <v>5.1999999999999998E-3</v>
      </c>
      <c r="K89">
        <v>-3.3999999999999998E-3</v>
      </c>
      <c r="L89">
        <v>-1.0800000000000001E-2</v>
      </c>
      <c r="M89">
        <v>-3.7199999999999997E-2</v>
      </c>
      <c r="N89">
        <v>3.1399999999999997E-2</v>
      </c>
      <c r="O89">
        <v>-3.5999999999999999E-3</v>
      </c>
      <c r="P89">
        <v>-1.18E-2</v>
      </c>
      <c r="Q89">
        <v>-4.3099999999999999E-2</v>
      </c>
      <c r="R89">
        <v>2.86E-2</v>
      </c>
      <c r="S89">
        <v>4.7000000000000002E-3</v>
      </c>
      <c r="T89">
        <v>-8.3999999999999995E-3</v>
      </c>
    </row>
    <row r="90" spans="1:20">
      <c r="A90">
        <v>196804</v>
      </c>
      <c r="B90">
        <v>9.0499999999999997E-2</v>
      </c>
      <c r="C90">
        <v>4.3E-3</v>
      </c>
      <c r="D90">
        <v>9.6600000000000005E-2</v>
      </c>
      <c r="E90">
        <v>6.7299999999999999E-2</v>
      </c>
      <c r="F90">
        <v>5.3699999999999998E-2</v>
      </c>
      <c r="G90">
        <v>0.13170000000000001</v>
      </c>
      <c r="H90">
        <v>0.1159</v>
      </c>
      <c r="I90">
        <v>7.4099999999999999E-2</v>
      </c>
      <c r="J90">
        <v>0.10539999999999999</v>
      </c>
      <c r="K90">
        <v>0.14499999999999999</v>
      </c>
      <c r="L90">
        <v>6.7500000000000004E-2</v>
      </c>
      <c r="M90">
        <v>0.1085</v>
      </c>
      <c r="N90">
        <v>0.11890000000000001</v>
      </c>
      <c r="O90">
        <v>0.1129</v>
      </c>
      <c r="P90">
        <v>0.114</v>
      </c>
      <c r="Q90">
        <v>2.06E-2</v>
      </c>
      <c r="R90">
        <v>0.1169</v>
      </c>
      <c r="S90">
        <v>0.1094</v>
      </c>
      <c r="T90">
        <v>7.7499999999999999E-2</v>
      </c>
    </row>
    <row r="91" spans="1:20">
      <c r="A91">
        <v>196805</v>
      </c>
      <c r="B91">
        <v>2.2800000000000001E-2</v>
      </c>
      <c r="C91">
        <v>4.4999999999999997E-3</v>
      </c>
      <c r="D91">
        <v>4.7100000000000003E-2</v>
      </c>
      <c r="E91">
        <v>3.8100000000000002E-2</v>
      </c>
      <c r="F91">
        <v>8.9999999999999998E-4</v>
      </c>
      <c r="G91">
        <v>5.6399999999999999E-2</v>
      </c>
      <c r="H91">
        <v>3.1E-2</v>
      </c>
      <c r="I91">
        <v>-1.38E-2</v>
      </c>
      <c r="J91">
        <v>1.2800000000000001E-2</v>
      </c>
      <c r="K91">
        <v>5.1799999999999999E-2</v>
      </c>
      <c r="L91">
        <v>4.7100000000000003E-2</v>
      </c>
      <c r="M91">
        <v>1.4500000000000001E-2</v>
      </c>
      <c r="N91">
        <v>3.9699999999999999E-2</v>
      </c>
      <c r="O91">
        <v>-5.9999999999999995E-4</v>
      </c>
      <c r="P91">
        <v>4.2500000000000003E-2</v>
      </c>
      <c r="Q91">
        <v>0</v>
      </c>
      <c r="R91">
        <v>2.64E-2</v>
      </c>
      <c r="S91">
        <v>6.1600000000000002E-2</v>
      </c>
      <c r="T91">
        <v>1.55E-2</v>
      </c>
    </row>
    <row r="92" spans="1:20">
      <c r="A92">
        <v>196806</v>
      </c>
      <c r="B92">
        <v>6.8999999999999999E-3</v>
      </c>
      <c r="C92">
        <v>4.3E-3</v>
      </c>
      <c r="D92">
        <v>7.4000000000000003E-3</v>
      </c>
      <c r="E92">
        <v>-3.0999999999999999E-3</v>
      </c>
      <c r="F92">
        <v>2.07E-2</v>
      </c>
      <c r="G92">
        <v>5.7999999999999996E-3</v>
      </c>
      <c r="H92">
        <v>-3.4200000000000001E-2</v>
      </c>
      <c r="I92">
        <v>4.7999999999999996E-3</v>
      </c>
      <c r="J92">
        <v>1.83E-2</v>
      </c>
      <c r="K92">
        <v>-1.9099999999999999E-2</v>
      </c>
      <c r="L92">
        <v>2.2000000000000001E-3</v>
      </c>
      <c r="M92">
        <v>2.7300000000000001E-2</v>
      </c>
      <c r="N92">
        <v>-1.8200000000000001E-2</v>
      </c>
      <c r="O92">
        <v>-1.52E-2</v>
      </c>
      <c r="P92">
        <v>-3.3E-3</v>
      </c>
      <c r="Q92">
        <v>8.0100000000000005E-2</v>
      </c>
      <c r="R92">
        <v>-2.9999999999999997E-4</v>
      </c>
      <c r="S92">
        <v>7.3300000000000004E-2</v>
      </c>
      <c r="T92">
        <v>6.1999999999999998E-3</v>
      </c>
    </row>
    <row r="93" spans="1:20">
      <c r="A93">
        <v>196807</v>
      </c>
      <c r="B93">
        <v>-2.7199999999999998E-2</v>
      </c>
      <c r="C93">
        <v>4.7999999999999996E-3</v>
      </c>
      <c r="D93">
        <v>-4.2299999999999997E-2</v>
      </c>
      <c r="E93">
        <v>-6.6799999999999998E-2</v>
      </c>
      <c r="F93">
        <v>4.9099999999999998E-2</v>
      </c>
      <c r="G93">
        <v>-3.95E-2</v>
      </c>
      <c r="H93">
        <v>-5.7799999999999997E-2</v>
      </c>
      <c r="I93">
        <v>-1.66E-2</v>
      </c>
      <c r="J93">
        <v>-4.65E-2</v>
      </c>
      <c r="K93">
        <v>-3.5000000000000001E-3</v>
      </c>
      <c r="L93">
        <v>-7.3300000000000004E-2</v>
      </c>
      <c r="M93">
        <v>-4.6399999999999997E-2</v>
      </c>
      <c r="N93">
        <v>-5.4699999999999999E-2</v>
      </c>
      <c r="O93">
        <v>-3.1399999999999997E-2</v>
      </c>
      <c r="P93">
        <v>-6.0299999999999999E-2</v>
      </c>
      <c r="Q93">
        <v>-3.0999999999999999E-3</v>
      </c>
      <c r="R93">
        <v>-5.4199999999999998E-2</v>
      </c>
      <c r="S93">
        <v>3.0999999999999999E-3</v>
      </c>
      <c r="T93">
        <v>-2.7300000000000001E-2</v>
      </c>
    </row>
    <row r="94" spans="1:20">
      <c r="A94">
        <v>196808</v>
      </c>
      <c r="B94">
        <v>1.34E-2</v>
      </c>
      <c r="C94">
        <v>4.1999999999999997E-3</v>
      </c>
      <c r="D94">
        <v>2.2800000000000001E-2</v>
      </c>
      <c r="E94">
        <v>-2.1399999999999999E-2</v>
      </c>
      <c r="F94">
        <v>9.7999999999999997E-3</v>
      </c>
      <c r="G94">
        <v>6.3600000000000004E-2</v>
      </c>
      <c r="H94">
        <v>2.3400000000000001E-2</v>
      </c>
      <c r="I94">
        <v>2.29E-2</v>
      </c>
      <c r="J94">
        <v>-2.0999999999999999E-3</v>
      </c>
      <c r="K94">
        <v>7.2800000000000004E-2</v>
      </c>
      <c r="L94">
        <v>1.2699999999999999E-2</v>
      </c>
      <c r="M94">
        <v>9.1000000000000004E-3</v>
      </c>
      <c r="N94">
        <v>5.4999999999999997E-3</v>
      </c>
      <c r="O94">
        <v>8.5000000000000006E-3</v>
      </c>
      <c r="P94">
        <v>1.1000000000000001E-3</v>
      </c>
      <c r="Q94">
        <v>-1.29E-2</v>
      </c>
      <c r="R94">
        <v>0.02</v>
      </c>
      <c r="S94">
        <v>5.1900000000000002E-2</v>
      </c>
      <c r="T94">
        <v>1.8700000000000001E-2</v>
      </c>
    </row>
    <row r="95" spans="1:20">
      <c r="A95">
        <v>196809</v>
      </c>
      <c r="B95">
        <v>4.0300000000000002E-2</v>
      </c>
      <c r="C95">
        <v>4.3E-3</v>
      </c>
      <c r="D95">
        <v>3.5700000000000003E-2</v>
      </c>
      <c r="E95">
        <v>3.7900000000000003E-2</v>
      </c>
      <c r="F95">
        <v>2.9100000000000001E-2</v>
      </c>
      <c r="G95">
        <v>5.1400000000000001E-2</v>
      </c>
      <c r="H95">
        <v>2.7699999999999999E-2</v>
      </c>
      <c r="I95">
        <v>6.59E-2</v>
      </c>
      <c r="J95">
        <v>9.7000000000000003E-3</v>
      </c>
      <c r="K95">
        <v>4.6300000000000001E-2</v>
      </c>
      <c r="L95">
        <v>7.3499999999999996E-2</v>
      </c>
      <c r="M95">
        <v>3.1099999999999999E-2</v>
      </c>
      <c r="N95">
        <v>2.7799999999999998E-2</v>
      </c>
      <c r="O95">
        <v>7.1199999999999999E-2</v>
      </c>
      <c r="P95">
        <v>7.5499999999999998E-2</v>
      </c>
      <c r="Q95">
        <v>-1.6000000000000001E-3</v>
      </c>
      <c r="R95">
        <v>7.2999999999999995E-2</v>
      </c>
      <c r="S95">
        <v>8.6800000000000002E-2</v>
      </c>
      <c r="T95">
        <v>4.0099999999999997E-2</v>
      </c>
    </row>
    <row r="96" spans="1:20">
      <c r="A96">
        <v>196810</v>
      </c>
      <c r="B96">
        <v>4.1999999999999997E-3</v>
      </c>
      <c r="C96">
        <v>4.4000000000000003E-3</v>
      </c>
      <c r="D96">
        <v>-6.9999999999999999E-4</v>
      </c>
      <c r="E96">
        <v>-1.8200000000000001E-2</v>
      </c>
      <c r="F96">
        <v>1.9300000000000001E-2</v>
      </c>
      <c r="G96">
        <v>1.4500000000000001E-2</v>
      </c>
      <c r="H96">
        <v>4.4000000000000003E-3</v>
      </c>
      <c r="I96">
        <v>1.72E-2</v>
      </c>
      <c r="J96">
        <v>5.8999999999999999E-3</v>
      </c>
      <c r="K96">
        <v>-1.8599999999999998E-2</v>
      </c>
      <c r="L96">
        <v>2.4299999999999999E-2</v>
      </c>
      <c r="M96">
        <v>3.6400000000000002E-2</v>
      </c>
      <c r="N96">
        <v>-4.3400000000000001E-2</v>
      </c>
      <c r="O96">
        <v>3.8699999999999998E-2</v>
      </c>
      <c r="P96">
        <v>-1.18E-2</v>
      </c>
      <c r="Q96">
        <v>5.0000000000000001E-4</v>
      </c>
      <c r="R96">
        <v>-2.0000000000000101E-4</v>
      </c>
      <c r="S96">
        <v>2.6499999999999999E-2</v>
      </c>
      <c r="T96">
        <v>1.77E-2</v>
      </c>
    </row>
    <row r="97" spans="1:20">
      <c r="A97">
        <v>196811</v>
      </c>
      <c r="B97">
        <v>5.4300000000000001E-2</v>
      </c>
      <c r="C97">
        <v>4.1999999999999997E-3</v>
      </c>
      <c r="D97">
        <v>5.1200000000000002E-2</v>
      </c>
      <c r="E97">
        <v>9.2299999999999993E-2</v>
      </c>
      <c r="F97">
        <v>5.6000000000000001E-2</v>
      </c>
      <c r="G97">
        <v>4.4499999999999998E-2</v>
      </c>
      <c r="H97">
        <v>6.0299999999999999E-2</v>
      </c>
      <c r="I97">
        <v>4.3700000000000003E-2</v>
      </c>
      <c r="J97">
        <v>6.3899999999999998E-2</v>
      </c>
      <c r="K97">
        <v>5.7000000000000002E-2</v>
      </c>
      <c r="L97">
        <v>4.9500000000000002E-2</v>
      </c>
      <c r="M97">
        <v>6.1100000000000002E-2</v>
      </c>
      <c r="N97">
        <v>7.4499999999999997E-2</v>
      </c>
      <c r="O97">
        <v>-3.2899999999999999E-2</v>
      </c>
      <c r="P97">
        <v>7.6600000000000001E-2</v>
      </c>
      <c r="Q97">
        <v>8.3699999999999997E-2</v>
      </c>
      <c r="R97">
        <v>4.1599999999999998E-2</v>
      </c>
      <c r="S97">
        <v>6.1100000000000002E-2</v>
      </c>
      <c r="T97">
        <v>5.0900000000000001E-2</v>
      </c>
    </row>
    <row r="98" spans="1:20">
      <c r="A98">
        <v>196812</v>
      </c>
      <c r="B98">
        <v>-3.9399999999999998E-2</v>
      </c>
      <c r="C98">
        <v>4.3E-3</v>
      </c>
      <c r="D98">
        <v>-1.9199999999999998E-2</v>
      </c>
      <c r="E98">
        <v>2.1399999999999999E-2</v>
      </c>
      <c r="F98">
        <v>-2.63E-2</v>
      </c>
      <c r="G98">
        <v>-2.7699999999999999E-2</v>
      </c>
      <c r="H98">
        <v>-6.3200000000000006E-2</v>
      </c>
      <c r="I98">
        <v>-3.1399999999999997E-2</v>
      </c>
      <c r="J98">
        <v>-2.9899999999999999E-2</v>
      </c>
      <c r="K98">
        <v>-2.0299999999999999E-2</v>
      </c>
      <c r="L98">
        <v>2.5999999999999999E-3</v>
      </c>
      <c r="M98">
        <v>4.1000000000000003E-3</v>
      </c>
      <c r="N98">
        <v>-5.1499999999999997E-2</v>
      </c>
      <c r="O98">
        <v>-4.7600000000000003E-2</v>
      </c>
      <c r="P98">
        <v>-3.7999999999999999E-2</v>
      </c>
      <c r="Q98">
        <v>-3.3099999999999997E-2</v>
      </c>
      <c r="R98">
        <v>-4.9299999999999997E-2</v>
      </c>
      <c r="S98">
        <v>-6.54E-2</v>
      </c>
      <c r="T98">
        <v>-5.6000000000000001E-2</v>
      </c>
    </row>
    <row r="99" spans="1:20">
      <c r="A99">
        <v>196901</v>
      </c>
      <c r="B99">
        <v>-1.2500000000000001E-2</v>
      </c>
      <c r="C99">
        <v>5.3E-3</v>
      </c>
      <c r="D99">
        <v>-1.2500000000000001E-2</v>
      </c>
      <c r="E99">
        <v>-3.0099999999999998E-2</v>
      </c>
      <c r="F99">
        <v>-1.6899999999999998E-2</v>
      </c>
      <c r="G99">
        <v>-2.87E-2</v>
      </c>
      <c r="H99">
        <v>-9.4999999999999998E-3</v>
      </c>
      <c r="I99">
        <v>-2.1399999999999999E-2</v>
      </c>
      <c r="J99">
        <v>-4.0000000000000002E-4</v>
      </c>
      <c r="K99">
        <v>-1.9800000000000002E-2</v>
      </c>
      <c r="L99">
        <v>2.29E-2</v>
      </c>
      <c r="M99">
        <v>-2.5100000000000001E-2</v>
      </c>
      <c r="N99">
        <v>-4.1700000000000001E-2</v>
      </c>
      <c r="O99">
        <v>-2.6100000000000002E-2</v>
      </c>
      <c r="P99">
        <v>1.8E-3</v>
      </c>
      <c r="Q99">
        <v>1.8800000000000001E-2</v>
      </c>
      <c r="R99">
        <v>-1.43E-2</v>
      </c>
      <c r="S99">
        <v>-5.7000000000000002E-3</v>
      </c>
      <c r="T99">
        <v>-9.7999999999999997E-3</v>
      </c>
    </row>
    <row r="100" spans="1:20">
      <c r="A100">
        <v>196902</v>
      </c>
      <c r="B100">
        <v>-5.8400000000000001E-2</v>
      </c>
      <c r="C100">
        <v>4.5999999999999999E-3</v>
      </c>
      <c r="D100">
        <v>-6.0600000000000001E-2</v>
      </c>
      <c r="E100">
        <v>-7.4399999999999994E-2</v>
      </c>
      <c r="F100">
        <v>-5.7799999999999997E-2</v>
      </c>
      <c r="G100">
        <v>-9.2899999999999996E-2</v>
      </c>
      <c r="H100">
        <v>-5.9700000000000003E-2</v>
      </c>
      <c r="I100">
        <v>-6.0900000000000003E-2</v>
      </c>
      <c r="J100">
        <v>-5.6300000000000003E-2</v>
      </c>
      <c r="K100">
        <v>-6.4500000000000002E-2</v>
      </c>
      <c r="L100">
        <v>-8.9499999999999996E-2</v>
      </c>
      <c r="M100">
        <v>-4.2799999999999998E-2</v>
      </c>
      <c r="N100">
        <v>-4.2200000000000001E-2</v>
      </c>
      <c r="O100">
        <v>-2.5700000000000001E-2</v>
      </c>
      <c r="P100">
        <v>-8.72E-2</v>
      </c>
      <c r="Q100">
        <v>-5.6599999999999998E-2</v>
      </c>
      <c r="R100">
        <v>-3.6999999999999998E-2</v>
      </c>
      <c r="S100">
        <v>-9.1200000000000003E-2</v>
      </c>
      <c r="T100">
        <v>-4.99E-2</v>
      </c>
    </row>
    <row r="101" spans="1:20">
      <c r="A101">
        <v>196903</v>
      </c>
      <c r="B101">
        <v>2.64E-2</v>
      </c>
      <c r="C101">
        <v>4.5999999999999999E-3</v>
      </c>
      <c r="D101">
        <v>6.7000000000000002E-3</v>
      </c>
      <c r="E101">
        <v>-2.0400000000000001E-2</v>
      </c>
      <c r="F101">
        <v>6.8000000000000005E-2</v>
      </c>
      <c r="G101">
        <v>-1.3599999999999999E-2</v>
      </c>
      <c r="H101">
        <v>1.9099999999999999E-2</v>
      </c>
      <c r="I101">
        <v>-3.5999999999999999E-3</v>
      </c>
      <c r="J101">
        <v>1.78E-2</v>
      </c>
      <c r="K101">
        <v>3.49E-2</v>
      </c>
      <c r="L101">
        <v>2.4400000000000002E-2</v>
      </c>
      <c r="M101">
        <v>2.6700000000000002E-2</v>
      </c>
      <c r="N101">
        <v>5.2699999999999997E-2</v>
      </c>
      <c r="O101">
        <v>4.2500000000000003E-2</v>
      </c>
      <c r="P101">
        <v>-2.6200000000000001E-2</v>
      </c>
      <c r="Q101">
        <v>-1.7500000000000002E-2</v>
      </c>
      <c r="R101">
        <v>5.0500000000000003E-2</v>
      </c>
      <c r="S101">
        <v>3.0300000000000001E-2</v>
      </c>
      <c r="T101">
        <v>2.3300000000000001E-2</v>
      </c>
    </row>
    <row r="102" spans="1:20">
      <c r="A102">
        <v>196904</v>
      </c>
      <c r="B102">
        <v>1.46E-2</v>
      </c>
      <c r="C102">
        <v>5.3E-3</v>
      </c>
      <c r="D102">
        <v>1.49E-2</v>
      </c>
      <c r="E102">
        <v>-6.7000000000000002E-3</v>
      </c>
      <c r="F102">
        <v>-5.7000000000000002E-3</v>
      </c>
      <c r="G102">
        <v>-1.37E-2</v>
      </c>
      <c r="H102">
        <v>4.0300000000000002E-2</v>
      </c>
      <c r="I102">
        <v>-1.5800000000000002E-2</v>
      </c>
      <c r="J102">
        <v>3.7999999999999999E-2</v>
      </c>
      <c r="K102">
        <v>1.15E-2</v>
      </c>
      <c r="L102">
        <v>5.9999999999999995E-4</v>
      </c>
      <c r="M102">
        <v>-9.1000000000000004E-3</v>
      </c>
      <c r="N102">
        <v>2.1999999999999999E-2</v>
      </c>
      <c r="O102">
        <v>-8.6E-3</v>
      </c>
      <c r="P102">
        <v>-2.5100000000000001E-2</v>
      </c>
      <c r="Q102">
        <v>8.0999999999999996E-3</v>
      </c>
      <c r="R102">
        <v>3.3500000000000002E-2</v>
      </c>
      <c r="S102">
        <v>2.4400000000000002E-2</v>
      </c>
      <c r="T102">
        <v>3.9800000000000002E-2</v>
      </c>
    </row>
    <row r="103" spans="1:20">
      <c r="A103">
        <v>196905</v>
      </c>
      <c r="B103">
        <v>-1E-3</v>
      </c>
      <c r="C103">
        <v>4.7999999999999996E-3</v>
      </c>
      <c r="D103">
        <v>1.29E-2</v>
      </c>
      <c r="E103">
        <v>1.21E-2</v>
      </c>
      <c r="F103">
        <v>3.56E-2</v>
      </c>
      <c r="G103">
        <v>-1.12E-2</v>
      </c>
      <c r="H103">
        <v>-1.37E-2</v>
      </c>
      <c r="I103">
        <v>-1.3299999999999999E-2</v>
      </c>
      <c r="J103">
        <v>1.9400000000000001E-2</v>
      </c>
      <c r="K103">
        <v>-4.7000000000000002E-3</v>
      </c>
      <c r="L103">
        <v>-3.3700000000000001E-2</v>
      </c>
      <c r="M103">
        <v>1.4E-3</v>
      </c>
      <c r="N103">
        <v>-1.9800000000000002E-2</v>
      </c>
      <c r="O103">
        <v>4.3E-3</v>
      </c>
      <c r="P103">
        <v>-3.9800000000000002E-2</v>
      </c>
      <c r="Q103">
        <v>-4.5999999999999999E-3</v>
      </c>
      <c r="R103">
        <v>3.5000000000000001E-3</v>
      </c>
      <c r="S103">
        <v>-1.66E-2</v>
      </c>
      <c r="T103">
        <v>-3.8999999999999998E-3</v>
      </c>
    </row>
    <row r="104" spans="1:20">
      <c r="A104">
        <v>196906</v>
      </c>
      <c r="B104">
        <v>-7.1800000000000003E-2</v>
      </c>
      <c r="C104">
        <v>5.1000000000000004E-3</v>
      </c>
      <c r="D104">
        <v>-6.8599999999999994E-2</v>
      </c>
      <c r="E104">
        <v>-0.1305</v>
      </c>
      <c r="F104">
        <v>-0.1018</v>
      </c>
      <c r="G104">
        <v>-9.9099999999999994E-2</v>
      </c>
      <c r="H104">
        <v>-3.0599999999999999E-2</v>
      </c>
      <c r="I104">
        <v>-8.1799999999999998E-2</v>
      </c>
      <c r="J104">
        <v>-5.1299999999999998E-2</v>
      </c>
      <c r="K104">
        <v>-0.1222</v>
      </c>
      <c r="L104">
        <v>-0.1082</v>
      </c>
      <c r="M104">
        <v>-8.9700000000000002E-2</v>
      </c>
      <c r="N104">
        <v>-1.5100000000000001E-2</v>
      </c>
      <c r="O104">
        <v>-6.3399999999999998E-2</v>
      </c>
      <c r="P104">
        <v>-9.3200000000000005E-2</v>
      </c>
      <c r="Q104">
        <v>-6.25E-2</v>
      </c>
      <c r="R104">
        <v>-4.9500000000000002E-2</v>
      </c>
      <c r="S104">
        <v>-0.10730000000000001</v>
      </c>
      <c r="T104">
        <v>-7.8700000000000006E-2</v>
      </c>
    </row>
    <row r="105" spans="1:20">
      <c r="A105">
        <v>196907</v>
      </c>
      <c r="B105">
        <v>-7.0000000000000007E-2</v>
      </c>
      <c r="C105">
        <v>5.3E-3</v>
      </c>
      <c r="D105">
        <v>-6.1499999999999999E-2</v>
      </c>
      <c r="E105">
        <v>-9.01E-2</v>
      </c>
      <c r="F105">
        <v>-9.7900000000000001E-2</v>
      </c>
      <c r="G105">
        <v>-0.1002</v>
      </c>
      <c r="H105">
        <v>-4.8599999999999997E-2</v>
      </c>
      <c r="I105">
        <v>-4.4999999999999998E-2</v>
      </c>
      <c r="J105">
        <v>-3.2899999999999999E-2</v>
      </c>
      <c r="K105">
        <v>-7.7899999999999997E-2</v>
      </c>
      <c r="L105">
        <v>-7.0499999999999993E-2</v>
      </c>
      <c r="M105">
        <v>-6.6600000000000006E-2</v>
      </c>
      <c r="N105">
        <v>-6.2100000000000002E-2</v>
      </c>
      <c r="O105">
        <v>-8.3799999999999999E-2</v>
      </c>
      <c r="P105">
        <v>-0.1313</v>
      </c>
      <c r="Q105">
        <v>-3.5099999999999999E-2</v>
      </c>
      <c r="R105">
        <v>-8.8499999999999995E-2</v>
      </c>
      <c r="S105">
        <v>-9.2299999999999993E-2</v>
      </c>
      <c r="T105">
        <v>-6.7599999999999993E-2</v>
      </c>
    </row>
    <row r="106" spans="1:20">
      <c r="A106">
        <v>196908</v>
      </c>
      <c r="B106">
        <v>4.6800000000000001E-2</v>
      </c>
      <c r="C106">
        <v>5.0000000000000001E-3</v>
      </c>
      <c r="D106">
        <v>4.4999999999999998E-2</v>
      </c>
      <c r="E106">
        <v>4.5600000000000002E-2</v>
      </c>
      <c r="F106">
        <v>6.2100000000000002E-2</v>
      </c>
      <c r="G106">
        <v>2.7799999999999998E-2</v>
      </c>
      <c r="H106">
        <v>3.6799999999999999E-2</v>
      </c>
      <c r="I106">
        <v>2.5899999999999999E-2</v>
      </c>
      <c r="J106">
        <v>6.7500000000000004E-2</v>
      </c>
      <c r="K106">
        <v>7.8399999999999997E-2</v>
      </c>
      <c r="L106">
        <v>-1.1000000000000001E-3</v>
      </c>
      <c r="M106">
        <v>5.7799999999999997E-2</v>
      </c>
      <c r="N106">
        <v>5.9900000000000002E-2</v>
      </c>
      <c r="O106">
        <v>2.9700000000000001E-2</v>
      </c>
      <c r="P106">
        <v>5.2299999999999999E-2</v>
      </c>
      <c r="Q106">
        <v>-1.7899999999999999E-2</v>
      </c>
      <c r="R106">
        <v>7.7700000000000005E-2</v>
      </c>
      <c r="S106">
        <v>0.10050000000000001</v>
      </c>
      <c r="T106">
        <v>4.1599999999999998E-2</v>
      </c>
    </row>
    <row r="107" spans="1:20">
      <c r="A107">
        <v>196909</v>
      </c>
      <c r="B107">
        <v>-2.98E-2</v>
      </c>
      <c r="C107">
        <v>6.1999999999999998E-3</v>
      </c>
      <c r="D107">
        <v>1.6999999999999999E-3</v>
      </c>
      <c r="E107">
        <v>1.12E-2</v>
      </c>
      <c r="F107">
        <v>-0.10150000000000001</v>
      </c>
      <c r="G107">
        <v>-3.4799999999999998E-2</v>
      </c>
      <c r="H107">
        <v>-8.3999999999999995E-3</v>
      </c>
      <c r="I107">
        <v>-6.1699999999999998E-2</v>
      </c>
      <c r="J107">
        <v>7.3000000000000001E-3</v>
      </c>
      <c r="K107">
        <v>-4.8899999999999999E-2</v>
      </c>
      <c r="L107">
        <v>-1.66E-2</v>
      </c>
      <c r="M107">
        <v>1.7000000000000001E-2</v>
      </c>
      <c r="N107">
        <v>-1.18E-2</v>
      </c>
      <c r="O107">
        <v>-1.6500000000000001E-2</v>
      </c>
      <c r="P107">
        <v>-3.1399999999999997E-2</v>
      </c>
      <c r="Q107">
        <v>-4.7600000000000003E-2</v>
      </c>
      <c r="R107">
        <v>-1.24E-2</v>
      </c>
      <c r="S107">
        <v>-1.3599999999999999E-2</v>
      </c>
      <c r="T107">
        <v>-2.8000000000000001E-2</v>
      </c>
    </row>
    <row r="108" spans="1:20">
      <c r="A108">
        <v>196910</v>
      </c>
      <c r="B108">
        <v>5.0599999999999999E-2</v>
      </c>
      <c r="C108">
        <v>6.0000000000000001E-3</v>
      </c>
      <c r="D108">
        <v>7.5399999999999995E-2</v>
      </c>
      <c r="E108">
        <v>1.6E-2</v>
      </c>
      <c r="F108">
        <v>-2.1700000000000001E-2</v>
      </c>
      <c r="G108">
        <v>6.4600000000000005E-2</v>
      </c>
      <c r="H108">
        <v>5.2600000000000001E-2</v>
      </c>
      <c r="I108">
        <v>4.2000000000000003E-2</v>
      </c>
      <c r="J108">
        <v>9.0700000000000003E-2</v>
      </c>
      <c r="K108">
        <v>7.2700000000000001E-2</v>
      </c>
      <c r="L108">
        <v>7.5600000000000001E-2</v>
      </c>
      <c r="M108">
        <v>2.7199999999999998E-2</v>
      </c>
      <c r="N108">
        <v>4.82E-2</v>
      </c>
      <c r="O108">
        <v>3.6700000000000003E-2</v>
      </c>
      <c r="P108">
        <v>4.9599999999999998E-2</v>
      </c>
      <c r="Q108">
        <v>7.6799999999999993E-2</v>
      </c>
      <c r="R108">
        <v>5.7200000000000001E-2</v>
      </c>
      <c r="S108">
        <v>8.4500000000000006E-2</v>
      </c>
      <c r="T108">
        <v>5.2600000000000001E-2</v>
      </c>
    </row>
    <row r="109" spans="1:20">
      <c r="A109">
        <v>196911</v>
      </c>
      <c r="B109">
        <v>-3.7900000000000003E-2</v>
      </c>
      <c r="C109">
        <v>5.1999999999999998E-3</v>
      </c>
      <c r="D109">
        <v>-2.6100000000000002E-2</v>
      </c>
      <c r="E109">
        <v>-1.2999999999999999E-3</v>
      </c>
      <c r="F109">
        <v>-5.4199999999999998E-2</v>
      </c>
      <c r="G109">
        <v>-4.1399999999999999E-2</v>
      </c>
      <c r="H109">
        <v>-3.7199999999999997E-2</v>
      </c>
      <c r="I109">
        <v>-0.05</v>
      </c>
      <c r="J109">
        <v>-9.2999999999999992E-3</v>
      </c>
      <c r="K109">
        <v>-4.3900000000000002E-2</v>
      </c>
      <c r="L109">
        <v>-5.0999999999999997E-2</v>
      </c>
      <c r="M109">
        <v>-2.7400000000000001E-2</v>
      </c>
      <c r="N109">
        <v>-2.2200000000000001E-2</v>
      </c>
      <c r="O109">
        <v>-4.9799999999999997E-2</v>
      </c>
      <c r="P109">
        <v>-8.8400000000000006E-2</v>
      </c>
      <c r="Q109">
        <v>-5.7799999999999997E-2</v>
      </c>
      <c r="R109">
        <v>-4.5199999999999997E-2</v>
      </c>
      <c r="S109">
        <v>-7.3400000000000007E-2</v>
      </c>
      <c r="T109">
        <v>-2.0500000000000001E-2</v>
      </c>
    </row>
    <row r="110" spans="1:20">
      <c r="A110">
        <v>196912</v>
      </c>
      <c r="B110">
        <v>-2.63E-2</v>
      </c>
      <c r="C110">
        <v>6.4000000000000003E-3</v>
      </c>
      <c r="D110">
        <v>-1.2E-2</v>
      </c>
      <c r="E110">
        <v>-3.7400000000000003E-2</v>
      </c>
      <c r="F110">
        <v>-4.2799999999999998E-2</v>
      </c>
      <c r="G110">
        <v>-6.4799999999999996E-2</v>
      </c>
      <c r="H110">
        <v>-7.4000000000000003E-3</v>
      </c>
      <c r="I110">
        <v>-4.02E-2</v>
      </c>
      <c r="J110">
        <v>1.9199999999999998E-2</v>
      </c>
      <c r="K110">
        <v>-5.0099999999999999E-2</v>
      </c>
      <c r="L110">
        <v>-1.9400000000000001E-2</v>
      </c>
      <c r="M110">
        <v>-1.7299999999999999E-2</v>
      </c>
      <c r="N110">
        <v>-1.2999999999999999E-2</v>
      </c>
      <c r="O110">
        <v>-4.4299999999999999E-2</v>
      </c>
      <c r="P110">
        <v>-7.5800000000000006E-2</v>
      </c>
      <c r="Q110">
        <v>-1.29E-2</v>
      </c>
      <c r="R110">
        <v>-3.5299999999999998E-2</v>
      </c>
      <c r="S110">
        <v>-2.93E-2</v>
      </c>
      <c r="T110">
        <v>-3.1699999999999999E-2</v>
      </c>
    </row>
    <row r="111" spans="1:20">
      <c r="A111">
        <v>197001</v>
      </c>
      <c r="B111">
        <v>-8.1000000000000003E-2</v>
      </c>
      <c r="C111">
        <v>6.0000000000000001E-3</v>
      </c>
      <c r="D111">
        <v>-3.2300000000000002E-2</v>
      </c>
      <c r="E111">
        <v>-2.1600000000000001E-2</v>
      </c>
      <c r="F111">
        <v>-0.11799999999999999</v>
      </c>
      <c r="G111">
        <v>-5.4899999999999997E-2</v>
      </c>
      <c r="H111">
        <v>-8.2000000000000003E-2</v>
      </c>
      <c r="I111">
        <v>-7.3300000000000004E-2</v>
      </c>
      <c r="J111">
        <v>-5.9900000000000002E-2</v>
      </c>
      <c r="K111">
        <v>-0.10100000000000001</v>
      </c>
      <c r="L111">
        <v>-6.3100000000000003E-2</v>
      </c>
      <c r="M111">
        <v>-4.9599999999999998E-2</v>
      </c>
      <c r="N111">
        <v>-8.8900000000000007E-2</v>
      </c>
      <c r="O111">
        <v>-9.01E-2</v>
      </c>
      <c r="P111">
        <v>-0.1017</v>
      </c>
      <c r="Q111">
        <v>-4.8300000000000003E-2</v>
      </c>
      <c r="R111">
        <v>-6.4600000000000005E-2</v>
      </c>
      <c r="S111">
        <v>-9.7799999999999998E-2</v>
      </c>
      <c r="T111">
        <v>-8.4699999999999998E-2</v>
      </c>
    </row>
    <row r="112" spans="1:20">
      <c r="A112">
        <v>197002</v>
      </c>
      <c r="B112">
        <v>5.1299999999999998E-2</v>
      </c>
      <c r="C112">
        <v>6.1999999999999998E-3</v>
      </c>
      <c r="D112">
        <v>4.9500000000000002E-2</v>
      </c>
      <c r="E112">
        <v>6.5000000000000002E-2</v>
      </c>
      <c r="F112">
        <v>4.02E-2</v>
      </c>
      <c r="G112">
        <v>3.4000000000000002E-2</v>
      </c>
      <c r="H112">
        <v>-8.8000000000000005E-3</v>
      </c>
      <c r="I112">
        <v>3.0300000000000001E-2</v>
      </c>
      <c r="J112">
        <v>3.7699999999999997E-2</v>
      </c>
      <c r="K112">
        <v>7.7799999999999994E-2</v>
      </c>
      <c r="L112">
        <v>0.10390000000000001</v>
      </c>
      <c r="M112">
        <v>3.7699999999999997E-2</v>
      </c>
      <c r="N112">
        <v>2.6800000000000001E-2</v>
      </c>
      <c r="O112">
        <v>7.5700000000000003E-2</v>
      </c>
      <c r="P112">
        <v>7.9399999999999998E-2</v>
      </c>
      <c r="Q112">
        <v>7.7399999999999997E-2</v>
      </c>
      <c r="R112">
        <v>5.0099999999999999E-2</v>
      </c>
      <c r="S112">
        <v>0.1053</v>
      </c>
      <c r="T112">
        <v>6.1600000000000002E-2</v>
      </c>
    </row>
    <row r="113" spans="1:20">
      <c r="A113">
        <v>197003</v>
      </c>
      <c r="B113">
        <v>-1.06E-2</v>
      </c>
      <c r="C113">
        <v>5.7000000000000002E-3</v>
      </c>
      <c r="D113">
        <v>-1.4800000000000001E-2</v>
      </c>
      <c r="E113">
        <v>-2.2599999999999999E-2</v>
      </c>
      <c r="F113">
        <v>-6.1000000000000004E-3</v>
      </c>
      <c r="G113">
        <v>-6.3E-3</v>
      </c>
      <c r="H113">
        <v>-1.0699999999999999E-2</v>
      </c>
      <c r="I113">
        <v>2.7000000000000001E-3</v>
      </c>
      <c r="J113">
        <v>-4.1500000000000002E-2</v>
      </c>
      <c r="K113">
        <v>-2.0500000000000001E-2</v>
      </c>
      <c r="L113">
        <v>2.3999999999999998E-3</v>
      </c>
      <c r="M113">
        <v>9.2999999999999992E-3</v>
      </c>
      <c r="N113">
        <v>-1.7899999999999999E-2</v>
      </c>
      <c r="O113">
        <v>5.4699999999999999E-2</v>
      </c>
      <c r="P113">
        <v>-3.73E-2</v>
      </c>
      <c r="Q113">
        <v>2.3400000000000001E-2</v>
      </c>
      <c r="R113">
        <v>-0.02</v>
      </c>
      <c r="S113">
        <v>-1.35E-2</v>
      </c>
      <c r="T113">
        <v>-1.78E-2</v>
      </c>
    </row>
    <row r="114" spans="1:20">
      <c r="A114">
        <v>197004</v>
      </c>
      <c r="B114">
        <v>-0.11</v>
      </c>
      <c r="C114">
        <v>5.0000000000000001E-3</v>
      </c>
      <c r="D114">
        <v>-0.10539999999999999</v>
      </c>
      <c r="E114">
        <v>-0.1401</v>
      </c>
      <c r="F114">
        <v>-9.9500000000000005E-2</v>
      </c>
      <c r="G114">
        <v>-0.1171</v>
      </c>
      <c r="H114">
        <v>-9.4100000000000003E-2</v>
      </c>
      <c r="I114">
        <v>-4.3700000000000003E-2</v>
      </c>
      <c r="J114">
        <v>-9.4899999999999998E-2</v>
      </c>
      <c r="K114">
        <v>-0.1145</v>
      </c>
      <c r="L114">
        <v>-9.9299999999999999E-2</v>
      </c>
      <c r="M114">
        <v>-0.1109</v>
      </c>
      <c r="N114">
        <v>-0.13400000000000001</v>
      </c>
      <c r="O114">
        <v>-8.6499999999999994E-2</v>
      </c>
      <c r="P114">
        <v>-0.1338</v>
      </c>
      <c r="Q114">
        <v>-8.5599999999999996E-2</v>
      </c>
      <c r="R114">
        <v>-0.11020000000000001</v>
      </c>
      <c r="S114">
        <v>-0.13300000000000001</v>
      </c>
      <c r="T114">
        <v>-0.12189999999999999</v>
      </c>
    </row>
    <row r="115" spans="1:20">
      <c r="A115">
        <v>197005</v>
      </c>
      <c r="B115">
        <v>-6.9199999999999998E-2</v>
      </c>
      <c r="C115">
        <v>5.3E-3</v>
      </c>
      <c r="D115">
        <v>-7.6799999999999993E-2</v>
      </c>
      <c r="E115">
        <v>-3.0499999999999999E-2</v>
      </c>
      <c r="F115">
        <v>2.29E-2</v>
      </c>
      <c r="G115">
        <v>-0.10780000000000001</v>
      </c>
      <c r="H115">
        <v>-0.1033</v>
      </c>
      <c r="I115">
        <v>-3.2099999999999997E-2</v>
      </c>
      <c r="J115">
        <v>-5.8099999999999999E-2</v>
      </c>
      <c r="K115">
        <v>-9.6299999999999997E-2</v>
      </c>
      <c r="L115">
        <v>-9.9000000000000005E-2</v>
      </c>
      <c r="M115">
        <v>-0.1021</v>
      </c>
      <c r="N115">
        <v>-9.9000000000000005E-2</v>
      </c>
      <c r="O115">
        <v>-5.9799999999999999E-2</v>
      </c>
      <c r="P115">
        <v>-8.2500000000000004E-2</v>
      </c>
      <c r="Q115">
        <v>-5.8900000000000001E-2</v>
      </c>
      <c r="R115">
        <v>-9.9900000000000003E-2</v>
      </c>
      <c r="S115">
        <v>-8.8800000000000004E-2</v>
      </c>
      <c r="T115">
        <v>-7.0599999999999996E-2</v>
      </c>
    </row>
    <row r="116" spans="1:20">
      <c r="A116">
        <v>197006</v>
      </c>
      <c r="B116">
        <v>-5.79E-2</v>
      </c>
      <c r="C116">
        <v>5.7999999999999996E-3</v>
      </c>
      <c r="D116">
        <v>-1.52E-2</v>
      </c>
      <c r="E116">
        <v>-1.9900000000000001E-2</v>
      </c>
      <c r="F116">
        <v>-3.3399999999999999E-2</v>
      </c>
      <c r="G116">
        <v>-5.4699999999999999E-2</v>
      </c>
      <c r="H116">
        <v>-6.1100000000000002E-2</v>
      </c>
      <c r="I116">
        <v>-1.6899999999999998E-2</v>
      </c>
      <c r="J116">
        <v>-8.3999999999999995E-3</v>
      </c>
      <c r="K116">
        <v>-7.1300000000000002E-2</v>
      </c>
      <c r="L116">
        <v>-7.0599999999999996E-2</v>
      </c>
      <c r="M116">
        <v>-1.04E-2</v>
      </c>
      <c r="N116">
        <v>-0.1004</v>
      </c>
      <c r="O116">
        <v>-4.4999999999999998E-2</v>
      </c>
      <c r="P116">
        <v>-0.1414</v>
      </c>
      <c r="Q116">
        <v>-5.28E-2</v>
      </c>
      <c r="R116">
        <v>-4.3700000000000003E-2</v>
      </c>
      <c r="S116">
        <v>-5.1999999999999998E-2</v>
      </c>
      <c r="T116">
        <v>-7.5800000000000006E-2</v>
      </c>
    </row>
    <row r="117" spans="1:20">
      <c r="A117">
        <v>197007</v>
      </c>
      <c r="B117">
        <v>6.93E-2</v>
      </c>
      <c r="C117">
        <v>5.1999999999999998E-3</v>
      </c>
      <c r="D117">
        <v>5.1799999999999999E-2</v>
      </c>
      <c r="E117">
        <v>2.3699999999999999E-2</v>
      </c>
      <c r="F117">
        <v>0.124</v>
      </c>
      <c r="G117">
        <v>8.8400000000000006E-2</v>
      </c>
      <c r="H117">
        <v>5.3699999999999998E-2</v>
      </c>
      <c r="I117">
        <v>7.7700000000000005E-2</v>
      </c>
      <c r="J117">
        <v>2.2599999999999999E-2</v>
      </c>
      <c r="K117">
        <v>9.5399999999999999E-2</v>
      </c>
      <c r="L117">
        <v>3.0099999999999998E-2</v>
      </c>
      <c r="M117">
        <v>5.8299999999999998E-2</v>
      </c>
      <c r="N117">
        <v>1.15E-2</v>
      </c>
      <c r="O117">
        <v>8.7800000000000003E-2</v>
      </c>
      <c r="P117">
        <v>6.5600000000000006E-2</v>
      </c>
      <c r="Q117">
        <v>8.1900000000000001E-2</v>
      </c>
      <c r="R117">
        <v>0.10630000000000001</v>
      </c>
      <c r="S117">
        <v>8.2500000000000004E-2</v>
      </c>
      <c r="T117">
        <v>8.14E-2</v>
      </c>
    </row>
    <row r="118" spans="1:20">
      <c r="A118">
        <v>197008</v>
      </c>
      <c r="B118">
        <v>4.4900000000000002E-2</v>
      </c>
      <c r="C118">
        <v>5.3E-3</v>
      </c>
      <c r="D118">
        <v>-1.04E-2</v>
      </c>
      <c r="E118">
        <v>3.0200000000000001E-2</v>
      </c>
      <c r="F118">
        <v>5.91E-2</v>
      </c>
      <c r="G118">
        <v>5.3999999999999999E-2</v>
      </c>
      <c r="H118">
        <v>5.3900000000000003E-2</v>
      </c>
      <c r="I118">
        <v>4.8800000000000003E-2</v>
      </c>
      <c r="J118">
        <v>9.1999999999999998E-3</v>
      </c>
      <c r="K118">
        <v>3.1800000000000002E-2</v>
      </c>
      <c r="L118">
        <v>-5.3E-3</v>
      </c>
      <c r="M118">
        <v>4.53E-2</v>
      </c>
      <c r="N118">
        <v>5.9200000000000003E-2</v>
      </c>
      <c r="O118">
        <v>8.8200000000000001E-2</v>
      </c>
      <c r="P118">
        <v>8.3599999999999994E-2</v>
      </c>
      <c r="Q118">
        <v>4.1399999999999999E-2</v>
      </c>
      <c r="R118">
        <v>4.48E-2</v>
      </c>
      <c r="S118">
        <v>4.4900000000000002E-2</v>
      </c>
      <c r="T118">
        <v>4.5900000000000003E-2</v>
      </c>
    </row>
    <row r="119" spans="1:20">
      <c r="A119">
        <v>197009</v>
      </c>
      <c r="B119">
        <v>4.1799999999999997E-2</v>
      </c>
      <c r="C119">
        <v>5.4000000000000003E-3</v>
      </c>
      <c r="D119">
        <v>4.48E-2</v>
      </c>
      <c r="E119">
        <v>9.5100000000000004E-2</v>
      </c>
      <c r="F119">
        <v>2.7799999999999998E-2</v>
      </c>
      <c r="G119">
        <v>8.6699999999999999E-2</v>
      </c>
      <c r="H119">
        <v>5.8200000000000002E-2</v>
      </c>
      <c r="I119">
        <v>-1.9900000000000001E-2</v>
      </c>
      <c r="J119">
        <v>6.2799999999999995E-2</v>
      </c>
      <c r="K119">
        <v>7.0599999999999996E-2</v>
      </c>
      <c r="L119">
        <v>3.6499999999999998E-2</v>
      </c>
      <c r="M119">
        <v>1.8800000000000001E-2</v>
      </c>
      <c r="N119">
        <v>9.0300000000000005E-2</v>
      </c>
      <c r="O119">
        <v>8.8999999999999999E-3</v>
      </c>
      <c r="P119">
        <v>8.5099999999999995E-2</v>
      </c>
      <c r="Q119">
        <v>-1.0800000000000001E-2</v>
      </c>
      <c r="R119">
        <v>6.6500000000000004E-2</v>
      </c>
      <c r="S119">
        <v>4.7300000000000002E-2</v>
      </c>
      <c r="T119">
        <v>2.6599999999999999E-2</v>
      </c>
    </row>
    <row r="120" spans="1:20">
      <c r="A120">
        <v>197010</v>
      </c>
      <c r="B120">
        <v>-2.2800000000000001E-2</v>
      </c>
      <c r="C120">
        <v>4.5999999999999999E-3</v>
      </c>
      <c r="D120">
        <v>3.5999999999999999E-3</v>
      </c>
      <c r="E120">
        <v>-3.73E-2</v>
      </c>
      <c r="F120">
        <v>2.07E-2</v>
      </c>
      <c r="G120">
        <v>-3.3099999999999997E-2</v>
      </c>
      <c r="H120">
        <v>-2.12E-2</v>
      </c>
      <c r="I120">
        <v>-4.4999999999999998E-2</v>
      </c>
      <c r="J120">
        <v>1.5100000000000001E-2</v>
      </c>
      <c r="K120">
        <v>-4.7600000000000003E-2</v>
      </c>
      <c r="L120">
        <v>-5.4399999999999997E-2</v>
      </c>
      <c r="M120">
        <v>-5.4800000000000001E-2</v>
      </c>
      <c r="N120">
        <v>-2.98E-2</v>
      </c>
      <c r="O120">
        <v>-3.4700000000000002E-2</v>
      </c>
      <c r="P120">
        <v>-7.1499999999999994E-2</v>
      </c>
      <c r="Q120">
        <v>-1.26E-2</v>
      </c>
      <c r="R120">
        <v>-1.6400000000000001E-2</v>
      </c>
      <c r="S120">
        <v>-7.7499999999999999E-2</v>
      </c>
      <c r="T120">
        <v>-3.3099999999999997E-2</v>
      </c>
    </row>
    <row r="121" spans="1:20">
      <c r="A121">
        <v>197011</v>
      </c>
      <c r="B121">
        <v>4.5900000000000003E-2</v>
      </c>
      <c r="C121">
        <v>4.5999999999999999E-3</v>
      </c>
      <c r="D121">
        <v>4.4900000000000002E-2</v>
      </c>
      <c r="E121">
        <v>-5.8999999999999999E-3</v>
      </c>
      <c r="F121">
        <v>4.53E-2</v>
      </c>
      <c r="G121">
        <v>2.1499999999999998E-2</v>
      </c>
      <c r="H121">
        <v>4.48E-2</v>
      </c>
      <c r="I121">
        <v>4.48E-2</v>
      </c>
      <c r="J121">
        <v>4.2500000000000003E-2</v>
      </c>
      <c r="K121">
        <v>2.7000000000000001E-3</v>
      </c>
      <c r="L121">
        <v>1.4800000000000001E-2</v>
      </c>
      <c r="M121">
        <v>8.8999999999999999E-3</v>
      </c>
      <c r="N121">
        <v>2.76E-2</v>
      </c>
      <c r="O121">
        <v>8.0100000000000005E-2</v>
      </c>
      <c r="P121">
        <v>3.7900000000000003E-2</v>
      </c>
      <c r="Q121">
        <v>8.9300000000000004E-2</v>
      </c>
      <c r="R121">
        <v>7.1199999999999999E-2</v>
      </c>
      <c r="S121">
        <v>5.45E-2</v>
      </c>
      <c r="T121">
        <v>4.0500000000000001E-2</v>
      </c>
    </row>
    <row r="122" spans="1:20">
      <c r="A122">
        <v>197012</v>
      </c>
      <c r="B122">
        <v>5.7200000000000001E-2</v>
      </c>
      <c r="C122">
        <v>4.1999999999999997E-3</v>
      </c>
      <c r="D122">
        <v>5.7000000000000002E-2</v>
      </c>
      <c r="E122">
        <v>5.2900000000000003E-2</v>
      </c>
      <c r="F122">
        <v>1.7600000000000001E-2</v>
      </c>
      <c r="G122">
        <v>0.13270000000000001</v>
      </c>
      <c r="H122">
        <v>5.4800000000000001E-2</v>
      </c>
      <c r="I122">
        <v>9.2999999999999999E-2</v>
      </c>
      <c r="J122">
        <v>5.0700000000000002E-2</v>
      </c>
      <c r="K122">
        <v>8.5800000000000001E-2</v>
      </c>
      <c r="L122">
        <v>7.0199999999999999E-2</v>
      </c>
      <c r="M122">
        <v>5.9700000000000003E-2</v>
      </c>
      <c r="N122">
        <v>4.7500000000000001E-2</v>
      </c>
      <c r="O122">
        <v>5.4300000000000001E-2</v>
      </c>
      <c r="P122">
        <v>8.6900000000000005E-2</v>
      </c>
      <c r="Q122">
        <v>6.7100000000000007E-2</v>
      </c>
      <c r="R122">
        <v>4.48E-2</v>
      </c>
      <c r="S122">
        <v>9.1600000000000001E-2</v>
      </c>
      <c r="T122">
        <v>6.6400000000000001E-2</v>
      </c>
    </row>
    <row r="123" spans="1:20">
      <c r="A123">
        <v>197101</v>
      </c>
      <c r="B123">
        <v>4.8399999999999999E-2</v>
      </c>
      <c r="C123">
        <v>3.8E-3</v>
      </c>
      <c r="D123">
        <v>2.6800000000000001E-2</v>
      </c>
      <c r="E123">
        <v>5.0999999999999997E-2</v>
      </c>
      <c r="F123">
        <v>8.0000000000000004E-4</v>
      </c>
      <c r="G123">
        <v>9.2299999999999993E-2</v>
      </c>
      <c r="H123">
        <v>5.8700000000000002E-2</v>
      </c>
      <c r="I123">
        <v>6.4100000000000004E-2</v>
      </c>
      <c r="J123">
        <v>3.0300000000000001E-2</v>
      </c>
      <c r="K123">
        <v>6.2799999999999995E-2</v>
      </c>
      <c r="L123">
        <v>3.9100000000000003E-2</v>
      </c>
      <c r="M123">
        <v>7.3200000000000001E-2</v>
      </c>
      <c r="N123">
        <v>5.2999999999999999E-2</v>
      </c>
      <c r="O123">
        <v>1.9400000000000001E-2</v>
      </c>
      <c r="P123">
        <v>0.15770000000000001</v>
      </c>
      <c r="Q123">
        <v>2.5700000000000001E-2</v>
      </c>
      <c r="R123">
        <v>7.5700000000000003E-2</v>
      </c>
      <c r="S123">
        <v>4.87E-2</v>
      </c>
      <c r="T123">
        <v>6.9000000000000006E-2</v>
      </c>
    </row>
    <row r="124" spans="1:20">
      <c r="A124">
        <v>197102</v>
      </c>
      <c r="B124">
        <v>1.41E-2</v>
      </c>
      <c r="C124">
        <v>3.3E-3</v>
      </c>
      <c r="D124">
        <v>1.9E-2</v>
      </c>
      <c r="E124">
        <v>3.0599999999999999E-2</v>
      </c>
      <c r="F124">
        <v>4.2799999999999998E-2</v>
      </c>
      <c r="G124">
        <v>5.8700000000000002E-2</v>
      </c>
      <c r="H124">
        <v>2.01E-2</v>
      </c>
      <c r="I124">
        <v>1.4500000000000001E-2</v>
      </c>
      <c r="J124">
        <v>9.5999999999999992E-3</v>
      </c>
      <c r="K124">
        <v>8.0000000000000004E-4</v>
      </c>
      <c r="L124">
        <v>-4.4999999999999997E-3</v>
      </c>
      <c r="M124">
        <v>3.5200000000000002E-2</v>
      </c>
      <c r="N124">
        <v>2.6599999999999999E-2</v>
      </c>
      <c r="O124">
        <v>-1.2999999999999999E-3</v>
      </c>
      <c r="P124">
        <v>2.8199999999999999E-2</v>
      </c>
      <c r="Q124">
        <v>-2.9100000000000001E-2</v>
      </c>
      <c r="R124">
        <v>3.32E-2</v>
      </c>
      <c r="S124">
        <v>1.52E-2</v>
      </c>
      <c r="T124">
        <v>-2.8999999999999998E-3</v>
      </c>
    </row>
    <row r="125" spans="1:20">
      <c r="A125">
        <v>197103</v>
      </c>
      <c r="B125">
        <v>4.1300000000000003E-2</v>
      </c>
      <c r="C125">
        <v>3.0000000000000001E-3</v>
      </c>
      <c r="D125">
        <v>3.6700000000000003E-2</v>
      </c>
      <c r="E125">
        <v>6.2899999999999998E-2</v>
      </c>
      <c r="F125">
        <v>2.5700000000000001E-2</v>
      </c>
      <c r="G125">
        <v>1.9400000000000001E-2</v>
      </c>
      <c r="H125">
        <v>6.4799999999999996E-2</v>
      </c>
      <c r="I125">
        <v>3.1199999999999999E-2</v>
      </c>
      <c r="J125">
        <v>3.7100000000000001E-2</v>
      </c>
      <c r="K125">
        <v>3.8E-3</v>
      </c>
      <c r="L125">
        <v>3.6900000000000002E-2</v>
      </c>
      <c r="M125">
        <v>3.7100000000000001E-2</v>
      </c>
      <c r="N125">
        <v>0.06</v>
      </c>
      <c r="O125">
        <v>2.8199999999999999E-2</v>
      </c>
      <c r="P125">
        <v>2.5899999999999999E-2</v>
      </c>
      <c r="Q125">
        <v>2.0899999999999998E-2</v>
      </c>
      <c r="R125">
        <v>6.4000000000000001E-2</v>
      </c>
      <c r="S125">
        <v>6.8699999999999997E-2</v>
      </c>
      <c r="T125">
        <v>3.78E-2</v>
      </c>
    </row>
    <row r="126" spans="1:20">
      <c r="A126">
        <v>197104</v>
      </c>
      <c r="B126">
        <v>3.15E-2</v>
      </c>
      <c r="C126">
        <v>2.8E-3</v>
      </c>
      <c r="D126">
        <v>1.4E-2</v>
      </c>
      <c r="E126">
        <v>3.4700000000000002E-2</v>
      </c>
      <c r="F126">
        <v>3.7600000000000001E-2</v>
      </c>
      <c r="G126">
        <v>1.29E-2</v>
      </c>
      <c r="H126">
        <v>4.8300000000000003E-2</v>
      </c>
      <c r="I126">
        <v>6.1699999999999998E-2</v>
      </c>
      <c r="J126">
        <v>2.4899999999999999E-2</v>
      </c>
      <c r="K126">
        <v>3.8100000000000002E-2</v>
      </c>
      <c r="L126">
        <v>2.53E-2</v>
      </c>
      <c r="M126">
        <v>2.69E-2</v>
      </c>
      <c r="N126">
        <v>2.6200000000000001E-2</v>
      </c>
      <c r="O126">
        <v>8.3699999999999997E-2</v>
      </c>
      <c r="P126">
        <v>9.8799999999999999E-2</v>
      </c>
      <c r="Q126">
        <v>-3.8199999999999998E-2</v>
      </c>
      <c r="R126">
        <v>5.1700000000000003E-2</v>
      </c>
      <c r="S126">
        <v>2.01E-2</v>
      </c>
      <c r="T126">
        <v>3.3500000000000002E-2</v>
      </c>
    </row>
    <row r="127" spans="1:20">
      <c r="A127">
        <v>197105</v>
      </c>
      <c r="B127">
        <v>-3.9800000000000002E-2</v>
      </c>
      <c r="C127">
        <v>2.8999999999999998E-3</v>
      </c>
      <c r="D127">
        <v>-1.8700000000000001E-2</v>
      </c>
      <c r="E127">
        <v>-3.2599999999999997E-2</v>
      </c>
      <c r="F127">
        <v>-4.5199999999999997E-2</v>
      </c>
      <c r="G127">
        <v>-4.1700000000000001E-2</v>
      </c>
      <c r="H127">
        <v>-1.0800000000000001E-2</v>
      </c>
      <c r="I127">
        <v>-0.01</v>
      </c>
      <c r="J127">
        <v>-3.2500000000000001E-2</v>
      </c>
      <c r="K127">
        <v>-5.4899999999999997E-2</v>
      </c>
      <c r="L127">
        <v>-3.9800000000000002E-2</v>
      </c>
      <c r="M127">
        <v>-4.1000000000000002E-2</v>
      </c>
      <c r="N127">
        <v>-6.1600000000000002E-2</v>
      </c>
      <c r="O127">
        <v>-5.4100000000000002E-2</v>
      </c>
      <c r="P127">
        <v>-4.07E-2</v>
      </c>
      <c r="Q127">
        <v>-3.9800000000000002E-2</v>
      </c>
      <c r="R127">
        <v>-2.18E-2</v>
      </c>
      <c r="S127">
        <v>-5.6899999999999999E-2</v>
      </c>
      <c r="T127">
        <v>-4.41E-2</v>
      </c>
    </row>
    <row r="128" spans="1:20">
      <c r="A128">
        <v>197106</v>
      </c>
      <c r="B128">
        <v>-1E-3</v>
      </c>
      <c r="C128">
        <v>3.7000000000000002E-3</v>
      </c>
      <c r="D128">
        <v>7.4000000000000003E-3</v>
      </c>
      <c r="E128">
        <v>-8.0000000000000002E-3</v>
      </c>
      <c r="F128">
        <v>7.3000000000000001E-3</v>
      </c>
      <c r="G128">
        <v>-4.1799999999999997E-2</v>
      </c>
      <c r="H128">
        <v>1.7500000000000002E-2</v>
      </c>
      <c r="I128">
        <v>-5.1000000000000004E-3</v>
      </c>
      <c r="J128">
        <v>2.3400000000000001E-2</v>
      </c>
      <c r="K128">
        <v>-3.5499999999999997E-2</v>
      </c>
      <c r="L128">
        <v>-5.1200000000000002E-2</v>
      </c>
      <c r="M128">
        <v>-3.2300000000000002E-2</v>
      </c>
      <c r="N128">
        <v>-2.01E-2</v>
      </c>
      <c r="O128">
        <v>-2.35E-2</v>
      </c>
      <c r="P128">
        <v>-2.75E-2</v>
      </c>
      <c r="Q128">
        <v>3.9199999999999999E-2</v>
      </c>
      <c r="R128">
        <v>-1E-3</v>
      </c>
      <c r="S128">
        <v>-3.8999999999999998E-3</v>
      </c>
      <c r="T128">
        <v>4.4000000000000003E-3</v>
      </c>
    </row>
    <row r="129" spans="1:20">
      <c r="A129">
        <v>197107</v>
      </c>
      <c r="B129">
        <v>-4.4999999999999998E-2</v>
      </c>
      <c r="C129">
        <v>4.0000000000000001E-3</v>
      </c>
      <c r="D129">
        <v>-1.44E-2</v>
      </c>
      <c r="E129">
        <v>-5.7500000000000002E-2</v>
      </c>
      <c r="F129">
        <v>-2.3400000000000001E-2</v>
      </c>
      <c r="G129">
        <v>-6.1899999999999997E-2</v>
      </c>
      <c r="H129">
        <v>-7.2099999999999997E-2</v>
      </c>
      <c r="I129">
        <v>-4.4600000000000001E-2</v>
      </c>
      <c r="J129">
        <v>-2.7199999999999998E-2</v>
      </c>
      <c r="K129">
        <v>-4.2200000000000001E-2</v>
      </c>
      <c r="L129">
        <v>-7.9399999999999998E-2</v>
      </c>
      <c r="M129">
        <v>-5.8900000000000001E-2</v>
      </c>
      <c r="N129">
        <v>-8.2299999999999998E-2</v>
      </c>
      <c r="O129">
        <v>-3.3300000000000003E-2</v>
      </c>
      <c r="P129">
        <v>-7.0699999999999999E-2</v>
      </c>
      <c r="Q129">
        <v>-2.5499999999999998E-2</v>
      </c>
      <c r="R129">
        <v>-3.5900000000000001E-2</v>
      </c>
      <c r="S129">
        <v>-2.3E-2</v>
      </c>
      <c r="T129">
        <v>-5.1499999999999997E-2</v>
      </c>
    </row>
    <row r="130" spans="1:20">
      <c r="A130">
        <v>197108</v>
      </c>
      <c r="B130">
        <v>3.7900000000000003E-2</v>
      </c>
      <c r="C130">
        <v>4.7000000000000002E-3</v>
      </c>
      <c r="D130">
        <v>1.6E-2</v>
      </c>
      <c r="E130">
        <v>-2.86E-2</v>
      </c>
      <c r="F130">
        <v>-1.38E-2</v>
      </c>
      <c r="G130">
        <v>6.4100000000000004E-2</v>
      </c>
      <c r="H130">
        <v>7.7799999999999994E-2</v>
      </c>
      <c r="I130">
        <v>7.6799999999999993E-2</v>
      </c>
      <c r="J130">
        <v>3.1300000000000001E-2</v>
      </c>
      <c r="K130">
        <v>5.8500000000000003E-2</v>
      </c>
      <c r="L130">
        <v>8.1600000000000006E-2</v>
      </c>
      <c r="M130">
        <v>5.6000000000000001E-2</v>
      </c>
      <c r="N130">
        <v>7.0199999999999999E-2</v>
      </c>
      <c r="O130">
        <v>9.3299999999999994E-2</v>
      </c>
      <c r="P130">
        <v>0.11609999999999999</v>
      </c>
      <c r="Q130">
        <v>-2.8000000000000001E-2</v>
      </c>
      <c r="R130">
        <v>5.9700000000000003E-2</v>
      </c>
      <c r="S130">
        <v>6.2399999999999997E-2</v>
      </c>
      <c r="T130">
        <v>8.6999999999999994E-3</v>
      </c>
    </row>
    <row r="131" spans="1:20">
      <c r="A131">
        <v>197109</v>
      </c>
      <c r="B131">
        <v>-8.5000000000000006E-3</v>
      </c>
      <c r="C131">
        <v>3.7000000000000002E-3</v>
      </c>
      <c r="D131">
        <v>5.0000000000000001E-4</v>
      </c>
      <c r="E131">
        <v>-3.8899999999999997E-2</v>
      </c>
      <c r="F131">
        <v>-2.0500000000000001E-2</v>
      </c>
      <c r="G131">
        <v>-6.1999999999999998E-3</v>
      </c>
      <c r="H131">
        <v>7.9000000000000008E-3</v>
      </c>
      <c r="I131">
        <v>-1.6000000000000001E-3</v>
      </c>
      <c r="J131">
        <v>5.9999999999999995E-4</v>
      </c>
      <c r="K131">
        <v>1.5599999999999999E-2</v>
      </c>
      <c r="L131">
        <v>-7.7399999999999997E-2</v>
      </c>
      <c r="M131">
        <v>-3.39E-2</v>
      </c>
      <c r="N131">
        <v>-1.4800000000000001E-2</v>
      </c>
      <c r="O131">
        <v>-1.2999999999999999E-3</v>
      </c>
      <c r="P131">
        <v>-4.1000000000000003E-3</v>
      </c>
      <c r="Q131">
        <v>-1.8599999999999998E-2</v>
      </c>
      <c r="R131">
        <v>1.6999999999999999E-3</v>
      </c>
      <c r="S131">
        <v>-6.6E-3</v>
      </c>
      <c r="T131">
        <v>-7.7999999999999996E-3</v>
      </c>
    </row>
    <row r="132" spans="1:20">
      <c r="A132">
        <v>197110</v>
      </c>
      <c r="B132">
        <v>-4.4200000000000003E-2</v>
      </c>
      <c r="C132">
        <v>3.7000000000000002E-3</v>
      </c>
      <c r="D132">
        <v>-3.1600000000000003E-2</v>
      </c>
      <c r="E132">
        <v>-0.13200000000000001</v>
      </c>
      <c r="F132">
        <v>-4.7800000000000002E-2</v>
      </c>
      <c r="G132">
        <v>-6.4399999999999999E-2</v>
      </c>
      <c r="H132">
        <v>-5.0500000000000003E-2</v>
      </c>
      <c r="I132">
        <v>-6.8699999999999997E-2</v>
      </c>
      <c r="J132">
        <v>-3.1899999999999998E-2</v>
      </c>
      <c r="K132">
        <v>-6.6100000000000006E-2</v>
      </c>
      <c r="L132">
        <v>-0.10580000000000001</v>
      </c>
      <c r="M132">
        <v>-9.8699999999999996E-2</v>
      </c>
      <c r="N132">
        <v>-5.1700000000000003E-2</v>
      </c>
      <c r="O132">
        <v>-5.3199999999999997E-2</v>
      </c>
      <c r="P132">
        <v>-3.9E-2</v>
      </c>
      <c r="Q132">
        <v>1.67E-2</v>
      </c>
      <c r="R132">
        <v>-3.7900000000000003E-2</v>
      </c>
      <c r="S132">
        <v>-2.6700000000000002E-2</v>
      </c>
      <c r="T132">
        <v>-4.6899999999999997E-2</v>
      </c>
    </row>
    <row r="133" spans="1:20">
      <c r="A133">
        <v>197111</v>
      </c>
      <c r="B133">
        <v>-4.5999999999999999E-3</v>
      </c>
      <c r="C133">
        <v>3.7000000000000002E-3</v>
      </c>
      <c r="D133">
        <v>1.2999999999999999E-3</v>
      </c>
      <c r="E133">
        <v>-4.24E-2</v>
      </c>
      <c r="F133">
        <v>-4.8999999999999998E-3</v>
      </c>
      <c r="G133">
        <v>-3.7699999999999997E-2</v>
      </c>
      <c r="H133">
        <v>1.7100000000000001E-2</v>
      </c>
      <c r="I133">
        <v>-1.7999999999999999E-2</v>
      </c>
      <c r="J133">
        <v>2.3E-3</v>
      </c>
      <c r="K133">
        <v>-4.4900000000000002E-2</v>
      </c>
      <c r="L133">
        <v>-2.9000000000000001E-2</v>
      </c>
      <c r="M133">
        <v>-2.6100000000000002E-2</v>
      </c>
      <c r="N133">
        <v>-8.0000000000000004E-4</v>
      </c>
      <c r="O133">
        <v>-7.4999999999999997E-3</v>
      </c>
      <c r="P133">
        <v>-1.23E-2</v>
      </c>
      <c r="Q133">
        <v>-1.5900000000000001E-2</v>
      </c>
      <c r="R133">
        <v>1.4E-3</v>
      </c>
      <c r="S133">
        <v>7.6E-3</v>
      </c>
      <c r="T133">
        <v>-3.0000000000000001E-3</v>
      </c>
    </row>
    <row r="134" spans="1:20">
      <c r="A134">
        <v>197112</v>
      </c>
      <c r="B134">
        <v>8.7099999999999997E-2</v>
      </c>
      <c r="C134">
        <v>3.7000000000000002E-3</v>
      </c>
      <c r="D134">
        <v>9.1499999999999998E-2</v>
      </c>
      <c r="E134">
        <v>0.1222</v>
      </c>
      <c r="F134">
        <v>8.2900000000000001E-2</v>
      </c>
      <c r="G134">
        <v>0.1195</v>
      </c>
      <c r="H134">
        <v>8.5699999999999998E-2</v>
      </c>
      <c r="I134">
        <v>6.4699999999999994E-2</v>
      </c>
      <c r="J134">
        <v>7.5399999999999995E-2</v>
      </c>
      <c r="K134">
        <v>8.1100000000000005E-2</v>
      </c>
      <c r="L134">
        <v>0.13569999999999999</v>
      </c>
      <c r="M134">
        <v>9.9199999999999997E-2</v>
      </c>
      <c r="N134">
        <v>0.1118</v>
      </c>
      <c r="O134">
        <v>5.2900000000000003E-2</v>
      </c>
      <c r="P134">
        <v>0.1061</v>
      </c>
      <c r="Q134">
        <v>7.7499999999999999E-2</v>
      </c>
      <c r="R134">
        <v>9.6000000000000002E-2</v>
      </c>
      <c r="S134">
        <v>5.5599999999999997E-2</v>
      </c>
      <c r="T134">
        <v>9.6000000000000002E-2</v>
      </c>
    </row>
    <row r="135" spans="1:20">
      <c r="A135">
        <v>197201</v>
      </c>
      <c r="B135">
        <v>2.4899999999999999E-2</v>
      </c>
      <c r="C135">
        <v>2.8999999999999998E-3</v>
      </c>
      <c r="D135">
        <v>4.1000000000000003E-3</v>
      </c>
      <c r="E135">
        <v>7.7600000000000002E-2</v>
      </c>
      <c r="F135">
        <v>-1.2999999999999999E-3</v>
      </c>
      <c r="G135">
        <v>5.67E-2</v>
      </c>
      <c r="H135">
        <v>3.44E-2</v>
      </c>
      <c r="I135">
        <v>4.1399999999999999E-2</v>
      </c>
      <c r="J135">
        <v>2.5999999999999999E-2</v>
      </c>
      <c r="K135">
        <v>1.32E-2</v>
      </c>
      <c r="L135">
        <v>4.0599999999999997E-2</v>
      </c>
      <c r="M135">
        <v>1.11E-2</v>
      </c>
      <c r="N135">
        <v>6.7799999999999999E-2</v>
      </c>
      <c r="O135">
        <v>4.1099999999999998E-2</v>
      </c>
      <c r="P135">
        <v>7.9000000000000001E-2</v>
      </c>
      <c r="Q135">
        <v>-6.1000000000000004E-3</v>
      </c>
      <c r="R135">
        <v>-4.8999999999999998E-3</v>
      </c>
      <c r="S135">
        <v>5.4999999999999997E-3</v>
      </c>
      <c r="T135">
        <v>1.8499999999999999E-2</v>
      </c>
    </row>
    <row r="136" spans="1:20">
      <c r="A136">
        <v>197202</v>
      </c>
      <c r="B136">
        <v>2.87E-2</v>
      </c>
      <c r="C136">
        <v>2.5000000000000001E-3</v>
      </c>
      <c r="D136">
        <v>3.8800000000000001E-2</v>
      </c>
      <c r="E136">
        <v>4.5699999999999998E-2</v>
      </c>
      <c r="F136">
        <v>2.75E-2</v>
      </c>
      <c r="G136">
        <v>1.8700000000000001E-2</v>
      </c>
      <c r="H136">
        <v>5.8200000000000002E-2</v>
      </c>
      <c r="I136">
        <v>2.41E-2</v>
      </c>
      <c r="J136">
        <v>7.46E-2</v>
      </c>
      <c r="K136">
        <v>3.1300000000000001E-2</v>
      </c>
      <c r="L136">
        <v>6.5799999999999997E-2</v>
      </c>
      <c r="M136">
        <v>6.4299999999999996E-2</v>
      </c>
      <c r="N136">
        <v>2.06E-2</v>
      </c>
      <c r="O136">
        <v>-8.8000000000000005E-3</v>
      </c>
      <c r="P136">
        <v>2.64E-2</v>
      </c>
      <c r="Q136">
        <v>-2.75E-2</v>
      </c>
      <c r="R136">
        <v>5.4600000000000003E-2</v>
      </c>
      <c r="S136">
        <v>-2.0999999999999999E-3</v>
      </c>
      <c r="T136">
        <v>2.2100000000000002E-2</v>
      </c>
    </row>
    <row r="137" spans="1:20">
      <c r="A137">
        <v>197203</v>
      </c>
      <c r="B137">
        <v>6.3E-3</v>
      </c>
      <c r="C137">
        <v>2.7000000000000001E-3</v>
      </c>
      <c r="D137">
        <v>-4.8999999999999998E-3</v>
      </c>
      <c r="E137">
        <v>-1.8800000000000001E-2</v>
      </c>
      <c r="F137">
        <v>-5.3400000000000003E-2</v>
      </c>
      <c r="G137">
        <v>-1.7899999999999999E-2</v>
      </c>
      <c r="H137">
        <v>4.0300000000000002E-2</v>
      </c>
      <c r="I137">
        <v>2.18E-2</v>
      </c>
      <c r="J137">
        <v>1.9E-3</v>
      </c>
      <c r="K137">
        <v>5.3E-3</v>
      </c>
      <c r="L137">
        <v>1E-4</v>
      </c>
      <c r="M137">
        <v>-2.2800000000000001E-2</v>
      </c>
      <c r="N137">
        <v>2.01E-2</v>
      </c>
      <c r="O137">
        <v>4.9299999999999997E-2</v>
      </c>
      <c r="P137">
        <v>-4.4999999999999997E-3</v>
      </c>
      <c r="Q137">
        <v>-4.1000000000000003E-3</v>
      </c>
      <c r="R137">
        <v>2.1000000000000001E-2</v>
      </c>
      <c r="S137">
        <v>4.8599999999999997E-2</v>
      </c>
      <c r="T137">
        <v>-7.7000000000000002E-3</v>
      </c>
    </row>
    <row r="138" spans="1:20">
      <c r="A138">
        <v>197204</v>
      </c>
      <c r="B138">
        <v>2.8999999999999998E-3</v>
      </c>
      <c r="C138">
        <v>2.8999999999999998E-3</v>
      </c>
      <c r="D138">
        <v>1.8599999999999998E-2</v>
      </c>
      <c r="E138">
        <v>1.6000000000000001E-3</v>
      </c>
      <c r="F138">
        <v>-9.2999999999999992E-3</v>
      </c>
      <c r="G138">
        <v>-1.7299999999999999E-2</v>
      </c>
      <c r="H138">
        <v>1.77E-2</v>
      </c>
      <c r="I138">
        <v>1.9099999999999999E-2</v>
      </c>
      <c r="J138">
        <v>1.4E-2</v>
      </c>
      <c r="K138">
        <v>1.7600000000000001E-2</v>
      </c>
      <c r="L138">
        <v>-8.0000000000000004E-4</v>
      </c>
      <c r="M138">
        <v>4.3E-3</v>
      </c>
      <c r="N138">
        <v>1.9699999999999999E-2</v>
      </c>
      <c r="O138">
        <v>-2.7900000000000001E-2</v>
      </c>
      <c r="P138">
        <v>8.2000000000000007E-3</v>
      </c>
      <c r="Q138">
        <v>-3.09E-2</v>
      </c>
      <c r="R138">
        <v>-1.04E-2</v>
      </c>
      <c r="S138">
        <v>2.2700000000000001E-2</v>
      </c>
      <c r="T138">
        <v>-4.7999999999999996E-3</v>
      </c>
    </row>
    <row r="139" spans="1:20">
      <c r="A139">
        <v>197205</v>
      </c>
      <c r="B139">
        <v>1.2500000000000001E-2</v>
      </c>
      <c r="C139">
        <v>3.0000000000000001E-3</v>
      </c>
      <c r="D139">
        <v>4.4000000000000003E-3</v>
      </c>
      <c r="E139">
        <v>1.24E-2</v>
      </c>
      <c r="F139">
        <v>2.7300000000000001E-2</v>
      </c>
      <c r="G139">
        <v>-4.9200000000000001E-2</v>
      </c>
      <c r="H139">
        <v>3.44E-2</v>
      </c>
      <c r="I139">
        <v>1.0699999999999999E-2</v>
      </c>
      <c r="J139">
        <v>3.8100000000000002E-2</v>
      </c>
      <c r="K139">
        <v>-3.5700000000000003E-2</v>
      </c>
      <c r="L139">
        <v>-1.7500000000000002E-2</v>
      </c>
      <c r="M139">
        <v>-4.6100000000000002E-2</v>
      </c>
      <c r="N139">
        <v>3.2399999999999998E-2</v>
      </c>
      <c r="O139">
        <v>-3.1300000000000001E-2</v>
      </c>
      <c r="P139">
        <v>1.0699999999999999E-2</v>
      </c>
      <c r="Q139">
        <v>-4.7000000000000002E-3</v>
      </c>
      <c r="R139">
        <v>1.35E-2</v>
      </c>
      <c r="S139">
        <v>-2.1700000000000001E-2</v>
      </c>
      <c r="T139">
        <v>2.07E-2</v>
      </c>
    </row>
    <row r="140" spans="1:20">
      <c r="A140">
        <v>197206</v>
      </c>
      <c r="B140">
        <v>-2.4299999999999999E-2</v>
      </c>
      <c r="C140">
        <v>2.8999999999999998E-3</v>
      </c>
      <c r="D140">
        <v>-8.8999999999999999E-3</v>
      </c>
      <c r="E140">
        <v>-2.6499999999999999E-2</v>
      </c>
      <c r="F140">
        <v>-1.21E-2</v>
      </c>
      <c r="G140">
        <v>-2.1100000000000001E-2</v>
      </c>
      <c r="H140">
        <v>-1.0200000000000001E-2</v>
      </c>
      <c r="I140">
        <v>-4.1599999999999998E-2</v>
      </c>
      <c r="J140">
        <v>6.1999999999999998E-3</v>
      </c>
      <c r="K140">
        <v>-3.6200000000000003E-2</v>
      </c>
      <c r="L140">
        <v>-5.7099999999999998E-2</v>
      </c>
      <c r="M140">
        <v>-1.5100000000000001E-2</v>
      </c>
      <c r="N140">
        <v>-1.7999999999999999E-2</v>
      </c>
      <c r="O140">
        <v>-2.8899999999999999E-2</v>
      </c>
      <c r="P140">
        <v>-8.3599999999999994E-2</v>
      </c>
      <c r="Q140">
        <v>-1.8499999999999999E-2</v>
      </c>
      <c r="R140">
        <v>-4.0300000000000002E-2</v>
      </c>
      <c r="S140">
        <v>-4.1099999999999998E-2</v>
      </c>
      <c r="T140">
        <v>-3.1800000000000002E-2</v>
      </c>
    </row>
    <row r="141" spans="1:20">
      <c r="A141">
        <v>197207</v>
      </c>
      <c r="B141">
        <v>-8.0000000000000002E-3</v>
      </c>
      <c r="C141">
        <v>3.0999999999999999E-3</v>
      </c>
      <c r="D141">
        <v>3.3999999999999998E-3</v>
      </c>
      <c r="E141">
        <v>-3.9100000000000003E-2</v>
      </c>
      <c r="F141">
        <v>-7.6E-3</v>
      </c>
      <c r="G141">
        <v>-3.7900000000000003E-2</v>
      </c>
      <c r="H141">
        <v>-6.8999999999999999E-3</v>
      </c>
      <c r="I141">
        <v>-6.1000000000000004E-3</v>
      </c>
      <c r="J141">
        <v>2.47E-2</v>
      </c>
      <c r="K141">
        <v>-3.1800000000000002E-2</v>
      </c>
      <c r="L141">
        <v>-4.2000000000000003E-2</v>
      </c>
      <c r="M141">
        <v>7.1999999999999998E-3</v>
      </c>
      <c r="N141">
        <v>1.9E-3</v>
      </c>
      <c r="O141">
        <v>-1.9E-2</v>
      </c>
      <c r="P141">
        <v>-2.93E-2</v>
      </c>
      <c r="Q141">
        <v>-2.5999999999999999E-3</v>
      </c>
      <c r="R141">
        <v>-2.53E-2</v>
      </c>
      <c r="S141">
        <v>-1.32E-2</v>
      </c>
      <c r="T141">
        <v>-1.44E-2</v>
      </c>
    </row>
    <row r="142" spans="1:20">
      <c r="A142">
        <v>197208</v>
      </c>
      <c r="B142">
        <v>3.2599999999999997E-2</v>
      </c>
      <c r="C142">
        <v>2.8999999999999998E-3</v>
      </c>
      <c r="D142">
        <v>1.24E-2</v>
      </c>
      <c r="E142">
        <v>3.6299999999999999E-2</v>
      </c>
      <c r="F142">
        <v>0.1187</v>
      </c>
      <c r="G142">
        <v>-1.4500000000000001E-2</v>
      </c>
      <c r="H142">
        <v>-2.07E-2</v>
      </c>
      <c r="I142">
        <v>7.2999999999999995E-2</v>
      </c>
      <c r="J142">
        <v>3.0999999999999999E-3</v>
      </c>
      <c r="K142">
        <v>5.7000000000000002E-3</v>
      </c>
      <c r="L142">
        <v>8.1100000000000005E-2</v>
      </c>
      <c r="M142">
        <v>2.9499999999999998E-2</v>
      </c>
      <c r="N142">
        <v>2.3400000000000001E-2</v>
      </c>
      <c r="O142">
        <v>4.2099999999999999E-2</v>
      </c>
      <c r="P142">
        <v>1.23E-2</v>
      </c>
      <c r="Q142">
        <v>5.6599999999999998E-2</v>
      </c>
      <c r="R142">
        <v>-8.8999999999999999E-3</v>
      </c>
      <c r="S142">
        <v>5.7200000000000001E-2</v>
      </c>
      <c r="T142">
        <v>3.5000000000000003E-2</v>
      </c>
    </row>
    <row r="143" spans="1:20">
      <c r="A143">
        <v>197209</v>
      </c>
      <c r="B143">
        <v>-1.14E-2</v>
      </c>
      <c r="C143">
        <v>3.3999999999999998E-3</v>
      </c>
      <c r="D143">
        <v>-1.5100000000000001E-2</v>
      </c>
      <c r="E143">
        <v>-4.9700000000000001E-2</v>
      </c>
      <c r="F143">
        <v>-9.9000000000000008E-3</v>
      </c>
      <c r="G143">
        <v>-3.78E-2</v>
      </c>
      <c r="H143">
        <v>1.29E-2</v>
      </c>
      <c r="I143">
        <v>-4.9500000000000002E-2</v>
      </c>
      <c r="J143">
        <v>-8.8000000000000005E-3</v>
      </c>
      <c r="K143">
        <v>-3.3599999999999998E-2</v>
      </c>
      <c r="L143">
        <v>-4.2700000000000002E-2</v>
      </c>
      <c r="M143">
        <v>-3.9199999999999999E-2</v>
      </c>
      <c r="N143">
        <v>-1.4500000000000001E-2</v>
      </c>
      <c r="O143">
        <v>-1.54E-2</v>
      </c>
      <c r="P143">
        <v>-5.4800000000000001E-2</v>
      </c>
      <c r="Q143">
        <v>-1.6000000000000001E-3</v>
      </c>
      <c r="R143">
        <v>-4.7000000000000002E-3</v>
      </c>
      <c r="S143">
        <v>-5.1999999999999998E-3</v>
      </c>
      <c r="T143">
        <v>-4.0000000000000002E-4</v>
      </c>
    </row>
    <row r="144" spans="1:20">
      <c r="A144">
        <v>197210</v>
      </c>
      <c r="B144">
        <v>5.1999999999999998E-3</v>
      </c>
      <c r="C144">
        <v>4.0000000000000001E-3</v>
      </c>
      <c r="D144">
        <v>8.0999999999999996E-3</v>
      </c>
      <c r="E144">
        <v>-1.14E-2</v>
      </c>
      <c r="F144">
        <v>3.2500000000000001E-2</v>
      </c>
      <c r="G144">
        <v>-7.9000000000000008E-3</v>
      </c>
      <c r="H144">
        <v>2.9999999999999997E-4</v>
      </c>
      <c r="I144">
        <v>-3.0000000000000001E-3</v>
      </c>
      <c r="J144">
        <v>2.1299999999999999E-2</v>
      </c>
      <c r="K144">
        <v>-9.7000000000000003E-3</v>
      </c>
      <c r="L144">
        <v>-2.3E-2</v>
      </c>
      <c r="M144">
        <v>-2.1399999999999999E-2</v>
      </c>
      <c r="N144">
        <v>-3.5700000000000003E-2</v>
      </c>
      <c r="O144">
        <v>-3.7999999999999999E-2</v>
      </c>
      <c r="P144">
        <v>1.09E-2</v>
      </c>
      <c r="Q144">
        <v>6.3700000000000007E-2</v>
      </c>
      <c r="R144">
        <v>8.3000000000000001E-3</v>
      </c>
      <c r="S144">
        <v>1.21E-2</v>
      </c>
      <c r="T144">
        <v>8.3000000000000001E-3</v>
      </c>
    </row>
    <row r="145" spans="1:20">
      <c r="A145">
        <v>197211</v>
      </c>
      <c r="B145">
        <v>4.5999999999999999E-2</v>
      </c>
      <c r="C145">
        <v>3.7000000000000002E-3</v>
      </c>
      <c r="D145">
        <v>5.3100000000000001E-2</v>
      </c>
      <c r="E145">
        <v>4.1700000000000001E-2</v>
      </c>
      <c r="F145">
        <v>5.9499999999999997E-2</v>
      </c>
      <c r="G145">
        <v>9.2200000000000004E-2</v>
      </c>
      <c r="H145">
        <v>2.5000000000000001E-3</v>
      </c>
      <c r="I145">
        <v>5.5599999999999997E-2</v>
      </c>
      <c r="J145">
        <v>1.11E-2</v>
      </c>
      <c r="K145">
        <v>7.4300000000000005E-2</v>
      </c>
      <c r="L145">
        <v>0.12909999999999999</v>
      </c>
      <c r="M145">
        <v>3.6999999999999998E-2</v>
      </c>
      <c r="N145">
        <v>2.3300000000000001E-2</v>
      </c>
      <c r="O145">
        <v>9.8299999999999998E-2</v>
      </c>
      <c r="P145">
        <v>5.8700000000000002E-2</v>
      </c>
      <c r="Q145">
        <v>6.0199999999999997E-2</v>
      </c>
      <c r="R145">
        <v>5.6800000000000003E-2</v>
      </c>
      <c r="S145">
        <v>4.36E-2</v>
      </c>
      <c r="T145">
        <v>5.0200000000000002E-2</v>
      </c>
    </row>
    <row r="146" spans="1:20">
      <c r="A146">
        <v>197212</v>
      </c>
      <c r="B146">
        <v>6.1999999999999998E-3</v>
      </c>
      <c r="C146">
        <v>3.7000000000000002E-3</v>
      </c>
      <c r="D146">
        <v>1.37E-2</v>
      </c>
      <c r="E146">
        <v>2.24E-2</v>
      </c>
      <c r="F146">
        <v>1.0800000000000001E-2</v>
      </c>
      <c r="G146">
        <v>-2.6499999999999999E-2</v>
      </c>
      <c r="H146">
        <v>3.5700000000000003E-2</v>
      </c>
      <c r="I146">
        <v>7.0000000000000001E-3</v>
      </c>
      <c r="J146">
        <v>2.9899999999999999E-2</v>
      </c>
      <c r="K146">
        <v>-2.41E-2</v>
      </c>
      <c r="L146">
        <v>-6.0100000000000001E-2</v>
      </c>
      <c r="M146">
        <v>-5.1000000000000004E-3</v>
      </c>
      <c r="N146">
        <v>1.1299999999999999E-2</v>
      </c>
      <c r="O146">
        <v>-3.2000000000000002E-3</v>
      </c>
      <c r="P146">
        <v>-4.2700000000000002E-2</v>
      </c>
      <c r="Q146">
        <v>-1.9099999999999999E-2</v>
      </c>
      <c r="R146">
        <v>1.7399999999999999E-2</v>
      </c>
      <c r="S146">
        <v>-1.17E-2</v>
      </c>
      <c r="T146">
        <v>6.7000000000000002E-3</v>
      </c>
    </row>
    <row r="147" spans="1:20">
      <c r="A147">
        <v>197301</v>
      </c>
      <c r="B147">
        <v>-3.2899999999999999E-2</v>
      </c>
      <c r="C147">
        <v>4.4000000000000003E-3</v>
      </c>
      <c r="D147">
        <v>-3.6299999999999999E-2</v>
      </c>
      <c r="E147">
        <v>1.7899999999999999E-2</v>
      </c>
      <c r="F147">
        <v>3.7600000000000001E-2</v>
      </c>
      <c r="G147">
        <v>-7.6899999999999996E-2</v>
      </c>
      <c r="H147">
        <v>-6.3500000000000001E-2</v>
      </c>
      <c r="I147">
        <v>-2.8400000000000002E-2</v>
      </c>
      <c r="J147">
        <v>-1.26E-2</v>
      </c>
      <c r="K147">
        <v>-8.0500000000000002E-2</v>
      </c>
      <c r="L147">
        <v>-1.61E-2</v>
      </c>
      <c r="M147">
        <v>-5.8999999999999997E-2</v>
      </c>
      <c r="N147">
        <v>1.41E-2</v>
      </c>
      <c r="O147">
        <v>-6.3600000000000004E-2</v>
      </c>
      <c r="P147">
        <v>-9.7699999999999995E-2</v>
      </c>
      <c r="Q147">
        <v>-4.7199999999999999E-2</v>
      </c>
      <c r="R147">
        <v>-4.4299999999999999E-2</v>
      </c>
      <c r="S147">
        <v>-7.9500000000000001E-2</v>
      </c>
      <c r="T147">
        <v>-4.1500000000000002E-2</v>
      </c>
    </row>
    <row r="148" spans="1:20">
      <c r="A148">
        <v>197302</v>
      </c>
      <c r="B148">
        <v>-4.8500000000000001E-2</v>
      </c>
      <c r="C148">
        <v>4.1000000000000003E-3</v>
      </c>
      <c r="D148">
        <v>-3.6200000000000003E-2</v>
      </c>
      <c r="E148">
        <v>2.8400000000000002E-2</v>
      </c>
      <c r="F148">
        <v>-7.5600000000000001E-2</v>
      </c>
      <c r="G148">
        <v>-9.5899999999999999E-2</v>
      </c>
      <c r="H148">
        <v>-1.78E-2</v>
      </c>
      <c r="I148">
        <v>-6.7000000000000002E-3</v>
      </c>
      <c r="J148">
        <v>-7.9000000000000008E-3</v>
      </c>
      <c r="K148">
        <v>-8.48E-2</v>
      </c>
      <c r="L148">
        <v>-2.01E-2</v>
      </c>
      <c r="M148">
        <v>-3.8800000000000001E-2</v>
      </c>
      <c r="N148">
        <v>-3.56E-2</v>
      </c>
      <c r="O148">
        <v>-6.9900000000000004E-2</v>
      </c>
      <c r="P148">
        <v>-6.2199999999999998E-2</v>
      </c>
      <c r="Q148">
        <v>-2.3900000000000001E-2</v>
      </c>
      <c r="R148">
        <v>-6.7799999999999999E-2</v>
      </c>
      <c r="S148">
        <v>-6.5500000000000003E-2</v>
      </c>
      <c r="T148">
        <v>-6.2300000000000001E-2</v>
      </c>
    </row>
    <row r="149" spans="1:20">
      <c r="A149">
        <v>197303</v>
      </c>
      <c r="B149">
        <v>-1.29E-2</v>
      </c>
      <c r="C149">
        <v>4.5999999999999999E-3</v>
      </c>
      <c r="D149">
        <v>-1.47E-2</v>
      </c>
      <c r="E149">
        <v>-2.58E-2</v>
      </c>
      <c r="F149">
        <v>2.8899999999999999E-2</v>
      </c>
      <c r="G149">
        <v>-3.0800000000000001E-2</v>
      </c>
      <c r="H149">
        <v>-2.12E-2</v>
      </c>
      <c r="I149">
        <v>3.0999999999999999E-3</v>
      </c>
      <c r="J149">
        <v>0</v>
      </c>
      <c r="K149">
        <v>-2.5600000000000001E-2</v>
      </c>
      <c r="L149">
        <v>3.2199999999999999E-2</v>
      </c>
      <c r="M149">
        <v>8.2000000000000007E-3</v>
      </c>
      <c r="N149">
        <v>-1.67E-2</v>
      </c>
      <c r="O149">
        <v>-2.9899999999999999E-2</v>
      </c>
      <c r="P149">
        <v>1.29E-2</v>
      </c>
      <c r="Q149">
        <v>-2.6200000000000001E-2</v>
      </c>
      <c r="R149">
        <v>-6.08E-2</v>
      </c>
      <c r="S149">
        <v>-8.8999999999999999E-3</v>
      </c>
      <c r="T149">
        <v>-1.14E-2</v>
      </c>
    </row>
    <row r="150" spans="1:20">
      <c r="A150">
        <v>197304</v>
      </c>
      <c r="B150">
        <v>-5.6800000000000003E-2</v>
      </c>
      <c r="C150">
        <v>5.1999999999999998E-3</v>
      </c>
      <c r="D150">
        <v>-4.7100000000000003E-2</v>
      </c>
      <c r="E150">
        <v>-2.1499999999999998E-2</v>
      </c>
      <c r="F150">
        <v>-1.7600000000000001E-2</v>
      </c>
      <c r="G150">
        <v>-8.0699999999999994E-2</v>
      </c>
      <c r="H150">
        <v>-7.4399999999999994E-2</v>
      </c>
      <c r="I150">
        <v>-4.0500000000000001E-2</v>
      </c>
      <c r="J150">
        <v>-5.5399999999999998E-2</v>
      </c>
      <c r="K150">
        <v>-5.4800000000000001E-2</v>
      </c>
      <c r="L150">
        <v>-1.6899999999999998E-2</v>
      </c>
      <c r="M150">
        <v>-1.2800000000000001E-2</v>
      </c>
      <c r="N150">
        <v>-6.9599999999999995E-2</v>
      </c>
      <c r="O150">
        <v>-3.6799999999999999E-2</v>
      </c>
      <c r="P150">
        <v>-8.6499999999999994E-2</v>
      </c>
      <c r="Q150">
        <v>-1.0999999999999999E-2</v>
      </c>
      <c r="R150">
        <v>-8.8700000000000001E-2</v>
      </c>
      <c r="S150">
        <v>-8.5400000000000004E-2</v>
      </c>
      <c r="T150">
        <v>-4.5999999999999999E-2</v>
      </c>
    </row>
    <row r="151" spans="1:20">
      <c r="A151">
        <v>197305</v>
      </c>
      <c r="B151">
        <v>-2.9399999999999999E-2</v>
      </c>
      <c r="C151">
        <v>5.1000000000000004E-3</v>
      </c>
      <c r="D151">
        <v>-1.4500000000000001E-2</v>
      </c>
      <c r="E151">
        <v>-2.7199999999999998E-2</v>
      </c>
      <c r="F151">
        <v>-2.9499999999999998E-2</v>
      </c>
      <c r="G151">
        <v>-7.2099999999999997E-2</v>
      </c>
      <c r="H151">
        <v>-2.8E-3</v>
      </c>
      <c r="I151">
        <v>-1.55E-2</v>
      </c>
      <c r="J151">
        <v>-1.6999999999999999E-3</v>
      </c>
      <c r="K151">
        <v>-5.4399999999999997E-2</v>
      </c>
      <c r="L151">
        <v>-5.67E-2</v>
      </c>
      <c r="M151">
        <v>-2.6200000000000001E-2</v>
      </c>
      <c r="N151">
        <v>-2.9399999999999999E-2</v>
      </c>
      <c r="O151">
        <v>-6.5500000000000003E-2</v>
      </c>
      <c r="P151">
        <v>-8.9300000000000004E-2</v>
      </c>
      <c r="Q151">
        <v>-1.5E-3</v>
      </c>
      <c r="R151">
        <v>-1.9599999999999999E-2</v>
      </c>
      <c r="S151">
        <v>-3.73E-2</v>
      </c>
      <c r="T151">
        <v>-3.3799999999999997E-2</v>
      </c>
    </row>
    <row r="152" spans="1:20">
      <c r="A152">
        <v>197306</v>
      </c>
      <c r="B152">
        <v>-1.5599999999999999E-2</v>
      </c>
      <c r="C152">
        <v>5.1000000000000004E-3</v>
      </c>
      <c r="D152">
        <v>-3.6700000000000003E-2</v>
      </c>
      <c r="E152">
        <v>7.0000000000000001E-3</v>
      </c>
      <c r="F152">
        <v>1.6E-2</v>
      </c>
      <c r="G152">
        <v>-0.10050000000000001</v>
      </c>
      <c r="H152">
        <v>5.1000000000000004E-3</v>
      </c>
      <c r="I152">
        <v>-2.06E-2</v>
      </c>
      <c r="J152">
        <v>5.0000000000000001E-3</v>
      </c>
      <c r="K152">
        <v>-3.2199999999999999E-2</v>
      </c>
      <c r="L152">
        <v>-3.1899999999999998E-2</v>
      </c>
      <c r="M152">
        <v>-1.7500000000000002E-2</v>
      </c>
      <c r="N152">
        <v>-3.7000000000000002E-3</v>
      </c>
      <c r="O152">
        <v>-3.3000000000000002E-2</v>
      </c>
      <c r="P152">
        <v>-6.7100000000000007E-2</v>
      </c>
      <c r="Q152">
        <v>-2.98E-2</v>
      </c>
      <c r="R152">
        <v>-6.3700000000000007E-2</v>
      </c>
      <c r="S152">
        <v>2.0199999999999999E-2</v>
      </c>
      <c r="T152">
        <v>-2.76E-2</v>
      </c>
    </row>
    <row r="153" spans="1:20">
      <c r="A153">
        <v>197307</v>
      </c>
      <c r="B153">
        <v>5.04E-2</v>
      </c>
      <c r="C153">
        <v>6.4000000000000003E-3</v>
      </c>
      <c r="D153">
        <v>5.3400000000000003E-2</v>
      </c>
      <c r="E153">
        <v>7.2099999999999997E-2</v>
      </c>
      <c r="F153">
        <v>4.0000000000000002E-4</v>
      </c>
      <c r="G153">
        <v>0.10970000000000001</v>
      </c>
      <c r="H153">
        <v>4.2700000000000002E-2</v>
      </c>
      <c r="I153">
        <v>6.4500000000000002E-2</v>
      </c>
      <c r="J153">
        <v>5.3999999999999999E-2</v>
      </c>
      <c r="K153">
        <v>0.13320000000000001</v>
      </c>
      <c r="L153">
        <v>6.4600000000000005E-2</v>
      </c>
      <c r="M153">
        <v>7.3200000000000001E-2</v>
      </c>
      <c r="N153">
        <v>5.4600000000000003E-2</v>
      </c>
      <c r="O153">
        <v>4.7300000000000002E-2</v>
      </c>
      <c r="P153">
        <v>9.1700000000000004E-2</v>
      </c>
      <c r="Q153">
        <v>-3.0300000000000001E-2</v>
      </c>
      <c r="R153">
        <v>9.6799999999999997E-2</v>
      </c>
      <c r="S153">
        <v>8.4500000000000006E-2</v>
      </c>
      <c r="T153">
        <v>5.2900000000000003E-2</v>
      </c>
    </row>
    <row r="154" spans="1:20">
      <c r="A154">
        <v>197308</v>
      </c>
      <c r="B154">
        <v>-3.8399999999999997E-2</v>
      </c>
      <c r="C154">
        <v>7.0000000000000001E-3</v>
      </c>
      <c r="D154">
        <v>-2.69E-2</v>
      </c>
      <c r="E154">
        <v>-1.04E-2</v>
      </c>
      <c r="F154">
        <v>-4.0500000000000001E-2</v>
      </c>
      <c r="G154">
        <v>-7.1400000000000005E-2</v>
      </c>
      <c r="H154">
        <v>-4.1799999999999997E-2</v>
      </c>
      <c r="I154">
        <v>-2.3699999999999999E-2</v>
      </c>
      <c r="J154">
        <v>-8.5300000000000001E-2</v>
      </c>
      <c r="K154">
        <v>-2.9100000000000001E-2</v>
      </c>
      <c r="L154">
        <v>3.8999999999999998E-3</v>
      </c>
      <c r="M154">
        <v>-1.26E-2</v>
      </c>
      <c r="N154">
        <v>-3.0300000000000001E-2</v>
      </c>
      <c r="O154">
        <v>-3.85E-2</v>
      </c>
      <c r="P154">
        <v>-4.3700000000000003E-2</v>
      </c>
      <c r="Q154">
        <v>-2.7900000000000001E-2</v>
      </c>
      <c r="R154">
        <v>-5.11E-2</v>
      </c>
      <c r="S154">
        <v>-2.93E-2</v>
      </c>
      <c r="T154">
        <v>-3.2099999999999997E-2</v>
      </c>
    </row>
    <row r="155" spans="1:20">
      <c r="A155">
        <v>197309</v>
      </c>
      <c r="B155">
        <v>4.7500000000000001E-2</v>
      </c>
      <c r="C155">
        <v>6.7999999999999996E-3</v>
      </c>
      <c r="D155">
        <v>5.2600000000000001E-2</v>
      </c>
      <c r="E155">
        <v>0.1062</v>
      </c>
      <c r="F155">
        <v>8.6800000000000002E-2</v>
      </c>
      <c r="G155">
        <v>7.7799999999999994E-2</v>
      </c>
      <c r="H155">
        <v>-5.7000000000000002E-3</v>
      </c>
      <c r="I155">
        <v>9.6100000000000005E-2</v>
      </c>
      <c r="J155">
        <v>-1.03E-2</v>
      </c>
      <c r="K155">
        <v>8.8200000000000001E-2</v>
      </c>
      <c r="L155">
        <v>9.1700000000000004E-2</v>
      </c>
      <c r="M155">
        <v>5.7500000000000002E-2</v>
      </c>
      <c r="N155">
        <v>-1.77E-2</v>
      </c>
      <c r="O155">
        <v>6.3E-2</v>
      </c>
      <c r="P155">
        <v>0.1009</v>
      </c>
      <c r="Q155">
        <v>7.22E-2</v>
      </c>
      <c r="R155">
        <v>6.5600000000000006E-2</v>
      </c>
      <c r="S155">
        <v>6.6400000000000001E-2</v>
      </c>
      <c r="T155">
        <v>6.0999999999999999E-2</v>
      </c>
    </row>
    <row r="156" spans="1:20">
      <c r="A156">
        <v>197310</v>
      </c>
      <c r="B156">
        <v>-8.6E-3</v>
      </c>
      <c r="C156">
        <v>6.4999999999999997E-3</v>
      </c>
      <c r="D156">
        <v>-2.52E-2</v>
      </c>
      <c r="E156">
        <v>5.7200000000000001E-2</v>
      </c>
      <c r="F156">
        <v>5.0900000000000001E-2</v>
      </c>
      <c r="G156">
        <v>-3.8899999999999997E-2</v>
      </c>
      <c r="H156">
        <v>-1.26E-2</v>
      </c>
      <c r="I156">
        <v>2.1000000000000001E-2</v>
      </c>
      <c r="J156">
        <v>-3.3E-3</v>
      </c>
      <c r="K156">
        <v>-1.1900000000000001E-2</v>
      </c>
      <c r="L156">
        <v>6.7500000000000004E-2</v>
      </c>
      <c r="M156">
        <v>1.43E-2</v>
      </c>
      <c r="N156">
        <v>3.4000000000000002E-2</v>
      </c>
      <c r="O156">
        <v>-7.9000000000000001E-2</v>
      </c>
      <c r="P156">
        <v>-8.3000000000000001E-3</v>
      </c>
      <c r="Q156">
        <v>-4.0300000000000002E-2</v>
      </c>
      <c r="R156">
        <v>-4.3999999999999997E-2</v>
      </c>
      <c r="S156">
        <v>-2.41E-2</v>
      </c>
      <c r="T156">
        <v>-3.6299999999999999E-2</v>
      </c>
    </row>
    <row r="157" spans="1:20">
      <c r="A157">
        <v>197311</v>
      </c>
      <c r="B157">
        <v>-0.12740000000000001</v>
      </c>
      <c r="C157">
        <v>5.5999999999999999E-3</v>
      </c>
      <c r="D157">
        <v>-0.13200000000000001</v>
      </c>
      <c r="E157">
        <v>-7.0199999999999999E-2</v>
      </c>
      <c r="F157">
        <v>-5.8400000000000001E-2</v>
      </c>
      <c r="G157">
        <v>-0.2374</v>
      </c>
      <c r="H157">
        <v>-0.1371</v>
      </c>
      <c r="I157">
        <v>-0.1842</v>
      </c>
      <c r="J157">
        <v>-8.9200000000000002E-2</v>
      </c>
      <c r="K157">
        <v>-0.19769999999999999</v>
      </c>
      <c r="L157">
        <v>-0.14710000000000001</v>
      </c>
      <c r="M157">
        <v>-9.0899999999999995E-2</v>
      </c>
      <c r="N157">
        <v>-0.1145</v>
      </c>
      <c r="O157">
        <v>-0.2104</v>
      </c>
      <c r="P157">
        <v>-0.15909999999999999</v>
      </c>
      <c r="Q157">
        <v>-0.1217</v>
      </c>
      <c r="R157">
        <v>-0.19209999999999999</v>
      </c>
      <c r="S157">
        <v>-0.12820000000000001</v>
      </c>
      <c r="T157">
        <v>-0.1263</v>
      </c>
    </row>
    <row r="158" spans="1:20">
      <c r="A158">
        <v>197312</v>
      </c>
      <c r="B158">
        <v>5.7999999999999996E-3</v>
      </c>
      <c r="C158">
        <v>6.4000000000000003E-3</v>
      </c>
      <c r="D158">
        <v>-1.55E-2</v>
      </c>
      <c r="E158">
        <v>7.4399999999999994E-2</v>
      </c>
      <c r="F158">
        <v>7.8899999999999998E-2</v>
      </c>
      <c r="G158">
        <v>-8.5099999999999995E-2</v>
      </c>
      <c r="H158">
        <v>-1.8100000000000002E-2</v>
      </c>
      <c r="I158">
        <v>5.21E-2</v>
      </c>
      <c r="J158">
        <v>-5.8400000000000001E-2</v>
      </c>
      <c r="K158">
        <v>1.6999999999999999E-3</v>
      </c>
      <c r="L158">
        <v>9.8699999999999996E-2</v>
      </c>
      <c r="M158">
        <v>0.02</v>
      </c>
      <c r="N158">
        <v>-4.1500000000000002E-2</v>
      </c>
      <c r="O158">
        <v>-4.7699999999999999E-2</v>
      </c>
      <c r="P158">
        <v>3.7999999999999999E-2</v>
      </c>
      <c r="Q158">
        <v>2.7699999999999999E-2</v>
      </c>
      <c r="R158">
        <v>-7.9000000000000008E-3</v>
      </c>
      <c r="S158">
        <v>1.54E-2</v>
      </c>
      <c r="T158">
        <v>8.3999999999999995E-3</v>
      </c>
    </row>
    <row r="159" spans="1:20">
      <c r="A159">
        <v>197401</v>
      </c>
      <c r="B159">
        <v>-1.6999999999999999E-3</v>
      </c>
      <c r="C159">
        <v>6.3E-3</v>
      </c>
      <c r="D159">
        <v>8.6999999999999994E-3</v>
      </c>
      <c r="E159">
        <v>4.4900000000000002E-2</v>
      </c>
      <c r="F159">
        <v>-9.1999999999999998E-2</v>
      </c>
      <c r="G159">
        <v>9.9199999999999997E-2</v>
      </c>
      <c r="H159">
        <v>-2.4E-2</v>
      </c>
      <c r="I159">
        <v>1.29E-2</v>
      </c>
      <c r="J159">
        <v>-2.3900000000000001E-2</v>
      </c>
      <c r="K159">
        <v>5.6300000000000003E-2</v>
      </c>
      <c r="L159">
        <v>4.2799999999999998E-2</v>
      </c>
      <c r="M159">
        <v>-1.15E-2</v>
      </c>
      <c r="N159">
        <v>-9.9000000000000008E-3</v>
      </c>
      <c r="O159">
        <v>0.1123</v>
      </c>
      <c r="P159">
        <v>2.3400000000000001E-2</v>
      </c>
      <c r="Q159">
        <v>3.9199999999999999E-2</v>
      </c>
      <c r="R159">
        <v>6.1899999999999997E-2</v>
      </c>
      <c r="S159">
        <v>-3.0999999999999999E-3</v>
      </c>
      <c r="T159">
        <v>8.6E-3</v>
      </c>
    </row>
    <row r="160" spans="1:20">
      <c r="A160">
        <v>197402</v>
      </c>
      <c r="B160">
        <v>-4.7999999999999996E-3</v>
      </c>
      <c r="C160">
        <v>5.7999999999999996E-3</v>
      </c>
      <c r="D160">
        <v>-4.7000000000000002E-3</v>
      </c>
      <c r="E160">
        <v>1.5100000000000001E-2</v>
      </c>
      <c r="F160">
        <v>-1.8599999999999998E-2</v>
      </c>
      <c r="G160">
        <v>4.1000000000000003E-3</v>
      </c>
      <c r="H160">
        <v>-3.8699999999999998E-2</v>
      </c>
      <c r="I160">
        <v>1.34E-2</v>
      </c>
      <c r="J160">
        <v>-1.95E-2</v>
      </c>
      <c r="K160">
        <v>3.2500000000000001E-2</v>
      </c>
      <c r="L160">
        <v>2.86E-2</v>
      </c>
      <c r="M160">
        <v>-8.6999999999999994E-3</v>
      </c>
      <c r="N160">
        <v>-1.18E-2</v>
      </c>
      <c r="O160">
        <v>-8.0000000000000002E-3</v>
      </c>
      <c r="P160">
        <v>6.3600000000000004E-2</v>
      </c>
      <c r="Q160">
        <v>-3.0999999999999999E-3</v>
      </c>
      <c r="R160">
        <v>2.3E-3</v>
      </c>
      <c r="S160">
        <v>1E-4</v>
      </c>
      <c r="T160">
        <v>2.0000000000000101E-4</v>
      </c>
    </row>
    <row r="161" spans="1:20">
      <c r="A161">
        <v>197403</v>
      </c>
      <c r="B161">
        <v>-2.81E-2</v>
      </c>
      <c r="C161">
        <v>5.5999999999999999E-3</v>
      </c>
      <c r="D161">
        <v>-2.87E-2</v>
      </c>
      <c r="E161">
        <v>-4.9700000000000001E-2</v>
      </c>
      <c r="F161">
        <v>-4.2000000000000003E-2</v>
      </c>
      <c r="G161">
        <v>4.9999999999999903E-4</v>
      </c>
      <c r="H161">
        <v>-1.03E-2</v>
      </c>
      <c r="I161">
        <v>1.01E-2</v>
      </c>
      <c r="J161">
        <v>-3.7000000000000002E-3</v>
      </c>
      <c r="K161">
        <v>-1.23E-2</v>
      </c>
      <c r="L161">
        <v>-3.2199999999999999E-2</v>
      </c>
      <c r="M161">
        <v>-3.9399999999999998E-2</v>
      </c>
      <c r="N161">
        <v>-3.4099999999999998E-2</v>
      </c>
      <c r="O161">
        <v>-1.1000000000000001E-3</v>
      </c>
      <c r="P161">
        <v>-5.57E-2</v>
      </c>
      <c r="Q161">
        <v>-4.19E-2</v>
      </c>
      <c r="R161">
        <v>-4.4499999999999998E-2</v>
      </c>
      <c r="S161">
        <v>-4.6899999999999997E-2</v>
      </c>
      <c r="T161">
        <v>-2.5600000000000001E-2</v>
      </c>
    </row>
    <row r="162" spans="1:20">
      <c r="A162">
        <v>197404</v>
      </c>
      <c r="B162">
        <v>-5.2900000000000003E-2</v>
      </c>
      <c r="C162">
        <v>7.4999999999999997E-3</v>
      </c>
      <c r="D162">
        <v>-4.1799999999999997E-2</v>
      </c>
      <c r="E162">
        <v>-7.9100000000000004E-2</v>
      </c>
      <c r="F162">
        <v>-7.51E-2</v>
      </c>
      <c r="G162">
        <v>-3.6600000000000001E-2</v>
      </c>
      <c r="H162">
        <v>-6.2700000000000006E-2</v>
      </c>
      <c r="I162">
        <v>2.3E-3</v>
      </c>
      <c r="J162">
        <v>-2.23E-2</v>
      </c>
      <c r="K162">
        <v>-5.2200000000000003E-2</v>
      </c>
      <c r="L162">
        <v>-5.5999999999999999E-3</v>
      </c>
      <c r="M162">
        <v>-6.88E-2</v>
      </c>
      <c r="N162">
        <v>-4.1599999999999998E-2</v>
      </c>
      <c r="O162">
        <v>-3.3399999999999999E-2</v>
      </c>
      <c r="P162">
        <v>-4.3099999999999999E-2</v>
      </c>
      <c r="Q162">
        <v>-0.12939999999999999</v>
      </c>
      <c r="R162">
        <v>-2.5999999999999999E-2</v>
      </c>
      <c r="S162">
        <v>-7.5600000000000001E-2</v>
      </c>
      <c r="T162">
        <v>-5.5100000000000003E-2</v>
      </c>
    </row>
    <row r="163" spans="1:20">
      <c r="A163">
        <v>197405</v>
      </c>
      <c r="B163">
        <v>-4.6699999999999998E-2</v>
      </c>
      <c r="C163">
        <v>7.4999999999999997E-3</v>
      </c>
      <c r="D163">
        <v>-4.6899999999999997E-2</v>
      </c>
      <c r="E163">
        <v>-8.5800000000000001E-2</v>
      </c>
      <c r="F163">
        <v>-8.3199999999999996E-2</v>
      </c>
      <c r="G163">
        <v>-7.6100000000000001E-2</v>
      </c>
      <c r="H163">
        <v>-5.7000000000000002E-3</v>
      </c>
      <c r="I163">
        <v>-8.8000000000000005E-3</v>
      </c>
      <c r="J163">
        <v>3.0000000000000001E-3</v>
      </c>
      <c r="K163">
        <v>-7.5200000000000003E-2</v>
      </c>
      <c r="L163">
        <v>-9.6299999999999997E-2</v>
      </c>
      <c r="M163">
        <v>-0.1227</v>
      </c>
      <c r="N163">
        <v>-5.3999999999999999E-2</v>
      </c>
      <c r="O163">
        <v>2.1700000000000001E-2</v>
      </c>
      <c r="P163">
        <v>-5.8599999999999999E-2</v>
      </c>
      <c r="Q163">
        <v>-5.6399999999999999E-2</v>
      </c>
      <c r="R163">
        <v>1.11E-2</v>
      </c>
      <c r="S163">
        <v>-0.1084</v>
      </c>
      <c r="T163">
        <v>-4.0099999999999997E-2</v>
      </c>
    </row>
    <row r="164" spans="1:20">
      <c r="A164">
        <v>197406</v>
      </c>
      <c r="B164">
        <v>-2.8299999999999999E-2</v>
      </c>
      <c r="C164">
        <v>6.0000000000000001E-3</v>
      </c>
      <c r="D164">
        <v>-1.0699999999999999E-2</v>
      </c>
      <c r="E164">
        <v>-1E-4</v>
      </c>
      <c r="F164">
        <v>-4.8999999999999998E-3</v>
      </c>
      <c r="G164">
        <v>-3.09E-2</v>
      </c>
      <c r="H164">
        <v>-2.4199999999999999E-2</v>
      </c>
      <c r="I164">
        <v>-1E-3</v>
      </c>
      <c r="J164">
        <v>-1.12E-2</v>
      </c>
      <c r="K164">
        <v>-5.2900000000000003E-2</v>
      </c>
      <c r="L164">
        <v>2.3900000000000001E-2</v>
      </c>
      <c r="M164">
        <v>-2.7199999999999998E-2</v>
      </c>
      <c r="N164">
        <v>-3.2500000000000001E-2</v>
      </c>
      <c r="O164">
        <v>-4.07E-2</v>
      </c>
      <c r="P164">
        <v>-1.77E-2</v>
      </c>
      <c r="Q164">
        <v>-6.7699999999999996E-2</v>
      </c>
      <c r="R164">
        <v>-3.1399999999999997E-2</v>
      </c>
      <c r="S164">
        <v>-7.3499999999999996E-2</v>
      </c>
      <c r="T164">
        <v>-2.76E-2</v>
      </c>
    </row>
    <row r="165" spans="1:20">
      <c r="A165">
        <v>197407</v>
      </c>
      <c r="B165">
        <v>-8.0500000000000002E-2</v>
      </c>
      <c r="C165">
        <v>7.0000000000000001E-3</v>
      </c>
      <c r="D165">
        <v>-0.12989999999999999</v>
      </c>
      <c r="E165">
        <v>4.3400000000000001E-2</v>
      </c>
      <c r="F165">
        <v>-1.6799999999999999E-2</v>
      </c>
      <c r="G165">
        <v>-3.9300000000000002E-2</v>
      </c>
      <c r="H165">
        <v>-0.14460000000000001</v>
      </c>
      <c r="I165">
        <v>-5.0599999999999999E-2</v>
      </c>
      <c r="J165">
        <v>-0.1351</v>
      </c>
      <c r="K165">
        <v>-6.2700000000000006E-2</v>
      </c>
      <c r="L165">
        <v>3.3000000000000002E-2</v>
      </c>
      <c r="M165">
        <v>-7.7200000000000005E-2</v>
      </c>
      <c r="N165">
        <v>-8.5999999999999993E-2</v>
      </c>
      <c r="O165">
        <v>-0.126</v>
      </c>
      <c r="P165">
        <v>-7.2499999999999995E-2</v>
      </c>
      <c r="Q165">
        <v>9.0000000000000204E-4</v>
      </c>
      <c r="R165">
        <v>-0.14499999999999999</v>
      </c>
      <c r="S165">
        <v>-7.9200000000000007E-2</v>
      </c>
      <c r="T165">
        <v>-8.3599999999999994E-2</v>
      </c>
    </row>
    <row r="166" spans="1:20">
      <c r="A166">
        <v>197408</v>
      </c>
      <c r="B166">
        <v>-9.35E-2</v>
      </c>
      <c r="C166">
        <v>6.0000000000000001E-3</v>
      </c>
      <c r="D166">
        <v>-0.12809999999999999</v>
      </c>
      <c r="E166">
        <v>-9.7000000000000003E-2</v>
      </c>
      <c r="F166">
        <v>-9.0700000000000003E-2</v>
      </c>
      <c r="G166">
        <v>-6.8199999999999997E-2</v>
      </c>
      <c r="H166">
        <v>-0.1116</v>
      </c>
      <c r="I166">
        <v>-0.1162</v>
      </c>
      <c r="J166">
        <v>-8.8400000000000006E-2</v>
      </c>
      <c r="K166">
        <v>-9.98E-2</v>
      </c>
      <c r="L166">
        <v>-8.5900000000000004E-2</v>
      </c>
      <c r="M166">
        <v>-8.7800000000000003E-2</v>
      </c>
      <c r="N166">
        <v>-7.4499999999999997E-2</v>
      </c>
      <c r="O166">
        <v>-4.8500000000000001E-2</v>
      </c>
      <c r="P166">
        <v>-0.1004</v>
      </c>
      <c r="Q166">
        <v>-9.2200000000000004E-2</v>
      </c>
      <c r="R166">
        <v>-0.14149999999999999</v>
      </c>
      <c r="S166">
        <v>-0.1237</v>
      </c>
      <c r="T166">
        <v>-7.2300000000000003E-2</v>
      </c>
    </row>
    <row r="167" spans="1:20">
      <c r="A167">
        <v>197409</v>
      </c>
      <c r="B167">
        <v>-0.1177</v>
      </c>
      <c r="C167">
        <v>8.0999999999999996E-3</v>
      </c>
      <c r="D167">
        <v>-0.14180000000000001</v>
      </c>
      <c r="E167">
        <v>-0.13239999999999999</v>
      </c>
      <c r="F167">
        <v>-8.6999999999999994E-2</v>
      </c>
      <c r="G167">
        <v>-0.10630000000000001</v>
      </c>
      <c r="H167">
        <v>-0.1905</v>
      </c>
      <c r="I167">
        <v>-0.11</v>
      </c>
      <c r="J167">
        <v>-0.1588</v>
      </c>
      <c r="K167">
        <v>-0.1153</v>
      </c>
      <c r="L167">
        <v>-8.9499999999999996E-2</v>
      </c>
      <c r="M167">
        <v>-0.10050000000000001</v>
      </c>
      <c r="N167">
        <v>-0.16750000000000001</v>
      </c>
      <c r="O167">
        <v>-0.10639999999999999</v>
      </c>
      <c r="P167">
        <v>-9.5399999999999999E-2</v>
      </c>
      <c r="Q167">
        <v>-2.1499999999999998E-2</v>
      </c>
      <c r="R167">
        <v>-0.1308</v>
      </c>
      <c r="S167">
        <v>-7.8899999999999998E-2</v>
      </c>
      <c r="T167">
        <v>-0.1053</v>
      </c>
    </row>
    <row r="168" spans="1:20">
      <c r="A168">
        <v>197410</v>
      </c>
      <c r="B168">
        <v>0.161</v>
      </c>
      <c r="C168">
        <v>5.1000000000000004E-3</v>
      </c>
      <c r="D168">
        <v>0.183</v>
      </c>
      <c r="E168">
        <v>0.2167</v>
      </c>
      <c r="F168">
        <v>0.21210000000000001</v>
      </c>
      <c r="G168">
        <v>4.07E-2</v>
      </c>
      <c r="H168">
        <v>0.12720000000000001</v>
      </c>
      <c r="I168">
        <v>0.17430000000000001</v>
      </c>
      <c r="J168">
        <v>0.28489999999999999</v>
      </c>
      <c r="K168">
        <v>0.1426</v>
      </c>
      <c r="L168">
        <v>9.2600000000000002E-2</v>
      </c>
      <c r="M168">
        <v>0.1447</v>
      </c>
      <c r="N168">
        <v>0.17319999999999999</v>
      </c>
      <c r="O168">
        <v>-3.8399999999999997E-2</v>
      </c>
      <c r="P168">
        <v>0.15040000000000001</v>
      </c>
      <c r="Q168">
        <v>0.1249</v>
      </c>
      <c r="R168">
        <v>8.7400000000000005E-2</v>
      </c>
      <c r="S168">
        <v>0.20610000000000001</v>
      </c>
      <c r="T168">
        <v>0.13669999999999999</v>
      </c>
    </row>
    <row r="169" spans="1:20">
      <c r="A169">
        <v>197411</v>
      </c>
      <c r="B169">
        <v>-4.5100000000000001E-2</v>
      </c>
      <c r="C169">
        <v>5.4000000000000003E-3</v>
      </c>
      <c r="D169">
        <v>-3.9800000000000002E-2</v>
      </c>
      <c r="E169">
        <v>-2.2200000000000001E-2</v>
      </c>
      <c r="F169">
        <v>-4.6100000000000002E-2</v>
      </c>
      <c r="G169">
        <v>-0.13600000000000001</v>
      </c>
      <c r="H169">
        <v>-7.8E-2</v>
      </c>
      <c r="I169">
        <v>-0.106</v>
      </c>
      <c r="J169">
        <v>-7.3000000000000001E-3</v>
      </c>
      <c r="K169">
        <v>-6.08E-2</v>
      </c>
      <c r="L169">
        <v>-1.9400000000000001E-2</v>
      </c>
      <c r="M169">
        <v>-3.0000000000000001E-3</v>
      </c>
      <c r="N169">
        <v>-5.28E-2</v>
      </c>
      <c r="O169">
        <v>-6.7699999999999996E-2</v>
      </c>
      <c r="P169">
        <v>-5.6300000000000003E-2</v>
      </c>
      <c r="Q169">
        <v>-6.8999999999999999E-3</v>
      </c>
      <c r="R169">
        <v>-6.4799999999999996E-2</v>
      </c>
      <c r="S169">
        <v>-2.6100000000000002E-2</v>
      </c>
      <c r="T169">
        <v>-4.8099999999999997E-2</v>
      </c>
    </row>
    <row r="170" spans="1:20">
      <c r="A170">
        <v>197412</v>
      </c>
      <c r="B170">
        <v>-3.44E-2</v>
      </c>
      <c r="C170">
        <v>7.0000000000000001E-3</v>
      </c>
      <c r="D170">
        <v>-1.15E-2</v>
      </c>
      <c r="E170">
        <v>-6.7299999999999999E-2</v>
      </c>
      <c r="F170">
        <v>4.4999999999999997E-3</v>
      </c>
      <c r="G170">
        <v>-3.4599999999999999E-2</v>
      </c>
      <c r="H170">
        <v>-8.2900000000000001E-2</v>
      </c>
      <c r="I170">
        <v>-4.5499999999999999E-2</v>
      </c>
      <c r="J170">
        <v>-0.03</v>
      </c>
      <c r="K170">
        <v>-6.0900000000000003E-2</v>
      </c>
      <c r="L170">
        <v>-4.5499999999999999E-2</v>
      </c>
      <c r="M170">
        <v>-1.0500000000000001E-2</v>
      </c>
      <c r="N170">
        <v>-5.7799999999999997E-2</v>
      </c>
      <c r="O170">
        <v>-1.8E-3</v>
      </c>
      <c r="P170">
        <v>-6.7400000000000002E-2</v>
      </c>
      <c r="Q170">
        <v>-1.5299999999999999E-2</v>
      </c>
      <c r="R170">
        <v>-4.1300000000000003E-2</v>
      </c>
      <c r="S170">
        <v>-3.4000000000000002E-2</v>
      </c>
      <c r="T170">
        <v>-3.8600000000000002E-2</v>
      </c>
    </row>
    <row r="171" spans="1:20">
      <c r="A171">
        <v>197501</v>
      </c>
      <c r="B171">
        <v>0.1366</v>
      </c>
      <c r="C171">
        <v>5.7999999999999996E-3</v>
      </c>
      <c r="D171">
        <v>0.19839999999999999</v>
      </c>
      <c r="E171">
        <v>0.1115</v>
      </c>
      <c r="F171">
        <v>4.0399999999999998E-2</v>
      </c>
      <c r="G171">
        <v>0.26150000000000001</v>
      </c>
      <c r="H171">
        <v>0.19719999999999999</v>
      </c>
      <c r="I171">
        <v>9.6500000000000002E-2</v>
      </c>
      <c r="J171">
        <v>1.7899999999999999E-2</v>
      </c>
      <c r="K171">
        <v>0.25290000000000001</v>
      </c>
      <c r="L171">
        <v>0.17169999999999999</v>
      </c>
      <c r="M171">
        <v>0.15179999999999999</v>
      </c>
      <c r="N171">
        <v>0.128</v>
      </c>
      <c r="O171">
        <v>0.21829999999999999</v>
      </c>
      <c r="P171">
        <v>0.17480000000000001</v>
      </c>
      <c r="Q171">
        <v>0.18260000000000001</v>
      </c>
      <c r="R171">
        <v>0.26119999999999999</v>
      </c>
      <c r="S171">
        <v>0.1661</v>
      </c>
      <c r="T171">
        <v>0.1474</v>
      </c>
    </row>
    <row r="172" spans="1:20">
      <c r="A172">
        <v>197502</v>
      </c>
      <c r="B172">
        <v>5.5599999999999997E-2</v>
      </c>
      <c r="C172">
        <v>4.3E-3</v>
      </c>
      <c r="D172">
        <v>5.0200000000000002E-2</v>
      </c>
      <c r="E172">
        <v>5.3800000000000001E-2</v>
      </c>
      <c r="F172">
        <v>0.02</v>
      </c>
      <c r="G172">
        <v>1.1900000000000001E-2</v>
      </c>
      <c r="H172">
        <v>0.12670000000000001</v>
      </c>
      <c r="I172">
        <v>8.6699999999999999E-2</v>
      </c>
      <c r="J172">
        <v>0.1085</v>
      </c>
      <c r="K172">
        <v>2.9100000000000001E-2</v>
      </c>
      <c r="L172">
        <v>1.21E-2</v>
      </c>
      <c r="M172">
        <v>5.2600000000000001E-2</v>
      </c>
      <c r="N172">
        <v>0.1217</v>
      </c>
      <c r="O172">
        <v>-3.3999999999999998E-3</v>
      </c>
      <c r="P172">
        <v>5.4399999999999997E-2</v>
      </c>
      <c r="Q172">
        <v>4.8999999999999998E-3</v>
      </c>
      <c r="R172">
        <v>4.4699999999999997E-2</v>
      </c>
      <c r="S172">
        <v>-2.2000000000000001E-3</v>
      </c>
      <c r="T172">
        <v>6.0199999999999997E-2</v>
      </c>
    </row>
    <row r="173" spans="1:20">
      <c r="A173">
        <v>197503</v>
      </c>
      <c r="B173">
        <v>2.6599999999999999E-2</v>
      </c>
      <c r="C173">
        <v>4.1000000000000003E-3</v>
      </c>
      <c r="D173">
        <v>5.1200000000000002E-2</v>
      </c>
      <c r="E173">
        <v>8.5300000000000001E-2</v>
      </c>
      <c r="F173">
        <v>-2.4199999999999999E-2</v>
      </c>
      <c r="G173">
        <v>0.15329999999999999</v>
      </c>
      <c r="H173">
        <v>4.4499999999999998E-2</v>
      </c>
      <c r="I173">
        <v>5.5899999999999998E-2</v>
      </c>
      <c r="J173">
        <v>1.7600000000000001E-2</v>
      </c>
      <c r="K173">
        <v>8.1299999999999997E-2</v>
      </c>
      <c r="L173">
        <v>0.11210000000000001</v>
      </c>
      <c r="M173">
        <v>2.92E-2</v>
      </c>
      <c r="N173">
        <v>1.6400000000000001E-2</v>
      </c>
      <c r="O173">
        <v>6.7000000000000004E-2</v>
      </c>
      <c r="P173">
        <v>5.0099999999999999E-2</v>
      </c>
      <c r="Q173">
        <v>-1.7500000000000002E-2</v>
      </c>
      <c r="R173">
        <v>0.1048</v>
      </c>
      <c r="S173">
        <v>2.0500000000000001E-2</v>
      </c>
      <c r="T173">
        <v>1.2699999999999999E-2</v>
      </c>
    </row>
    <row r="174" spans="1:20">
      <c r="A174">
        <v>197504</v>
      </c>
      <c r="B174">
        <v>4.2299999999999997E-2</v>
      </c>
      <c r="C174">
        <v>4.4000000000000003E-3</v>
      </c>
      <c r="D174">
        <v>6.0000000000000001E-3</v>
      </c>
      <c r="E174">
        <v>9.6500000000000002E-2</v>
      </c>
      <c r="F174">
        <v>6.9900000000000004E-2</v>
      </c>
      <c r="G174">
        <v>6.9400000000000003E-2</v>
      </c>
      <c r="H174">
        <v>8.0299999999999996E-2</v>
      </c>
      <c r="I174">
        <v>0.15859999999999999</v>
      </c>
      <c r="J174">
        <v>1.04E-2</v>
      </c>
      <c r="K174">
        <v>2.8899999999999999E-2</v>
      </c>
      <c r="L174">
        <v>9.0700000000000003E-2</v>
      </c>
      <c r="M174">
        <v>9.7999999999999997E-3</v>
      </c>
      <c r="N174">
        <v>5.2900000000000003E-2</v>
      </c>
      <c r="O174">
        <v>2.8000000000000001E-2</v>
      </c>
      <c r="P174">
        <v>5.6300000000000003E-2</v>
      </c>
      <c r="Q174">
        <v>-2.0199999999999999E-2</v>
      </c>
      <c r="R174">
        <v>2.0500000000000001E-2</v>
      </c>
      <c r="S174">
        <v>9.5999999999999992E-3</v>
      </c>
      <c r="T174">
        <v>3.5799999999999998E-2</v>
      </c>
    </row>
    <row r="175" spans="1:20">
      <c r="A175">
        <v>197505</v>
      </c>
      <c r="B175">
        <v>5.1900000000000002E-2</v>
      </c>
      <c r="C175">
        <v>4.4000000000000003E-3</v>
      </c>
      <c r="D175">
        <v>6.0299999999999999E-2</v>
      </c>
      <c r="E175">
        <v>7.3200000000000001E-2</v>
      </c>
      <c r="F175">
        <v>0.1211</v>
      </c>
      <c r="G175">
        <v>2.7099999999999999E-2</v>
      </c>
      <c r="H175">
        <v>3.0999999999999999E-3</v>
      </c>
      <c r="I175">
        <v>-1.1000000000000001E-3</v>
      </c>
      <c r="J175">
        <v>5.6899999999999999E-2</v>
      </c>
      <c r="K175">
        <v>4.9000000000000002E-2</v>
      </c>
      <c r="L175">
        <v>-5.5199999999999999E-2</v>
      </c>
      <c r="M175">
        <v>2.7900000000000001E-2</v>
      </c>
      <c r="N175">
        <v>4.6800000000000001E-2</v>
      </c>
      <c r="O175">
        <v>4.5400000000000003E-2</v>
      </c>
      <c r="P175">
        <v>2.76E-2</v>
      </c>
      <c r="Q175">
        <v>8.0100000000000005E-2</v>
      </c>
      <c r="R175">
        <v>3.9100000000000003E-2</v>
      </c>
      <c r="S175">
        <v>5.96E-2</v>
      </c>
      <c r="T175">
        <v>4.8800000000000003E-2</v>
      </c>
    </row>
    <row r="176" spans="1:20">
      <c r="A176">
        <v>197506</v>
      </c>
      <c r="B176">
        <v>4.82E-2</v>
      </c>
      <c r="C176">
        <v>4.1000000000000003E-3</v>
      </c>
      <c r="D176">
        <v>4.6699999999999998E-2</v>
      </c>
      <c r="E176">
        <v>3.9699999999999999E-2</v>
      </c>
      <c r="F176">
        <v>6.2899999999999998E-2</v>
      </c>
      <c r="G176">
        <v>7.9200000000000007E-2</v>
      </c>
      <c r="H176">
        <v>3.4200000000000001E-2</v>
      </c>
      <c r="I176">
        <v>3.8800000000000001E-2</v>
      </c>
      <c r="J176">
        <v>9.1999999999999998E-3</v>
      </c>
      <c r="K176">
        <v>5.21E-2</v>
      </c>
      <c r="L176">
        <v>5.96E-2</v>
      </c>
      <c r="M176">
        <v>8.0699999999999994E-2</v>
      </c>
      <c r="N176">
        <v>2.2700000000000001E-2</v>
      </c>
      <c r="O176">
        <v>8.7599999999999997E-2</v>
      </c>
      <c r="P176">
        <v>5.3999999999999999E-2</v>
      </c>
      <c r="Q176">
        <v>0.1036</v>
      </c>
      <c r="R176">
        <v>7.17E-2</v>
      </c>
      <c r="S176">
        <v>5.8999999999999997E-2</v>
      </c>
      <c r="T176">
        <v>4.1300000000000003E-2</v>
      </c>
    </row>
    <row r="177" spans="1:20">
      <c r="A177">
        <v>197507</v>
      </c>
      <c r="B177">
        <v>-6.59E-2</v>
      </c>
      <c r="C177">
        <v>4.7999999999999996E-3</v>
      </c>
      <c r="D177">
        <v>-5.8299999999999998E-2</v>
      </c>
      <c r="E177">
        <v>-4.2999999999999997E-2</v>
      </c>
      <c r="F177">
        <v>-4.7800000000000002E-2</v>
      </c>
      <c r="G177">
        <v>-4.02E-2</v>
      </c>
      <c r="H177">
        <v>-8.2900000000000001E-2</v>
      </c>
      <c r="I177">
        <v>-5.0099999999999999E-2</v>
      </c>
      <c r="J177">
        <v>-0.1124</v>
      </c>
      <c r="K177">
        <v>-6.1699999999999998E-2</v>
      </c>
      <c r="L177">
        <v>-7.0699999999999999E-2</v>
      </c>
      <c r="M177">
        <v>-4.1200000000000001E-2</v>
      </c>
      <c r="N177">
        <v>-8.6900000000000005E-2</v>
      </c>
      <c r="O177">
        <v>2.1100000000000001E-2</v>
      </c>
      <c r="P177">
        <v>-4.6399999999999997E-2</v>
      </c>
      <c r="Q177">
        <v>-5.2600000000000001E-2</v>
      </c>
      <c r="R177">
        <v>-8.7599999999999997E-2</v>
      </c>
      <c r="S177">
        <v>-7.7899999999999997E-2</v>
      </c>
      <c r="T177">
        <v>-5.8400000000000001E-2</v>
      </c>
    </row>
    <row r="178" spans="1:20">
      <c r="A178">
        <v>197508</v>
      </c>
      <c r="B178">
        <v>-2.8500000000000001E-2</v>
      </c>
      <c r="C178">
        <v>4.7999999999999996E-3</v>
      </c>
      <c r="D178">
        <v>-2.87E-2</v>
      </c>
      <c r="E178">
        <v>-7.7600000000000002E-2</v>
      </c>
      <c r="F178">
        <v>-1.12E-2</v>
      </c>
      <c r="G178">
        <v>-4.5999999999999999E-2</v>
      </c>
      <c r="H178">
        <v>-4.02E-2</v>
      </c>
      <c r="I178">
        <v>1.4999999999999999E-2</v>
      </c>
      <c r="J178">
        <v>-4.6800000000000001E-2</v>
      </c>
      <c r="K178">
        <v>-1.8700000000000001E-2</v>
      </c>
      <c r="L178">
        <v>3.2599999999999997E-2</v>
      </c>
      <c r="M178">
        <v>-2.3400000000000001E-2</v>
      </c>
      <c r="N178">
        <v>-2.9700000000000001E-2</v>
      </c>
      <c r="O178">
        <v>-3.4599999999999999E-2</v>
      </c>
      <c r="P178">
        <v>-3.2300000000000002E-2</v>
      </c>
      <c r="Q178">
        <v>-1.78E-2</v>
      </c>
      <c r="R178">
        <v>-1.8E-3</v>
      </c>
      <c r="S178">
        <v>-6.6199999999999995E-2</v>
      </c>
      <c r="T178">
        <v>-3.7400000000000003E-2</v>
      </c>
    </row>
    <row r="179" spans="1:20">
      <c r="A179">
        <v>197509</v>
      </c>
      <c r="B179">
        <v>-4.2599999999999999E-2</v>
      </c>
      <c r="C179">
        <v>5.3E-3</v>
      </c>
      <c r="D179">
        <v>-3.7699999999999997E-2</v>
      </c>
      <c r="E179">
        <v>-3.2500000000000001E-2</v>
      </c>
      <c r="F179">
        <v>-1.5800000000000002E-2</v>
      </c>
      <c r="G179">
        <v>2.0999999999999999E-3</v>
      </c>
      <c r="H179">
        <v>-4.7100000000000003E-2</v>
      </c>
      <c r="I179">
        <v>-9.0200000000000002E-2</v>
      </c>
      <c r="J179">
        <v>-5.3499999999999999E-2</v>
      </c>
      <c r="K179">
        <v>-7.1199999999999999E-2</v>
      </c>
      <c r="L179">
        <v>-5.7799999999999997E-2</v>
      </c>
      <c r="M179">
        <v>-5.0599999999999999E-2</v>
      </c>
      <c r="N179">
        <v>-2.5600000000000001E-2</v>
      </c>
      <c r="O179">
        <v>-1.7600000000000001E-2</v>
      </c>
      <c r="P179">
        <v>-4.53E-2</v>
      </c>
      <c r="Q179">
        <v>-1.4999999999999999E-2</v>
      </c>
      <c r="R179">
        <v>-3.95E-2</v>
      </c>
      <c r="S179">
        <v>-8.0299999999999996E-2</v>
      </c>
      <c r="T179">
        <v>-4.6800000000000001E-2</v>
      </c>
    </row>
    <row r="180" spans="1:20">
      <c r="A180">
        <v>197510</v>
      </c>
      <c r="B180">
        <v>5.3100000000000001E-2</v>
      </c>
      <c r="C180">
        <v>5.5999999999999999E-3</v>
      </c>
      <c r="D180">
        <v>0.11169999999999999</v>
      </c>
      <c r="E180">
        <v>-5.5599999999999997E-2</v>
      </c>
      <c r="F180">
        <v>-2.0899999999999998E-2</v>
      </c>
      <c r="G180">
        <v>9.9500000000000005E-2</v>
      </c>
      <c r="H180">
        <v>8.2299999999999998E-2</v>
      </c>
      <c r="I180">
        <v>6.2600000000000003E-2</v>
      </c>
      <c r="J180">
        <v>9.1800000000000007E-2</v>
      </c>
      <c r="K180">
        <v>3.6700000000000003E-2</v>
      </c>
      <c r="L180">
        <v>-3.3799999999999997E-2</v>
      </c>
      <c r="M180">
        <v>1.0200000000000001E-2</v>
      </c>
      <c r="N180">
        <v>6.2300000000000001E-2</v>
      </c>
      <c r="O180">
        <v>8.9800000000000005E-2</v>
      </c>
      <c r="P180">
        <v>3.2199999999999999E-2</v>
      </c>
      <c r="Q180">
        <v>5.9499999999999997E-2</v>
      </c>
      <c r="R180">
        <v>0.1008</v>
      </c>
      <c r="S180">
        <v>4.4600000000000001E-2</v>
      </c>
      <c r="T180">
        <v>5.8500000000000003E-2</v>
      </c>
    </row>
    <row r="181" spans="1:20">
      <c r="A181">
        <v>197511</v>
      </c>
      <c r="B181">
        <v>2.6499999999999999E-2</v>
      </c>
      <c r="C181">
        <v>4.1000000000000003E-3</v>
      </c>
      <c r="D181">
        <v>2.81E-2</v>
      </c>
      <c r="E181">
        <v>-1.8599999999999998E-2</v>
      </c>
      <c r="F181">
        <v>-2.3699999999999999E-2</v>
      </c>
      <c r="G181">
        <v>6.3600000000000004E-2</v>
      </c>
      <c r="H181">
        <v>2.8000000000000001E-2</v>
      </c>
      <c r="I181">
        <v>1.61E-2</v>
      </c>
      <c r="J181">
        <v>4.7100000000000003E-2</v>
      </c>
      <c r="K181">
        <v>2.92E-2</v>
      </c>
      <c r="L181">
        <v>1.21E-2</v>
      </c>
      <c r="M181">
        <v>5.9999999999999995E-4</v>
      </c>
      <c r="N181">
        <v>3.3700000000000001E-2</v>
      </c>
      <c r="O181">
        <v>3.3599999999999998E-2</v>
      </c>
      <c r="P181">
        <v>2.9600000000000001E-2</v>
      </c>
      <c r="Q181">
        <v>2.7099999999999999E-2</v>
      </c>
      <c r="R181">
        <v>4.4200000000000003E-2</v>
      </c>
      <c r="S181">
        <v>4.4400000000000002E-2</v>
      </c>
      <c r="T181">
        <v>3.8899999999999997E-2</v>
      </c>
    </row>
    <row r="182" spans="1:20">
      <c r="A182">
        <v>197512</v>
      </c>
      <c r="B182">
        <v>-1.6E-2</v>
      </c>
      <c r="C182">
        <v>4.7999999999999996E-3</v>
      </c>
      <c r="D182">
        <v>-2.46E-2</v>
      </c>
      <c r="E182">
        <v>1.9E-2</v>
      </c>
      <c r="F182">
        <v>-2.3999999999999998E-3</v>
      </c>
      <c r="G182">
        <v>-1.4800000000000001E-2</v>
      </c>
      <c r="H182">
        <v>-2.6800000000000001E-2</v>
      </c>
      <c r="I182">
        <v>-4.5999999999999999E-3</v>
      </c>
      <c r="J182">
        <v>-6.1600000000000002E-2</v>
      </c>
      <c r="K182">
        <v>2.3999999999999998E-3</v>
      </c>
      <c r="L182">
        <v>1.6500000000000001E-2</v>
      </c>
      <c r="M182">
        <v>-4.1000000000000002E-2</v>
      </c>
      <c r="N182">
        <v>-1.6199999999999999E-2</v>
      </c>
      <c r="O182">
        <v>1.26E-2</v>
      </c>
      <c r="P182">
        <v>-2.8E-3</v>
      </c>
      <c r="Q182">
        <v>8.5000000000000006E-3</v>
      </c>
      <c r="R182">
        <v>-3.9399999999999998E-2</v>
      </c>
      <c r="S182">
        <v>-9.4999999999999998E-3</v>
      </c>
      <c r="T182">
        <v>-2.1100000000000001E-2</v>
      </c>
    </row>
    <row r="183" spans="1:20">
      <c r="A183">
        <v>197601</v>
      </c>
      <c r="B183">
        <v>0.1216</v>
      </c>
      <c r="C183">
        <v>4.7000000000000002E-3</v>
      </c>
      <c r="D183">
        <v>8.4900000000000003E-2</v>
      </c>
      <c r="E183">
        <v>0.14249999999999999</v>
      </c>
      <c r="F183">
        <v>7.1400000000000005E-2</v>
      </c>
      <c r="G183">
        <v>0.21260000000000001</v>
      </c>
      <c r="H183">
        <v>0.14430000000000001</v>
      </c>
      <c r="I183">
        <v>0.1946</v>
      </c>
      <c r="J183">
        <v>6.7599999999999993E-2</v>
      </c>
      <c r="K183">
        <v>0.17480000000000001</v>
      </c>
      <c r="L183">
        <v>0.20760000000000001</v>
      </c>
      <c r="M183">
        <v>0.17860000000000001</v>
      </c>
      <c r="N183">
        <v>0.17519999999999999</v>
      </c>
      <c r="O183">
        <v>0.12659999999999999</v>
      </c>
      <c r="P183">
        <v>0.1497</v>
      </c>
      <c r="Q183">
        <v>7.9000000000000001E-2</v>
      </c>
      <c r="R183">
        <v>7.5200000000000003E-2</v>
      </c>
      <c r="S183">
        <v>0.1173</v>
      </c>
      <c r="T183">
        <v>0.13109999999999999</v>
      </c>
    </row>
    <row r="184" spans="1:20">
      <c r="A184">
        <v>197602</v>
      </c>
      <c r="B184">
        <v>3.2000000000000002E-3</v>
      </c>
      <c r="C184">
        <v>3.3999999999999998E-3</v>
      </c>
      <c r="D184">
        <v>-3.3700000000000001E-2</v>
      </c>
      <c r="E184">
        <v>1.7999999999999999E-2</v>
      </c>
      <c r="F184">
        <v>-3.5799999999999998E-2</v>
      </c>
      <c r="G184">
        <v>4.5499999999999999E-2</v>
      </c>
      <c r="H184">
        <v>-7.1999999999999998E-3</v>
      </c>
      <c r="I184">
        <v>2.1700000000000001E-2</v>
      </c>
      <c r="J184">
        <v>-6.2199999999999998E-2</v>
      </c>
      <c r="K184">
        <v>5.6899999999999999E-2</v>
      </c>
      <c r="L184">
        <v>4.8800000000000003E-2</v>
      </c>
      <c r="M184">
        <v>3.3099999999999997E-2</v>
      </c>
      <c r="N184">
        <v>1.7000000000000001E-2</v>
      </c>
      <c r="O184">
        <v>5.1400000000000001E-2</v>
      </c>
      <c r="P184">
        <v>5.8200000000000002E-2</v>
      </c>
      <c r="Q184">
        <v>-3.8699999999999998E-2</v>
      </c>
      <c r="R184">
        <v>3.8100000000000002E-2</v>
      </c>
      <c r="S184">
        <v>1.54E-2</v>
      </c>
      <c r="T184">
        <v>0.02</v>
      </c>
    </row>
    <row r="185" spans="1:20">
      <c r="A185">
        <v>197603</v>
      </c>
      <c r="B185">
        <v>2.3300000000000001E-2</v>
      </c>
      <c r="C185">
        <v>4.0000000000000001E-3</v>
      </c>
      <c r="D185">
        <v>2.5000000000000001E-3</v>
      </c>
      <c r="E185">
        <v>3.9899999999999998E-2</v>
      </c>
      <c r="F185">
        <v>7.1999999999999995E-2</v>
      </c>
      <c r="G185">
        <v>2.5899999999999999E-2</v>
      </c>
      <c r="H185">
        <v>1.46E-2</v>
      </c>
      <c r="I185">
        <v>-0.04</v>
      </c>
      <c r="J185">
        <v>5.45E-2</v>
      </c>
      <c r="K185">
        <v>2.4500000000000001E-2</v>
      </c>
      <c r="L185" s="6">
        <v>-4.4000000000000003E-3</v>
      </c>
      <c r="M185" s="6">
        <v>-9.9999999999999802E-5</v>
      </c>
      <c r="N185" s="6">
        <v>1.7500000000000002E-2</v>
      </c>
      <c r="O185">
        <v>5.1700000000000003E-2</v>
      </c>
      <c r="P185">
        <v>1.4E-3</v>
      </c>
      <c r="Q185">
        <v>1.0200000000000001E-2</v>
      </c>
      <c r="R185">
        <v>3.56E-2</v>
      </c>
      <c r="S185">
        <v>2.8199999999999999E-2</v>
      </c>
      <c r="T185">
        <v>8.2000000000000007E-3</v>
      </c>
    </row>
    <row r="186" spans="1:20">
      <c r="A186">
        <v>197604</v>
      </c>
      <c r="B186">
        <v>-1.49E-2</v>
      </c>
      <c r="C186">
        <v>4.1999999999999997E-3</v>
      </c>
      <c r="D186">
        <v>-1.7299999999999999E-2</v>
      </c>
      <c r="E186">
        <v>2.3699999999999999E-2</v>
      </c>
      <c r="F186">
        <v>1.3599999999999999E-2</v>
      </c>
      <c r="G186">
        <v>-3.5900000000000001E-2</v>
      </c>
      <c r="H186">
        <v>-5.3400000000000003E-2</v>
      </c>
      <c r="I186">
        <v>-3.3E-3</v>
      </c>
      <c r="J186">
        <v>-4.02E-2</v>
      </c>
      <c r="K186">
        <v>-4.0000000000000001E-3</v>
      </c>
      <c r="L186">
        <v>9.4000000000000004E-3</v>
      </c>
      <c r="M186">
        <v>-1.52E-2</v>
      </c>
      <c r="N186">
        <v>-2.7400000000000001E-2</v>
      </c>
      <c r="O186">
        <v>1.46E-2</v>
      </c>
      <c r="P186">
        <v>8.0999999999999996E-3</v>
      </c>
      <c r="Q186">
        <v>2.3E-3</v>
      </c>
      <c r="R186">
        <v>-5.4899999999999997E-2</v>
      </c>
      <c r="S186">
        <v>-0.03</v>
      </c>
      <c r="T186">
        <v>-8.3999999999999995E-3</v>
      </c>
    </row>
    <row r="187" spans="1:20">
      <c r="A187">
        <v>197605</v>
      </c>
      <c r="B187">
        <v>-1.35E-2</v>
      </c>
      <c r="C187">
        <v>3.7000000000000002E-3</v>
      </c>
      <c r="D187">
        <v>-1.37E-2</v>
      </c>
      <c r="E187">
        <v>2.18E-2</v>
      </c>
      <c r="F187">
        <v>5.8400000000000001E-2</v>
      </c>
      <c r="G187">
        <v>-7.6600000000000001E-2</v>
      </c>
      <c r="H187">
        <v>-3.5400000000000001E-2</v>
      </c>
      <c r="I187">
        <v>-3.0700000000000002E-2</v>
      </c>
      <c r="J187">
        <v>-2.7400000000000001E-2</v>
      </c>
      <c r="K187">
        <v>-4.3200000000000002E-2</v>
      </c>
      <c r="L187">
        <v>3.9999999999999899E-4</v>
      </c>
      <c r="M187">
        <v>8.3000000000000001E-3</v>
      </c>
      <c r="N187">
        <v>4.4000000000000003E-3</v>
      </c>
      <c r="O187">
        <v>-3.1399999999999997E-2</v>
      </c>
      <c r="P187">
        <v>1.5100000000000001E-2</v>
      </c>
      <c r="Q187">
        <v>-1.7500000000000002E-2</v>
      </c>
      <c r="R187">
        <v>-6.9099999999999995E-2</v>
      </c>
      <c r="S187">
        <v>-2.5100000000000001E-2</v>
      </c>
      <c r="T187">
        <v>-2.5899999999999999E-2</v>
      </c>
    </row>
    <row r="188" spans="1:20">
      <c r="A188">
        <v>197606</v>
      </c>
      <c r="B188">
        <v>4.0500000000000001E-2</v>
      </c>
      <c r="C188">
        <v>4.3E-3</v>
      </c>
      <c r="D188">
        <v>5.0299999999999997E-2</v>
      </c>
      <c r="E188">
        <v>4.2099999999999999E-2</v>
      </c>
      <c r="F188">
        <v>4.4900000000000002E-2</v>
      </c>
      <c r="G188">
        <v>4.5999999999999999E-3</v>
      </c>
      <c r="H188">
        <v>4.7899999999999998E-2</v>
      </c>
      <c r="I188">
        <v>-9.5999999999999992E-3</v>
      </c>
      <c r="J188">
        <v>4.2099999999999999E-2</v>
      </c>
      <c r="K188">
        <v>3.3399999999999999E-2</v>
      </c>
      <c r="L188">
        <v>4.2900000000000001E-2</v>
      </c>
      <c r="M188">
        <v>8.4400000000000003E-2</v>
      </c>
      <c r="N188">
        <v>7.2300000000000003E-2</v>
      </c>
      <c r="O188">
        <v>1.9199999999999998E-2</v>
      </c>
      <c r="P188">
        <v>6.6500000000000004E-2</v>
      </c>
      <c r="Q188">
        <v>3.8399999999999997E-2</v>
      </c>
      <c r="R188">
        <v>9.4000000000000004E-3</v>
      </c>
      <c r="S188">
        <v>0.06</v>
      </c>
      <c r="T188">
        <v>3.4099999999999998E-2</v>
      </c>
    </row>
    <row r="189" spans="1:20">
      <c r="A189">
        <v>197607</v>
      </c>
      <c r="B189">
        <v>-1.0699999999999999E-2</v>
      </c>
      <c r="C189">
        <v>4.7000000000000002E-3</v>
      </c>
      <c r="D189">
        <v>1.3100000000000001E-2</v>
      </c>
      <c r="E189">
        <v>-4.2700000000000002E-2</v>
      </c>
      <c r="F189">
        <v>-8.3000000000000001E-3</v>
      </c>
      <c r="G189">
        <v>-2.07E-2</v>
      </c>
      <c r="H189">
        <v>-3.6400000000000002E-2</v>
      </c>
      <c r="I189">
        <v>-2.7300000000000001E-2</v>
      </c>
      <c r="J189">
        <v>-6.0000000000000001E-3</v>
      </c>
      <c r="K189">
        <v>-2.5000000000000001E-2</v>
      </c>
      <c r="L189">
        <v>-2.8899999999999999E-2</v>
      </c>
      <c r="M189">
        <v>-2.5899999999999999E-2</v>
      </c>
      <c r="N189">
        <v>-2.87E-2</v>
      </c>
      <c r="O189">
        <v>-8.6E-3</v>
      </c>
      <c r="P189">
        <v>-1.6899999999999998E-2</v>
      </c>
      <c r="Q189">
        <v>2.35E-2</v>
      </c>
      <c r="R189">
        <v>-2.81E-2</v>
      </c>
      <c r="S189">
        <v>7.0000000000000001E-3</v>
      </c>
      <c r="T189">
        <v>-3.3E-3</v>
      </c>
    </row>
    <row r="190" spans="1:20">
      <c r="A190">
        <v>197608</v>
      </c>
      <c r="B190">
        <v>-5.5999999999999999E-3</v>
      </c>
      <c r="C190">
        <v>4.1999999999999997E-3</v>
      </c>
      <c r="D190">
        <v>-8.8000000000000005E-3</v>
      </c>
      <c r="E190">
        <v>-4.24E-2</v>
      </c>
      <c r="F190">
        <v>-1.0500000000000001E-2</v>
      </c>
      <c r="G190">
        <v>-3.1300000000000001E-2</v>
      </c>
      <c r="H190">
        <v>-1.5900000000000001E-2</v>
      </c>
      <c r="I190">
        <v>-3.7600000000000001E-2</v>
      </c>
      <c r="J190">
        <v>1.4E-2</v>
      </c>
      <c r="K190">
        <v>-1.55E-2</v>
      </c>
      <c r="L190">
        <v>-4.02E-2</v>
      </c>
      <c r="M190">
        <v>-2.06E-2</v>
      </c>
      <c r="N190">
        <v>-2.0199999999999999E-2</v>
      </c>
      <c r="O190">
        <v>-9.9000000000000008E-3</v>
      </c>
      <c r="P190">
        <v>-2.81E-2</v>
      </c>
      <c r="Q190">
        <v>2.5100000000000001E-2</v>
      </c>
      <c r="R190">
        <v>3.4500000000000003E-2</v>
      </c>
      <c r="S190">
        <v>-5.7999999999999996E-3</v>
      </c>
      <c r="T190">
        <v>6.4999999999999997E-3</v>
      </c>
    </row>
    <row r="191" spans="1:20">
      <c r="A191">
        <v>197609</v>
      </c>
      <c r="B191">
        <v>2.06E-2</v>
      </c>
      <c r="C191">
        <v>4.4000000000000003E-3</v>
      </c>
      <c r="D191">
        <v>-3.0999999999999999E-3</v>
      </c>
      <c r="E191">
        <v>2.1399999999999999E-2</v>
      </c>
      <c r="F191">
        <v>5.6599999999999998E-2</v>
      </c>
      <c r="G191">
        <v>4.1999999999999997E-3</v>
      </c>
      <c r="H191">
        <v>-1.17E-2</v>
      </c>
      <c r="I191">
        <v>-1.2999999999999999E-3</v>
      </c>
      <c r="J191">
        <v>2.81E-2</v>
      </c>
      <c r="K191">
        <v>2.4400000000000002E-2</v>
      </c>
      <c r="L191">
        <v>1.23E-2</v>
      </c>
      <c r="M191">
        <v>2.6700000000000002E-2</v>
      </c>
      <c r="N191">
        <v>1.78E-2</v>
      </c>
      <c r="O191">
        <v>5.4899999999999997E-2</v>
      </c>
      <c r="P191">
        <v>6.6E-3</v>
      </c>
      <c r="Q191">
        <v>3.6600000000000001E-2</v>
      </c>
      <c r="R191">
        <v>-1.1999999999999999E-3</v>
      </c>
      <c r="S191">
        <v>6.9999999999999999E-4</v>
      </c>
      <c r="T191">
        <v>1.77E-2</v>
      </c>
    </row>
    <row r="192" spans="1:20">
      <c r="A192">
        <v>197610</v>
      </c>
      <c r="B192">
        <v>-2.4199999999999999E-2</v>
      </c>
      <c r="C192">
        <v>4.1000000000000003E-3</v>
      </c>
      <c r="D192">
        <v>-2.6599999999999999E-2</v>
      </c>
      <c r="E192">
        <v>-2.76E-2</v>
      </c>
      <c r="F192">
        <v>-2.75E-2</v>
      </c>
      <c r="G192">
        <v>-1.47E-2</v>
      </c>
      <c r="H192">
        <v>-3.2800000000000003E-2</v>
      </c>
      <c r="I192">
        <v>-2.8400000000000002E-2</v>
      </c>
      <c r="J192">
        <v>-3.0700000000000002E-2</v>
      </c>
      <c r="K192">
        <v>-2.5999999999999999E-3</v>
      </c>
      <c r="L192">
        <v>-6.3700000000000007E-2</v>
      </c>
      <c r="M192">
        <v>-4.6199999999999998E-2</v>
      </c>
      <c r="N192">
        <v>-4.5100000000000001E-2</v>
      </c>
      <c r="O192">
        <v>-1.21E-2</v>
      </c>
      <c r="P192">
        <v>-4.8800000000000003E-2</v>
      </c>
      <c r="Q192">
        <v>-1.2500000000000001E-2</v>
      </c>
      <c r="R192">
        <v>-9.1999999999999998E-3</v>
      </c>
      <c r="S192">
        <v>2.3E-3</v>
      </c>
      <c r="T192">
        <v>-2.2200000000000001E-2</v>
      </c>
    </row>
    <row r="193" spans="1:20">
      <c r="A193">
        <v>197611</v>
      </c>
      <c r="B193">
        <v>3.5999999999999999E-3</v>
      </c>
      <c r="C193" s="6">
        <v>4.0000000000000001E-3</v>
      </c>
      <c r="D193" s="6">
        <v>-9.9999999999999802E-5</v>
      </c>
      <c r="E193" s="6">
        <v>5.3E-3</v>
      </c>
      <c r="F193">
        <v>7.6E-3</v>
      </c>
      <c r="G193">
        <v>6.7100000000000007E-2</v>
      </c>
      <c r="H193">
        <v>-1.8599999999999998E-2</v>
      </c>
      <c r="I193">
        <v>-5.5399999999999998E-2</v>
      </c>
      <c r="J193">
        <v>-6.6299999999999998E-2</v>
      </c>
      <c r="K193">
        <v>3.1899999999999998E-2</v>
      </c>
      <c r="L193">
        <v>-5.3E-3</v>
      </c>
      <c r="M193">
        <v>8.9999999999999998E-4</v>
      </c>
      <c r="N193">
        <v>9.1999999999999998E-3</v>
      </c>
      <c r="O193">
        <v>-6.7000000000000002E-3</v>
      </c>
      <c r="P193">
        <v>3.7699999999999997E-2</v>
      </c>
      <c r="Q193">
        <v>2.76E-2</v>
      </c>
      <c r="R193">
        <v>4.7899999999999998E-2</v>
      </c>
      <c r="S193">
        <v>1.2800000000000001E-2</v>
      </c>
      <c r="T193">
        <v>1.2699999999999999E-2</v>
      </c>
    </row>
    <row r="194" spans="1:20">
      <c r="A194">
        <v>197612</v>
      </c>
      <c r="B194">
        <v>5.6500000000000002E-2</v>
      </c>
      <c r="C194">
        <v>4.0000000000000001E-3</v>
      </c>
      <c r="D194">
        <v>4.24E-2</v>
      </c>
      <c r="E194">
        <v>5.5399999999999998E-2</v>
      </c>
      <c r="F194">
        <v>5.79E-2</v>
      </c>
      <c r="G194">
        <v>6.0600000000000001E-2</v>
      </c>
      <c r="H194">
        <v>4.3299999999999998E-2</v>
      </c>
      <c r="I194">
        <v>9.7900000000000001E-2</v>
      </c>
      <c r="J194">
        <v>4.8800000000000003E-2</v>
      </c>
      <c r="K194">
        <v>7.7100000000000002E-2</v>
      </c>
      <c r="L194">
        <v>7.1999999999999995E-2</v>
      </c>
      <c r="M194">
        <v>7.0800000000000002E-2</v>
      </c>
      <c r="N194">
        <v>3.7400000000000003E-2</v>
      </c>
      <c r="O194">
        <v>0.1028</v>
      </c>
      <c r="P194">
        <v>4.9599999999999998E-2</v>
      </c>
      <c r="Q194">
        <v>6.13E-2</v>
      </c>
      <c r="R194">
        <v>1.0999999999999999E-2</v>
      </c>
      <c r="S194">
        <v>8.5099999999999995E-2</v>
      </c>
      <c r="T194">
        <v>5.33E-2</v>
      </c>
    </row>
    <row r="195" spans="1:20">
      <c r="A195">
        <v>197701</v>
      </c>
      <c r="B195">
        <v>-4.0500000000000001E-2</v>
      </c>
      <c r="C195">
        <v>3.5999999999999999E-3</v>
      </c>
      <c r="D195">
        <v>-5.3199999999999997E-2</v>
      </c>
      <c r="E195">
        <v>-1.8599999999999998E-2</v>
      </c>
      <c r="F195">
        <v>-5.0000000000000001E-3</v>
      </c>
      <c r="G195">
        <v>-1.1599999999999999E-2</v>
      </c>
      <c r="H195">
        <v>-8.3299999999999999E-2</v>
      </c>
      <c r="I195">
        <v>-6.1499999999999999E-2</v>
      </c>
      <c r="J195">
        <v>-8.4000000000000005E-2</v>
      </c>
      <c r="K195">
        <v>-5.1400000000000001E-2</v>
      </c>
      <c r="L195">
        <v>-4.1000000000000002E-2</v>
      </c>
      <c r="M195">
        <v>2.8E-3</v>
      </c>
      <c r="N195">
        <v>-4.53E-2</v>
      </c>
      <c r="O195">
        <v>-3.7499999999999999E-2</v>
      </c>
      <c r="P195">
        <v>-3.04E-2</v>
      </c>
      <c r="Q195">
        <v>4.4000000000000003E-3</v>
      </c>
      <c r="R195">
        <v>-8.3099999999999993E-2</v>
      </c>
      <c r="S195">
        <v>-4.9399999999999999E-2</v>
      </c>
      <c r="T195">
        <v>-3.1199999999999999E-2</v>
      </c>
    </row>
    <row r="196" spans="1:20">
      <c r="A196">
        <v>197702</v>
      </c>
      <c r="B196">
        <v>-1.95E-2</v>
      </c>
      <c r="C196">
        <v>3.5000000000000001E-3</v>
      </c>
      <c r="D196">
        <v>-1.03E-2</v>
      </c>
      <c r="E196">
        <v>-7.3000000000000001E-3</v>
      </c>
      <c r="F196">
        <v>-3.3399999999999999E-2</v>
      </c>
      <c r="G196">
        <v>-4.9500000000000002E-2</v>
      </c>
      <c r="H196">
        <v>-2.9499999999999998E-2</v>
      </c>
      <c r="I196">
        <v>-1.0699999999999999E-2</v>
      </c>
      <c r="J196">
        <v>-7.4000000000000003E-3</v>
      </c>
      <c r="K196">
        <v>-2.01E-2</v>
      </c>
      <c r="L196">
        <v>-9.4999999999999998E-3</v>
      </c>
      <c r="M196">
        <v>-6.3E-3</v>
      </c>
      <c r="N196">
        <v>-6.1999999999999998E-3</v>
      </c>
      <c r="O196">
        <v>-4.0300000000000002E-2</v>
      </c>
      <c r="P196">
        <v>-2.63E-2</v>
      </c>
      <c r="Q196">
        <v>-3.7499999999999999E-2</v>
      </c>
      <c r="R196">
        <v>-2.0199999999999999E-2</v>
      </c>
      <c r="S196">
        <v>-1.9800000000000002E-2</v>
      </c>
      <c r="T196">
        <v>-1.0999999999999999E-2</v>
      </c>
    </row>
    <row r="197" spans="1:20">
      <c r="A197">
        <v>197703</v>
      </c>
      <c r="B197">
        <v>-1.37E-2</v>
      </c>
      <c r="C197">
        <v>3.8E-3</v>
      </c>
      <c r="D197">
        <v>-1.5800000000000002E-2</v>
      </c>
      <c r="E197">
        <v>2.0400000000000001E-2</v>
      </c>
      <c r="F197">
        <v>-2.3400000000000001E-2</v>
      </c>
      <c r="G197">
        <v>-1.34E-2</v>
      </c>
      <c r="H197">
        <v>-4.2500000000000003E-2</v>
      </c>
      <c r="I197">
        <v>-8.0999999999999996E-3</v>
      </c>
      <c r="J197">
        <v>-2.6200000000000001E-2</v>
      </c>
      <c r="K197">
        <v>-3.2000000000000002E-3</v>
      </c>
      <c r="L197">
        <v>2.5000000000000001E-3</v>
      </c>
      <c r="M197">
        <v>1.52E-2</v>
      </c>
      <c r="N197">
        <v>6.4000000000000003E-3</v>
      </c>
      <c r="O197">
        <v>-5.3999999999999999E-2</v>
      </c>
      <c r="P197">
        <v>-5.7999999999999996E-3</v>
      </c>
      <c r="Q197">
        <v>-2.3E-3</v>
      </c>
      <c r="R197">
        <v>-3.7699999999999997E-2</v>
      </c>
      <c r="S197">
        <v>-9.1000000000000004E-3</v>
      </c>
      <c r="T197">
        <v>-7.1999999999999998E-3</v>
      </c>
    </row>
    <row r="198" spans="1:20">
      <c r="A198">
        <v>197704</v>
      </c>
      <c r="B198">
        <v>1.5E-3</v>
      </c>
      <c r="C198">
        <v>3.8E-3</v>
      </c>
      <c r="D198">
        <v>-5.7000000000000002E-3</v>
      </c>
      <c r="E198">
        <v>-2.2599999999999999E-2</v>
      </c>
      <c r="F198">
        <v>2.4299999999999999E-2</v>
      </c>
      <c r="G198">
        <v>1.9E-2</v>
      </c>
      <c r="H198">
        <v>-1.3899999999999999E-2</v>
      </c>
      <c r="I198">
        <v>-9.2999999999999992E-3</v>
      </c>
      <c r="J198">
        <v>-3.32E-2</v>
      </c>
      <c r="K198">
        <v>1.9699999999999999E-2</v>
      </c>
      <c r="L198">
        <v>5.7000000000000002E-3</v>
      </c>
      <c r="M198">
        <v>4.7600000000000003E-2</v>
      </c>
      <c r="N198">
        <v>-2.3300000000000001E-2</v>
      </c>
      <c r="O198">
        <v>2.0299999999999999E-2</v>
      </c>
      <c r="P198">
        <v>3.8699999999999998E-2</v>
      </c>
      <c r="Q198">
        <v>1.5699999999999999E-2</v>
      </c>
      <c r="R198">
        <v>-4.0800000000000003E-2</v>
      </c>
      <c r="S198">
        <v>1.9599999999999999E-2</v>
      </c>
      <c r="T198">
        <v>4.1999999999999997E-3</v>
      </c>
    </row>
    <row r="199" spans="1:20">
      <c r="A199">
        <v>197705</v>
      </c>
      <c r="B199">
        <v>-1.46E-2</v>
      </c>
      <c r="C199">
        <v>3.7000000000000002E-3</v>
      </c>
      <c r="D199">
        <v>-1.26E-2</v>
      </c>
      <c r="E199">
        <v>-7.6700000000000004E-2</v>
      </c>
      <c r="F199">
        <v>-5.7999999999999996E-3</v>
      </c>
      <c r="G199">
        <v>-5.0799999999999998E-2</v>
      </c>
      <c r="H199">
        <v>-4.0800000000000003E-2</v>
      </c>
      <c r="I199">
        <v>-4.07E-2</v>
      </c>
      <c r="J199">
        <v>-2.12E-2</v>
      </c>
      <c r="K199">
        <v>-3.27E-2</v>
      </c>
      <c r="L199">
        <v>-6.1400000000000003E-2</v>
      </c>
      <c r="M199">
        <v>0</v>
      </c>
      <c r="N199">
        <v>-1.8499999999999999E-2</v>
      </c>
      <c r="O199">
        <v>-4.0000000000000001E-3</v>
      </c>
      <c r="P199">
        <v>1.0200000000000001E-2</v>
      </c>
      <c r="Q199">
        <v>1.2999999999999999E-2</v>
      </c>
      <c r="R199">
        <v>-3.6799999999999999E-2</v>
      </c>
      <c r="S199">
        <v>-9.5999999999999992E-3</v>
      </c>
      <c r="T199">
        <v>-1.9E-3</v>
      </c>
    </row>
    <row r="200" spans="1:20">
      <c r="A200">
        <v>197706</v>
      </c>
      <c r="B200">
        <v>4.7100000000000003E-2</v>
      </c>
      <c r="C200">
        <v>4.0000000000000001E-3</v>
      </c>
      <c r="D200">
        <v>3.6700000000000003E-2</v>
      </c>
      <c r="E200">
        <v>6.7000000000000002E-3</v>
      </c>
      <c r="F200">
        <v>5.2499999999999998E-2</v>
      </c>
      <c r="G200">
        <v>5.7099999999999998E-2</v>
      </c>
      <c r="H200">
        <v>4.6399999999999997E-2</v>
      </c>
      <c r="I200">
        <v>-4.0000000000000001E-3</v>
      </c>
      <c r="J200">
        <v>7.2400000000000006E-2</v>
      </c>
      <c r="K200">
        <v>3.8600000000000002E-2</v>
      </c>
      <c r="L200">
        <v>-3.8E-3</v>
      </c>
      <c r="M200">
        <v>3.7100000000000001E-2</v>
      </c>
      <c r="N200">
        <v>5.9499999999999997E-2</v>
      </c>
      <c r="O200">
        <v>3.9199999999999999E-2</v>
      </c>
      <c r="P200">
        <v>4.4999999999999998E-2</v>
      </c>
      <c r="Q200">
        <v>5.3199999999999997E-2</v>
      </c>
      <c r="R200">
        <v>6.0999999999999999E-2</v>
      </c>
      <c r="S200">
        <v>5.6000000000000001E-2</v>
      </c>
      <c r="T200">
        <v>4.4699999999999997E-2</v>
      </c>
    </row>
    <row r="201" spans="1:20">
      <c r="A201">
        <v>197707</v>
      </c>
      <c r="B201">
        <v>-1.6899999999999998E-2</v>
      </c>
      <c r="C201">
        <v>4.1999999999999997E-3</v>
      </c>
      <c r="D201">
        <v>1.4200000000000001E-2</v>
      </c>
      <c r="E201">
        <v>-6.3500000000000001E-2</v>
      </c>
      <c r="F201">
        <v>-2.46E-2</v>
      </c>
      <c r="G201">
        <v>-1.29E-2</v>
      </c>
      <c r="H201">
        <v>-2.63E-2</v>
      </c>
      <c r="I201">
        <v>-3.6700000000000003E-2</v>
      </c>
      <c r="J201">
        <v>-1.1900000000000001E-2</v>
      </c>
      <c r="K201">
        <v>-3.6299999999999999E-2</v>
      </c>
      <c r="L201">
        <v>-7.8600000000000003E-2</v>
      </c>
      <c r="M201">
        <v>-2.8799999999999999E-2</v>
      </c>
      <c r="N201">
        <v>-2.0299999999999999E-2</v>
      </c>
      <c r="O201">
        <v>-2.9600000000000001E-2</v>
      </c>
      <c r="P201">
        <v>-2.5399999999999999E-2</v>
      </c>
      <c r="Q201">
        <v>4.4999999999999997E-3</v>
      </c>
      <c r="R201">
        <v>-2.0999999999999999E-3</v>
      </c>
      <c r="S201">
        <v>3.00000000000001E-4</v>
      </c>
      <c r="T201">
        <v>-1.52E-2</v>
      </c>
    </row>
    <row r="202" spans="1:20">
      <c r="A202">
        <v>197708</v>
      </c>
      <c r="B202">
        <v>-1.7500000000000002E-2</v>
      </c>
      <c r="C202">
        <v>4.4000000000000003E-3</v>
      </c>
      <c r="D202">
        <v>-5.0000000000000001E-3</v>
      </c>
      <c r="E202">
        <v>-1.89E-2</v>
      </c>
      <c r="F202">
        <v>-6.2E-2</v>
      </c>
      <c r="G202">
        <v>-8.2000000000000007E-3</v>
      </c>
      <c r="H202">
        <v>8.8999999999999999E-3</v>
      </c>
      <c r="I202">
        <v>-3.4799999999999998E-2</v>
      </c>
      <c r="J202">
        <v>3.1300000000000001E-2</v>
      </c>
      <c r="K202">
        <v>-2.3300000000000001E-2</v>
      </c>
      <c r="L202">
        <v>-5.6500000000000002E-2</v>
      </c>
      <c r="M202">
        <v>5.3E-3</v>
      </c>
      <c r="N202">
        <v>-4.7999999999999996E-3</v>
      </c>
      <c r="O202">
        <v>-8.8999999999999999E-3</v>
      </c>
      <c r="P202">
        <v>-3.9399999999999998E-2</v>
      </c>
      <c r="Q202">
        <v>-3.6900000000000002E-2</v>
      </c>
      <c r="R202">
        <v>4.9399999999999999E-2</v>
      </c>
      <c r="S202">
        <v>-1.6500000000000001E-2</v>
      </c>
      <c r="T202">
        <v>-1.78E-2</v>
      </c>
    </row>
    <row r="203" spans="1:20">
      <c r="A203">
        <v>197709</v>
      </c>
      <c r="B203">
        <v>-2.7000000000000001E-3</v>
      </c>
      <c r="C203">
        <v>4.3E-3</v>
      </c>
      <c r="D203">
        <v>1.8E-3</v>
      </c>
      <c r="E203">
        <v>-1.8200000000000001E-2</v>
      </c>
      <c r="F203">
        <v>2.7000000000000001E-3</v>
      </c>
      <c r="G203">
        <v>1.3599999999999999E-2</v>
      </c>
      <c r="H203">
        <v>-1.37E-2</v>
      </c>
      <c r="I203">
        <v>-6.7999999999999996E-3</v>
      </c>
      <c r="J203">
        <v>-1.5900000000000001E-2</v>
      </c>
      <c r="K203">
        <v>-1.5900000000000001E-2</v>
      </c>
      <c r="L203">
        <v>-6.1600000000000002E-2</v>
      </c>
      <c r="M203">
        <v>-3.0000000000000001E-3</v>
      </c>
      <c r="N203">
        <v>-1.5900000000000001E-2</v>
      </c>
      <c r="O203">
        <v>3.3799999999999997E-2</v>
      </c>
      <c r="P203">
        <v>-2.5600000000000001E-2</v>
      </c>
      <c r="Q203">
        <v>1.5800000000000002E-2</v>
      </c>
      <c r="R203">
        <v>-1.15E-2</v>
      </c>
      <c r="S203">
        <v>-4.4999999999999997E-3</v>
      </c>
      <c r="T203">
        <v>6.8999999999999999E-3</v>
      </c>
    </row>
    <row r="204" spans="1:20">
      <c r="A204">
        <v>197710</v>
      </c>
      <c r="B204">
        <v>-4.3799999999999999E-2</v>
      </c>
      <c r="C204">
        <v>4.8999999999999998E-3</v>
      </c>
      <c r="D204">
        <v>-4.9500000000000002E-2</v>
      </c>
      <c r="E204">
        <v>-6.0100000000000001E-2</v>
      </c>
      <c r="F204">
        <v>-4.1799999999999997E-2</v>
      </c>
      <c r="G204">
        <v>-3.04E-2</v>
      </c>
      <c r="H204">
        <v>-0.08</v>
      </c>
      <c r="I204">
        <v>-3.5999999999999997E-2</v>
      </c>
      <c r="J204">
        <v>-3.6299999999999999E-2</v>
      </c>
      <c r="K204">
        <v>-2.64E-2</v>
      </c>
      <c r="L204">
        <v>-5.4000000000000003E-3</v>
      </c>
      <c r="M204">
        <v>-3.8699999999999998E-2</v>
      </c>
      <c r="N204">
        <v>-4.07E-2</v>
      </c>
      <c r="O204">
        <v>-5.1200000000000002E-2</v>
      </c>
      <c r="P204">
        <v>-4.3499999999999997E-2</v>
      </c>
      <c r="Q204">
        <v>-3.6299999999999999E-2</v>
      </c>
      <c r="R204">
        <v>-3.5700000000000003E-2</v>
      </c>
      <c r="S204">
        <v>-5.3499999999999999E-2</v>
      </c>
      <c r="T204">
        <v>-4.2500000000000003E-2</v>
      </c>
    </row>
    <row r="205" spans="1:20">
      <c r="A205">
        <v>197711</v>
      </c>
      <c r="B205">
        <v>0.04</v>
      </c>
      <c r="C205">
        <v>5.0000000000000001E-3</v>
      </c>
      <c r="D205">
        <v>3.1399999999999997E-2</v>
      </c>
      <c r="E205">
        <v>3.2599999999999997E-2</v>
      </c>
      <c r="F205">
        <v>2.98E-2</v>
      </c>
      <c r="G205">
        <v>7.6200000000000004E-2</v>
      </c>
      <c r="H205">
        <v>1.24E-2</v>
      </c>
      <c r="I205">
        <v>2.35E-2</v>
      </c>
      <c r="J205">
        <v>4.8599999999999997E-2</v>
      </c>
      <c r="K205">
        <v>7.1800000000000003E-2</v>
      </c>
      <c r="L205">
        <v>0.01</v>
      </c>
      <c r="M205">
        <v>3.8899999999999997E-2</v>
      </c>
      <c r="N205">
        <v>4.9200000000000001E-2</v>
      </c>
      <c r="O205">
        <v>1.3299999999999999E-2</v>
      </c>
      <c r="P205">
        <v>6.83E-2</v>
      </c>
      <c r="Q205">
        <v>3.7999999999999999E-2</v>
      </c>
      <c r="R205">
        <v>4.7800000000000002E-2</v>
      </c>
      <c r="S205">
        <v>5.3400000000000003E-2</v>
      </c>
      <c r="T205">
        <v>4.1599999999999998E-2</v>
      </c>
    </row>
    <row r="206" spans="1:20">
      <c r="A206">
        <v>197712</v>
      </c>
      <c r="B206">
        <v>2.7000000000000001E-3</v>
      </c>
      <c r="C206">
        <v>4.8999999999999998E-3</v>
      </c>
      <c r="D206">
        <v>-7.1000000000000004E-3</v>
      </c>
      <c r="E206">
        <v>5.7999999999999996E-3</v>
      </c>
      <c r="F206">
        <v>1.38E-2</v>
      </c>
      <c r="G206">
        <v>-4.4000000000000003E-3</v>
      </c>
      <c r="H206">
        <v>-9.7999999999999997E-3</v>
      </c>
      <c r="I206">
        <v>8.9999999999999993E-3</v>
      </c>
      <c r="J206">
        <v>-8.8000000000000005E-3</v>
      </c>
      <c r="K206">
        <v>-8.0000000000000004E-4</v>
      </c>
      <c r="L206">
        <v>3.9100000000000003E-2</v>
      </c>
      <c r="M206">
        <v>-1E-3</v>
      </c>
      <c r="N206">
        <v>1.83E-2</v>
      </c>
      <c r="O206">
        <v>-1.26E-2</v>
      </c>
      <c r="P206">
        <v>7.0000000000000001E-3</v>
      </c>
      <c r="Q206">
        <v>-8.0999999999999996E-3</v>
      </c>
      <c r="R206">
        <v>-2.6599999999999999E-2</v>
      </c>
      <c r="S206">
        <v>-5.5999999999999999E-3</v>
      </c>
      <c r="T206">
        <v>1.12E-2</v>
      </c>
    </row>
    <row r="207" spans="1:20">
      <c r="A207">
        <v>197801</v>
      </c>
      <c r="B207">
        <v>-6.0100000000000001E-2</v>
      </c>
      <c r="C207">
        <v>4.8999999999999998E-3</v>
      </c>
      <c r="D207">
        <v>-5.2600000000000001E-2</v>
      </c>
      <c r="E207">
        <v>-5.5100000000000003E-2</v>
      </c>
      <c r="F207">
        <v>-7.4499999999999997E-2</v>
      </c>
      <c r="G207">
        <v>-4.5100000000000001E-2</v>
      </c>
      <c r="H207">
        <v>-7.6300000000000007E-2</v>
      </c>
      <c r="I207">
        <v>-6.8900000000000003E-2</v>
      </c>
      <c r="J207">
        <v>-3.9300000000000002E-2</v>
      </c>
      <c r="K207">
        <v>-6.7900000000000002E-2</v>
      </c>
      <c r="L207">
        <v>-5.0500000000000003E-2</v>
      </c>
      <c r="M207">
        <v>-4.2999999999999997E-2</v>
      </c>
      <c r="N207">
        <v>-5.3900000000000003E-2</v>
      </c>
      <c r="O207">
        <v>-7.2300000000000003E-2</v>
      </c>
      <c r="P207">
        <v>-3.85E-2</v>
      </c>
      <c r="Q207">
        <v>-5.0599999999999999E-2</v>
      </c>
      <c r="R207">
        <v>-7.6899999999999996E-2</v>
      </c>
      <c r="S207">
        <v>-6.5100000000000005E-2</v>
      </c>
      <c r="T207">
        <v>-5.6399999999999999E-2</v>
      </c>
    </row>
    <row r="208" spans="1:20">
      <c r="A208">
        <v>197802</v>
      </c>
      <c r="B208">
        <v>-1.38E-2</v>
      </c>
      <c r="C208">
        <v>4.5999999999999999E-3</v>
      </c>
      <c r="D208">
        <v>-3.5000000000000001E-3</v>
      </c>
      <c r="E208">
        <v>-1.5900000000000001E-2</v>
      </c>
      <c r="F208">
        <v>-1.6500000000000001E-2</v>
      </c>
      <c r="G208">
        <v>7.9000000000000008E-3</v>
      </c>
      <c r="H208">
        <v>-3.6200000000000003E-2</v>
      </c>
      <c r="I208">
        <v>-5.2900000000000003E-2</v>
      </c>
      <c r="J208">
        <v>-2.7699999999999999E-2</v>
      </c>
      <c r="K208">
        <v>-3.0999999999999999E-3</v>
      </c>
      <c r="L208">
        <v>-4.2500000000000003E-2</v>
      </c>
      <c r="M208">
        <v>-8.3000000000000001E-3</v>
      </c>
      <c r="N208">
        <v>-3.5799999999999998E-2</v>
      </c>
      <c r="O208">
        <v>1.26E-2</v>
      </c>
      <c r="P208">
        <v>-2.3999999999999998E-3</v>
      </c>
      <c r="Q208">
        <v>-8.6E-3</v>
      </c>
      <c r="R208">
        <v>-1.1900000000000001E-2</v>
      </c>
      <c r="S208">
        <v>-4.1999999999999997E-3</v>
      </c>
      <c r="T208">
        <v>3.2000000000000002E-3</v>
      </c>
    </row>
    <row r="209" spans="1:20">
      <c r="A209">
        <v>197803</v>
      </c>
      <c r="B209">
        <v>2.8500000000000001E-2</v>
      </c>
      <c r="C209">
        <v>5.3E-3</v>
      </c>
      <c r="D209">
        <v>2.1899999999999999E-2</v>
      </c>
      <c r="E209">
        <v>2.4899999999999999E-2</v>
      </c>
      <c r="F209">
        <v>1.7000000000000001E-2</v>
      </c>
      <c r="G209">
        <v>5.1799999999999999E-2</v>
      </c>
      <c r="H209">
        <v>3.6700000000000003E-2</v>
      </c>
      <c r="I209">
        <v>3.5000000000000003E-2</v>
      </c>
      <c r="J209">
        <v>2.5499999999999998E-2</v>
      </c>
      <c r="K209">
        <v>5.0500000000000003E-2</v>
      </c>
      <c r="L209">
        <v>5.67E-2</v>
      </c>
      <c r="M209">
        <v>5.3600000000000002E-2</v>
      </c>
      <c r="N209">
        <v>-8.3999999999999995E-3</v>
      </c>
      <c r="O209">
        <v>6.0999999999999999E-2</v>
      </c>
      <c r="P209">
        <v>6.3700000000000007E-2</v>
      </c>
      <c r="Q209">
        <v>1.95E-2</v>
      </c>
      <c r="R209">
        <v>1.47E-2</v>
      </c>
      <c r="S209">
        <v>4.5999999999999999E-2</v>
      </c>
      <c r="T209">
        <v>3.6700000000000003E-2</v>
      </c>
    </row>
    <row r="210" spans="1:20">
      <c r="A210">
        <v>197804</v>
      </c>
      <c r="B210">
        <v>7.8799999999999995E-2</v>
      </c>
      <c r="C210">
        <v>5.4000000000000003E-3</v>
      </c>
      <c r="D210">
        <v>5.7000000000000002E-2</v>
      </c>
      <c r="E210">
        <v>5.3400000000000003E-2</v>
      </c>
      <c r="F210">
        <v>6.6799999999999998E-2</v>
      </c>
      <c r="G210">
        <v>5.8999999999999997E-2</v>
      </c>
      <c r="H210">
        <v>0.13270000000000001</v>
      </c>
      <c r="I210">
        <v>0.1043</v>
      </c>
      <c r="J210">
        <v>9.0300000000000005E-2</v>
      </c>
      <c r="K210">
        <v>9.2100000000000001E-2</v>
      </c>
      <c r="L210">
        <v>8.3199999999999996E-2</v>
      </c>
      <c r="M210">
        <v>6.88E-2</v>
      </c>
      <c r="N210">
        <v>0.12659999999999999</v>
      </c>
      <c r="O210">
        <v>7.8200000000000006E-2</v>
      </c>
      <c r="P210">
        <v>0.1003</v>
      </c>
      <c r="Q210">
        <v>-3.0999999999999999E-3</v>
      </c>
      <c r="R210">
        <v>0.1105</v>
      </c>
      <c r="S210">
        <v>9.4399999999999998E-2</v>
      </c>
      <c r="T210">
        <v>6.4299999999999996E-2</v>
      </c>
    </row>
    <row r="211" spans="1:20">
      <c r="A211">
        <v>197805</v>
      </c>
      <c r="B211">
        <v>1.7600000000000001E-2</v>
      </c>
      <c r="C211">
        <v>5.1000000000000004E-3</v>
      </c>
      <c r="D211">
        <v>3.95E-2</v>
      </c>
      <c r="E211">
        <v>0.02</v>
      </c>
      <c r="F211">
        <v>6.7000000000000002E-3</v>
      </c>
      <c r="G211">
        <v>3.0099999999999998E-2</v>
      </c>
      <c r="H211">
        <v>4.6699999999999998E-2</v>
      </c>
      <c r="I211">
        <v>-3.8999999999999998E-3</v>
      </c>
      <c r="J211">
        <v>4.1599999999999998E-2</v>
      </c>
      <c r="K211">
        <v>3.3799999999999997E-2</v>
      </c>
      <c r="L211">
        <v>2.8799999999999999E-2</v>
      </c>
      <c r="M211">
        <v>1.7999999999999999E-2</v>
      </c>
      <c r="N211">
        <v>2.3800000000000002E-2</v>
      </c>
      <c r="O211">
        <v>-2.06E-2</v>
      </c>
      <c r="P211">
        <v>5.3800000000000001E-2</v>
      </c>
      <c r="Q211">
        <v>2E-3</v>
      </c>
      <c r="R211">
        <v>5.9999999999999897E-4</v>
      </c>
      <c r="S211">
        <v>8.0999999999999996E-3</v>
      </c>
      <c r="T211">
        <v>1.8700000000000001E-2</v>
      </c>
    </row>
    <row r="212" spans="1:20">
      <c r="A212">
        <v>197806</v>
      </c>
      <c r="B212">
        <v>-1.6899999999999998E-2</v>
      </c>
      <c r="C212">
        <v>5.4000000000000003E-3</v>
      </c>
      <c r="D212">
        <v>-7.0000000000000097E-4</v>
      </c>
      <c r="E212">
        <v>-4.6800000000000001E-2</v>
      </c>
      <c r="F212">
        <v>-4.4600000000000001E-2</v>
      </c>
      <c r="G212">
        <v>-2.86E-2</v>
      </c>
      <c r="H212">
        <v>-3.1899999999999998E-2</v>
      </c>
      <c r="I212">
        <v>-3.0800000000000001E-2</v>
      </c>
      <c r="J212">
        <v>-2.5999999999999999E-3</v>
      </c>
      <c r="K212">
        <v>-2.07E-2</v>
      </c>
      <c r="L212">
        <v>-6.7000000000000004E-2</v>
      </c>
      <c r="M212">
        <v>1.8E-3</v>
      </c>
      <c r="N212">
        <v>-0.01</v>
      </c>
      <c r="O212">
        <v>-3.4799999999999998E-2</v>
      </c>
      <c r="P212">
        <v>6.3E-3</v>
      </c>
      <c r="Q212">
        <v>2.8E-3</v>
      </c>
      <c r="R212">
        <v>-2.6800000000000001E-2</v>
      </c>
      <c r="S212">
        <v>-1.0500000000000001E-2</v>
      </c>
      <c r="T212">
        <v>-1.01E-2</v>
      </c>
    </row>
    <row r="213" spans="1:20">
      <c r="A213">
        <v>197807</v>
      </c>
      <c r="B213">
        <v>5.11E-2</v>
      </c>
      <c r="C213">
        <v>5.5999999999999999E-3</v>
      </c>
      <c r="D213">
        <v>2.07E-2</v>
      </c>
      <c r="E213">
        <v>7.8899999999999998E-2</v>
      </c>
      <c r="F213">
        <v>2.7699999999999999E-2</v>
      </c>
      <c r="G213">
        <v>1.95E-2</v>
      </c>
      <c r="H213">
        <v>8.0699999999999994E-2</v>
      </c>
      <c r="I213">
        <v>4.9200000000000001E-2</v>
      </c>
      <c r="J213">
        <v>6.6799999999999998E-2</v>
      </c>
      <c r="K213">
        <v>7.5200000000000003E-2</v>
      </c>
      <c r="L213">
        <v>7.5899999999999995E-2</v>
      </c>
      <c r="M213">
        <v>5.2400000000000002E-2</v>
      </c>
      <c r="N213">
        <v>7.6499999999999999E-2</v>
      </c>
      <c r="O213">
        <v>3.1600000000000003E-2</v>
      </c>
      <c r="P213">
        <v>0.12180000000000001</v>
      </c>
      <c r="Q213">
        <v>2.2599999999999999E-2</v>
      </c>
      <c r="R213">
        <v>4.4900000000000002E-2</v>
      </c>
      <c r="S213">
        <v>4.6100000000000002E-2</v>
      </c>
      <c r="T213">
        <v>4.5999999999999999E-2</v>
      </c>
    </row>
    <row r="214" spans="1:20">
      <c r="A214">
        <v>197808</v>
      </c>
      <c r="B214">
        <v>3.7499999999999999E-2</v>
      </c>
      <c r="C214">
        <v>5.5999999999999999E-3</v>
      </c>
      <c r="D214">
        <v>2.7799999999999998E-2</v>
      </c>
      <c r="E214">
        <v>3.2599999999999997E-2</v>
      </c>
      <c r="F214">
        <v>5.11E-2</v>
      </c>
      <c r="G214">
        <v>7.3999999999999996E-2</v>
      </c>
      <c r="H214">
        <v>2.7099999999999999E-2</v>
      </c>
      <c r="I214">
        <v>4.2299999999999997E-2</v>
      </c>
      <c r="J214">
        <v>1.5E-3</v>
      </c>
      <c r="K214">
        <v>8.8099999999999998E-2</v>
      </c>
      <c r="L214">
        <v>-5.0000000000000001E-4</v>
      </c>
      <c r="M214">
        <v>4.6800000000000001E-2</v>
      </c>
      <c r="N214">
        <v>4.5600000000000002E-2</v>
      </c>
      <c r="O214">
        <v>2.2599999999999999E-2</v>
      </c>
      <c r="P214">
        <v>3.9399999999999998E-2</v>
      </c>
      <c r="Q214">
        <v>-1.1000000000000001E-3</v>
      </c>
      <c r="R214">
        <v>4.4699999999999997E-2</v>
      </c>
      <c r="S214">
        <v>5.0500000000000003E-2</v>
      </c>
      <c r="T214">
        <v>4.6100000000000002E-2</v>
      </c>
    </row>
    <row r="215" spans="1:20">
      <c r="A215">
        <v>197809</v>
      </c>
      <c r="B215">
        <v>-1.43E-2</v>
      </c>
      <c r="C215">
        <v>6.1999999999999998E-3</v>
      </c>
      <c r="D215">
        <v>-1.24E-2</v>
      </c>
      <c r="E215">
        <v>1.6299999999999999E-2</v>
      </c>
      <c r="F215">
        <v>4.3400000000000001E-2</v>
      </c>
      <c r="G215">
        <v>-3.2000000000000002E-3</v>
      </c>
      <c r="H215">
        <v>-3.5799999999999998E-2</v>
      </c>
      <c r="I215">
        <v>-7.9000000000000008E-3</v>
      </c>
      <c r="J215">
        <v>-2.8899999999999999E-2</v>
      </c>
      <c r="K215">
        <v>-2.87E-2</v>
      </c>
      <c r="L215">
        <v>6.1999999999999998E-3</v>
      </c>
      <c r="M215">
        <v>-4.2900000000000001E-2</v>
      </c>
      <c r="N215">
        <v>-4.0099999999999997E-2</v>
      </c>
      <c r="O215">
        <v>-2.0000000000000001E-4</v>
      </c>
      <c r="P215">
        <v>-5.6099999999999997E-2</v>
      </c>
      <c r="Q215">
        <v>-8.6999999999999994E-3</v>
      </c>
      <c r="R215">
        <v>-3.27E-2</v>
      </c>
      <c r="S215">
        <v>-1.4999999999999999E-2</v>
      </c>
      <c r="T215">
        <v>-1.52E-2</v>
      </c>
    </row>
    <row r="216" spans="1:20">
      <c r="A216">
        <v>197810</v>
      </c>
      <c r="B216">
        <v>-0.1191</v>
      </c>
      <c r="C216">
        <v>6.7999999999999996E-3</v>
      </c>
      <c r="D216">
        <v>-0.114</v>
      </c>
      <c r="E216">
        <v>-0.12039999999999999</v>
      </c>
      <c r="F216">
        <v>-0.1132</v>
      </c>
      <c r="G216">
        <v>-0.17660000000000001</v>
      </c>
      <c r="H216">
        <v>-0.11550000000000001</v>
      </c>
      <c r="I216">
        <v>-0.1012</v>
      </c>
      <c r="J216">
        <v>-0.1079</v>
      </c>
      <c r="K216">
        <v>-0.1736</v>
      </c>
      <c r="L216">
        <v>-0.12620000000000001</v>
      </c>
      <c r="M216">
        <v>-0.13850000000000001</v>
      </c>
      <c r="N216">
        <v>-0.1201</v>
      </c>
      <c r="O216">
        <v>-0.1124</v>
      </c>
      <c r="P216">
        <v>-0.1757</v>
      </c>
      <c r="Q216">
        <v>-7.7899999999999997E-2</v>
      </c>
      <c r="R216">
        <v>-0.1406</v>
      </c>
      <c r="S216">
        <v>-0.1205</v>
      </c>
      <c r="T216">
        <v>-0.12039999999999999</v>
      </c>
    </row>
    <row r="217" spans="1:20">
      <c r="A217">
        <v>197811</v>
      </c>
      <c r="B217">
        <v>2.7099999999999999E-2</v>
      </c>
      <c r="C217">
        <v>7.0000000000000001E-3</v>
      </c>
      <c r="D217">
        <v>1.06E-2</v>
      </c>
      <c r="E217">
        <v>1E-4</v>
      </c>
      <c r="F217">
        <v>5.16E-2</v>
      </c>
      <c r="G217">
        <v>3.15E-2</v>
      </c>
      <c r="H217">
        <v>2.5000000000000001E-2</v>
      </c>
      <c r="I217">
        <v>3.0999999999999999E-3</v>
      </c>
      <c r="J217">
        <v>3.2000000000000001E-2</v>
      </c>
      <c r="K217">
        <v>6.4999999999999997E-3</v>
      </c>
      <c r="L217">
        <v>5.7999999999999996E-3</v>
      </c>
      <c r="M217">
        <v>2.1100000000000001E-2</v>
      </c>
      <c r="N217">
        <v>3.56E-2</v>
      </c>
      <c r="O217">
        <v>1.6999999999999999E-3</v>
      </c>
      <c r="P217">
        <v>5.2200000000000003E-2</v>
      </c>
      <c r="Q217">
        <v>2.3199999999999998E-2</v>
      </c>
      <c r="R217">
        <v>1.2699999999999999E-2</v>
      </c>
      <c r="S217">
        <v>1.0500000000000001E-2</v>
      </c>
      <c r="T217">
        <v>3.5900000000000001E-2</v>
      </c>
    </row>
    <row r="218" spans="1:20">
      <c r="A218">
        <v>197812</v>
      </c>
      <c r="B218">
        <v>8.8000000000000005E-3</v>
      </c>
      <c r="C218">
        <v>7.7999999999999996E-3</v>
      </c>
      <c r="D218">
        <v>7.7000000000000002E-3</v>
      </c>
      <c r="E218">
        <v>2.6700000000000002E-2</v>
      </c>
      <c r="F218">
        <v>2.4299999999999999E-2</v>
      </c>
      <c r="G218">
        <v>-5.1999999999999998E-3</v>
      </c>
      <c r="H218">
        <v>-4.8999999999999998E-3</v>
      </c>
      <c r="I218">
        <v>-8.6E-3</v>
      </c>
      <c r="J218">
        <v>2.5399999999999999E-2</v>
      </c>
      <c r="K218">
        <v>2.3999999999999998E-3</v>
      </c>
      <c r="L218">
        <v>-5.5999999999999999E-3</v>
      </c>
      <c r="M218">
        <v>1.3899999999999999E-2</v>
      </c>
      <c r="N218">
        <v>5.33E-2</v>
      </c>
      <c r="O218">
        <v>-1.01E-2</v>
      </c>
      <c r="P218">
        <v>8.0000000000000004E-4</v>
      </c>
      <c r="Q218">
        <v>-2.01E-2</v>
      </c>
      <c r="R218">
        <v>-2.0500000000000001E-2</v>
      </c>
      <c r="S218">
        <v>6.6E-3</v>
      </c>
      <c r="T218">
        <v>6.9999999999999999E-4</v>
      </c>
    </row>
    <row r="219" spans="1:20">
      <c r="A219">
        <v>197901</v>
      </c>
      <c r="B219">
        <v>4.2299999999999997E-2</v>
      </c>
      <c r="C219">
        <v>7.7000000000000002E-3</v>
      </c>
      <c r="D219">
        <v>2.69E-2</v>
      </c>
      <c r="E219">
        <v>9.6799999999999997E-2</v>
      </c>
      <c r="F219">
        <v>2.2800000000000001E-2</v>
      </c>
      <c r="G219">
        <v>8.9099999999999999E-2</v>
      </c>
      <c r="H219">
        <v>3.8199999999999998E-2</v>
      </c>
      <c r="I219">
        <v>5.7200000000000001E-2</v>
      </c>
      <c r="J219">
        <v>1.6999999999999999E-3</v>
      </c>
      <c r="K219">
        <v>7.9699999999999993E-2</v>
      </c>
      <c r="L219">
        <v>0.12609999999999999</v>
      </c>
      <c r="M219">
        <v>5.3400000000000003E-2</v>
      </c>
      <c r="N219">
        <v>3.5799999999999998E-2</v>
      </c>
      <c r="O219">
        <v>4.1399999999999999E-2</v>
      </c>
      <c r="P219">
        <v>3.6299999999999999E-2</v>
      </c>
      <c r="Q219">
        <v>5.6000000000000001E-2</v>
      </c>
      <c r="R219">
        <v>4.7699999999999999E-2</v>
      </c>
      <c r="S219">
        <v>4.5100000000000001E-2</v>
      </c>
      <c r="T219">
        <v>4.7800000000000002E-2</v>
      </c>
    </row>
    <row r="220" spans="1:20">
      <c r="A220">
        <v>197902</v>
      </c>
      <c r="B220">
        <v>-3.56E-2</v>
      </c>
      <c r="C220">
        <v>7.3000000000000001E-3</v>
      </c>
      <c r="D220">
        <v>-4.6100000000000002E-2</v>
      </c>
      <c r="E220">
        <v>1.12E-2</v>
      </c>
      <c r="F220">
        <v>2.0000000000000001E-4</v>
      </c>
      <c r="G220">
        <v>-2.64E-2</v>
      </c>
      <c r="H220">
        <v>-5.2699999999999997E-2</v>
      </c>
      <c r="I220">
        <v>-3.0099999999999998E-2</v>
      </c>
      <c r="J220">
        <v>-5.0999999999999997E-2</v>
      </c>
      <c r="K220">
        <v>-3.6299999999999999E-2</v>
      </c>
      <c r="L220">
        <v>-4.41E-2</v>
      </c>
      <c r="M220">
        <v>-6.0199999999999997E-2</v>
      </c>
      <c r="N220">
        <v>-3.8899999999999997E-2</v>
      </c>
      <c r="O220">
        <v>-4.2299999999999997E-2</v>
      </c>
      <c r="P220">
        <v>-0.09</v>
      </c>
      <c r="Q220">
        <v>-2.3300000000000001E-2</v>
      </c>
      <c r="R220">
        <v>-5.5899999999999998E-2</v>
      </c>
      <c r="S220">
        <v>-4.0899999999999999E-2</v>
      </c>
      <c r="T220">
        <v>-3.5799999999999998E-2</v>
      </c>
    </row>
    <row r="221" spans="1:20">
      <c r="A221">
        <v>197903</v>
      </c>
      <c r="B221">
        <v>5.6800000000000003E-2</v>
      </c>
      <c r="C221">
        <v>8.0999999999999996E-3</v>
      </c>
      <c r="D221">
        <v>2.06E-2</v>
      </c>
      <c r="E221">
        <v>9.7799999999999998E-2</v>
      </c>
      <c r="F221">
        <v>8.5300000000000001E-2</v>
      </c>
      <c r="G221">
        <v>7.5899999999999995E-2</v>
      </c>
      <c r="H221">
        <v>5.67E-2</v>
      </c>
      <c r="I221">
        <v>8.9099999999999999E-2</v>
      </c>
      <c r="J221">
        <v>3.1600000000000003E-2</v>
      </c>
      <c r="K221">
        <v>7.7700000000000005E-2</v>
      </c>
      <c r="L221">
        <v>8.2799999999999999E-2</v>
      </c>
      <c r="M221">
        <v>5.5399999999999998E-2</v>
      </c>
      <c r="N221">
        <v>6.6900000000000001E-2</v>
      </c>
      <c r="O221">
        <v>5.9700000000000003E-2</v>
      </c>
      <c r="P221">
        <v>7.8399999999999997E-2</v>
      </c>
      <c r="Q221">
        <v>1.5699999999999999E-2</v>
      </c>
      <c r="R221">
        <v>4.8000000000000001E-2</v>
      </c>
      <c r="S221">
        <v>6.5799999999999997E-2</v>
      </c>
      <c r="T221">
        <v>4.1799999999999997E-2</v>
      </c>
    </row>
    <row r="222" spans="1:20">
      <c r="A222">
        <v>197904</v>
      </c>
      <c r="B222">
        <v>-5.9999999999999995E-4</v>
      </c>
      <c r="C222">
        <v>8.0000000000000002E-3</v>
      </c>
      <c r="D222">
        <v>-8.3000000000000001E-3</v>
      </c>
      <c r="E222">
        <v>-3.7699999999999997E-2</v>
      </c>
      <c r="F222">
        <v>3.5999999999999997E-2</v>
      </c>
      <c r="G222">
        <v>-5.0000000000000001E-3</v>
      </c>
      <c r="H222">
        <v>6.4999999999999997E-3</v>
      </c>
      <c r="I222">
        <v>-2.8199999999999999E-2</v>
      </c>
      <c r="J222">
        <v>-2.3E-3</v>
      </c>
      <c r="K222">
        <v>1.9099999999999999E-2</v>
      </c>
      <c r="L222">
        <v>-1.43E-2</v>
      </c>
      <c r="M222">
        <v>5.7000000000000002E-3</v>
      </c>
      <c r="N222">
        <v>-6.4000000000000003E-3</v>
      </c>
      <c r="O222">
        <v>1.46E-2</v>
      </c>
      <c r="P222">
        <v>-6.4999999999999997E-3</v>
      </c>
      <c r="Q222">
        <v>-3.5000000000000003E-2</v>
      </c>
      <c r="R222">
        <v>1.6999999999999999E-3</v>
      </c>
      <c r="S222">
        <v>6.7999999999999996E-3</v>
      </c>
      <c r="T222">
        <v>-6.1000000000000004E-3</v>
      </c>
    </row>
    <row r="223" spans="1:20">
      <c r="A223">
        <v>197905</v>
      </c>
      <c r="B223">
        <v>-2.2100000000000002E-2</v>
      </c>
      <c r="C223">
        <v>8.2000000000000007E-3</v>
      </c>
      <c r="D223">
        <v>-2.5600000000000001E-2</v>
      </c>
      <c r="E223">
        <v>1.35E-2</v>
      </c>
      <c r="F223">
        <v>-3.1600000000000003E-2</v>
      </c>
      <c r="G223">
        <v>-1.21E-2</v>
      </c>
      <c r="H223">
        <v>-3.1600000000000003E-2</v>
      </c>
      <c r="I223">
        <v>-3.7699999999999997E-2</v>
      </c>
      <c r="J223">
        <v>-3.9100000000000003E-2</v>
      </c>
      <c r="K223">
        <v>-2.7E-2</v>
      </c>
      <c r="L223">
        <v>-3.4200000000000001E-2</v>
      </c>
      <c r="M223">
        <v>-9.9999999999999894E-4</v>
      </c>
      <c r="N223">
        <v>-2.4400000000000002E-2</v>
      </c>
      <c r="O223">
        <v>-1.9199999999999998E-2</v>
      </c>
      <c r="P223">
        <v>-2.5600000000000001E-2</v>
      </c>
      <c r="Q223">
        <v>5.8999999999999999E-3</v>
      </c>
      <c r="R223">
        <v>-3.6299999999999999E-2</v>
      </c>
      <c r="S223">
        <v>-6.7000000000000002E-3</v>
      </c>
      <c r="T223">
        <v>-1.7500000000000002E-2</v>
      </c>
    </row>
    <row r="224" spans="1:20">
      <c r="A224">
        <v>197906</v>
      </c>
      <c r="B224">
        <v>3.85E-2</v>
      </c>
      <c r="C224">
        <v>8.0999999999999996E-3</v>
      </c>
      <c r="D224">
        <v>2.5700000000000001E-2</v>
      </c>
      <c r="E224">
        <v>9.2200000000000004E-2</v>
      </c>
      <c r="F224">
        <v>8.3500000000000005E-2</v>
      </c>
      <c r="G224">
        <v>1.1299999999999999E-2</v>
      </c>
      <c r="H224">
        <v>1.3299999999999999E-2</v>
      </c>
      <c r="I224">
        <v>3.0099999999999998E-2</v>
      </c>
      <c r="J224">
        <v>2.5899999999999999E-2</v>
      </c>
      <c r="K224">
        <v>3.6200000000000003E-2</v>
      </c>
      <c r="L224">
        <v>1.37E-2</v>
      </c>
      <c r="M224">
        <v>4.6100000000000002E-2</v>
      </c>
      <c r="N224">
        <v>1.12E-2</v>
      </c>
      <c r="O224">
        <v>1.6899999999999998E-2</v>
      </c>
      <c r="P224">
        <v>3.1800000000000002E-2</v>
      </c>
      <c r="Q224">
        <v>4.2000000000000003E-2</v>
      </c>
      <c r="R224">
        <v>1.7600000000000001E-2</v>
      </c>
      <c r="S224">
        <v>7.9000000000000001E-2</v>
      </c>
      <c r="T224">
        <v>2.6800000000000001E-2</v>
      </c>
    </row>
    <row r="225" spans="1:20">
      <c r="A225">
        <v>197907</v>
      </c>
      <c r="B225">
        <v>8.2000000000000007E-3</v>
      </c>
      <c r="C225">
        <v>7.7000000000000002E-3</v>
      </c>
      <c r="D225">
        <v>1.8E-3</v>
      </c>
      <c r="E225">
        <v>4.3E-3</v>
      </c>
      <c r="F225">
        <v>9.1999999999999998E-3</v>
      </c>
      <c r="G225">
        <v>0.01</v>
      </c>
      <c r="H225">
        <v>-1E-3</v>
      </c>
      <c r="I225">
        <v>3.1800000000000002E-2</v>
      </c>
      <c r="J225">
        <v>-2.8999999999999998E-3</v>
      </c>
      <c r="K225">
        <v>2.0299999999999999E-2</v>
      </c>
      <c r="L225">
        <v>3.7400000000000003E-2</v>
      </c>
      <c r="M225">
        <v>4.1399999999999999E-2</v>
      </c>
      <c r="N225">
        <v>-1.4500000000000001E-2</v>
      </c>
      <c r="O225">
        <v>4.3E-3</v>
      </c>
      <c r="P225">
        <v>5.0700000000000002E-2</v>
      </c>
      <c r="Q225">
        <v>1.35E-2</v>
      </c>
      <c r="R225">
        <v>2.5000000000000001E-3</v>
      </c>
      <c r="S225">
        <v>2.4799999999999999E-2</v>
      </c>
      <c r="T225">
        <v>4.4000000000000003E-3</v>
      </c>
    </row>
    <row r="226" spans="1:20">
      <c r="A226">
        <v>197908</v>
      </c>
      <c r="B226">
        <v>5.5300000000000002E-2</v>
      </c>
      <c r="C226">
        <v>7.7000000000000002E-3</v>
      </c>
      <c r="D226">
        <v>6.4699999999999994E-2</v>
      </c>
      <c r="E226">
        <v>6.9599999999999995E-2</v>
      </c>
      <c r="F226">
        <v>7.4899999999999994E-2</v>
      </c>
      <c r="G226">
        <v>6.2600000000000003E-2</v>
      </c>
      <c r="H226">
        <v>4.8000000000000001E-2</v>
      </c>
      <c r="I226">
        <v>5.9799999999999999E-2</v>
      </c>
      <c r="J226">
        <v>8.0600000000000005E-2</v>
      </c>
      <c r="K226">
        <v>9.11E-2</v>
      </c>
      <c r="L226">
        <v>6.3700000000000007E-2</v>
      </c>
      <c r="M226">
        <v>7.1499999999999994E-2</v>
      </c>
      <c r="N226">
        <v>4.99E-2</v>
      </c>
      <c r="O226">
        <v>4.7600000000000003E-2</v>
      </c>
      <c r="P226">
        <v>8.3099999999999993E-2</v>
      </c>
      <c r="Q226">
        <v>1.2800000000000001E-2</v>
      </c>
      <c r="R226">
        <v>8.3500000000000005E-2</v>
      </c>
      <c r="S226">
        <v>4.2700000000000002E-2</v>
      </c>
      <c r="T226">
        <v>4.0899999999999999E-2</v>
      </c>
    </row>
    <row r="227" spans="1:20">
      <c r="A227">
        <v>197909</v>
      </c>
      <c r="B227">
        <v>-8.2000000000000007E-3</v>
      </c>
      <c r="C227">
        <v>8.3000000000000001E-3</v>
      </c>
      <c r="D227">
        <v>-2.5499999999999998E-2</v>
      </c>
      <c r="E227">
        <v>6.8400000000000002E-2</v>
      </c>
      <c r="F227">
        <v>5.1999999999999998E-2</v>
      </c>
      <c r="G227">
        <v>-2.3699999999999999E-2</v>
      </c>
      <c r="H227">
        <v>-4.3900000000000002E-2</v>
      </c>
      <c r="I227">
        <v>1.89E-2</v>
      </c>
      <c r="J227">
        <v>-2.3699999999999999E-2</v>
      </c>
      <c r="K227">
        <v>-8.6999999999999994E-3</v>
      </c>
      <c r="L227">
        <v>1.72E-2</v>
      </c>
      <c r="M227">
        <v>-1.89E-2</v>
      </c>
      <c r="N227">
        <v>-2.41E-2</v>
      </c>
      <c r="O227">
        <v>1.7000000000000001E-2</v>
      </c>
      <c r="P227">
        <v>-2.8299999999999999E-2</v>
      </c>
      <c r="Q227">
        <v>-2.9700000000000001E-2</v>
      </c>
      <c r="R227">
        <v>-2.5999999999999999E-2</v>
      </c>
      <c r="S227">
        <v>-1.9199999999999998E-2</v>
      </c>
      <c r="T227">
        <v>-2.4199999999999999E-2</v>
      </c>
    </row>
    <row r="228" spans="1:20">
      <c r="A228">
        <v>197910</v>
      </c>
      <c r="B228">
        <v>-8.1000000000000003E-2</v>
      </c>
      <c r="C228">
        <v>8.6999999999999994E-3</v>
      </c>
      <c r="D228">
        <v>-9.4200000000000006E-2</v>
      </c>
      <c r="E228">
        <v>-0.1249</v>
      </c>
      <c r="F228">
        <v>-2.92E-2</v>
      </c>
      <c r="G228">
        <v>-0.1</v>
      </c>
      <c r="H228">
        <v>-8.2400000000000001E-2</v>
      </c>
      <c r="I228">
        <v>-8.8599999999999998E-2</v>
      </c>
      <c r="J228">
        <v>-5.6800000000000003E-2</v>
      </c>
      <c r="K228">
        <v>-0.1118</v>
      </c>
      <c r="L228">
        <v>-0.1249</v>
      </c>
      <c r="M228">
        <v>-7.7899999999999997E-2</v>
      </c>
      <c r="N228">
        <v>-8.8800000000000004E-2</v>
      </c>
      <c r="O228">
        <v>-0.1187</v>
      </c>
      <c r="P228">
        <v>-0.1075</v>
      </c>
      <c r="Q228">
        <v>-6.6699999999999995E-2</v>
      </c>
      <c r="R228">
        <v>-9.6199999999999994E-2</v>
      </c>
      <c r="S228">
        <v>-0.10970000000000001</v>
      </c>
      <c r="T228">
        <v>-8.4099999999999994E-2</v>
      </c>
    </row>
    <row r="229" spans="1:20">
      <c r="A229">
        <v>197911</v>
      </c>
      <c r="B229">
        <v>5.21E-2</v>
      </c>
      <c r="C229">
        <v>9.9000000000000008E-3</v>
      </c>
      <c r="D229">
        <v>4.2700000000000002E-2</v>
      </c>
      <c r="E229">
        <v>0.1071</v>
      </c>
      <c r="F229">
        <v>7.9100000000000004E-2</v>
      </c>
      <c r="G229">
        <v>5.3199999999999997E-2</v>
      </c>
      <c r="H229">
        <v>-1.2999999999999999E-3</v>
      </c>
      <c r="I229">
        <v>5.0799999999999998E-2</v>
      </c>
      <c r="J229">
        <v>5.4600000000000003E-2</v>
      </c>
      <c r="K229">
        <v>5.3400000000000003E-2</v>
      </c>
      <c r="L229">
        <v>-2.0999999999999999E-3</v>
      </c>
      <c r="M229">
        <v>5.1700000000000003E-2</v>
      </c>
      <c r="N229">
        <v>6.7000000000000004E-2</v>
      </c>
      <c r="O229">
        <v>-4.5400000000000003E-2</v>
      </c>
      <c r="P229">
        <v>8.4000000000000005E-2</v>
      </c>
      <c r="Q229">
        <v>6.8000000000000005E-2</v>
      </c>
      <c r="R229">
        <v>1.66E-2</v>
      </c>
      <c r="S229">
        <v>5.3499999999999999E-2</v>
      </c>
      <c r="T229">
        <v>4.6600000000000003E-2</v>
      </c>
    </row>
    <row r="230" spans="1:20">
      <c r="A230">
        <v>197912</v>
      </c>
      <c r="B230">
        <v>1.7899999999999999E-2</v>
      </c>
      <c r="C230">
        <v>9.4999999999999998E-3</v>
      </c>
      <c r="D230">
        <v>1.5299999999999999E-2</v>
      </c>
      <c r="E230">
        <v>0.16589999999999999</v>
      </c>
      <c r="F230">
        <v>1.9900000000000001E-2</v>
      </c>
      <c r="G230">
        <v>5.2200000000000003E-2</v>
      </c>
      <c r="H230">
        <v>3.1300000000000001E-2</v>
      </c>
      <c r="I230">
        <v>4.4999999999999998E-2</v>
      </c>
      <c r="J230">
        <v>3.5000000000000001E-3</v>
      </c>
      <c r="K230">
        <v>3.5299999999999998E-2</v>
      </c>
      <c r="L230">
        <v>7.2400000000000006E-2</v>
      </c>
      <c r="M230">
        <v>4.3900000000000002E-2</v>
      </c>
      <c r="N230">
        <v>1.46E-2</v>
      </c>
      <c r="O230">
        <v>-1.0000000000000099E-4</v>
      </c>
      <c r="P230">
        <v>5.3199999999999997E-2</v>
      </c>
      <c r="Q230">
        <v>-1.8700000000000001E-2</v>
      </c>
      <c r="R230">
        <v>4.1999999999999997E-3</v>
      </c>
      <c r="S230">
        <v>7.1000000000000004E-3</v>
      </c>
      <c r="T230">
        <v>1.37E-2</v>
      </c>
    </row>
    <row r="231" spans="1:20">
      <c r="A231">
        <v>198001</v>
      </c>
      <c r="B231">
        <v>5.5100000000000003E-2</v>
      </c>
      <c r="C231">
        <v>8.0000000000000002E-3</v>
      </c>
      <c r="D231">
        <v>3.0499999999999999E-2</v>
      </c>
      <c r="E231">
        <v>0.12870000000000001</v>
      </c>
      <c r="F231">
        <v>0.13020000000000001</v>
      </c>
      <c r="G231">
        <v>1.8800000000000001E-2</v>
      </c>
      <c r="H231">
        <v>3.9199999999999999E-2</v>
      </c>
      <c r="I231">
        <v>3.1600000000000003E-2</v>
      </c>
      <c r="J231">
        <v>-3.1E-2</v>
      </c>
      <c r="K231">
        <v>7.9600000000000004E-2</v>
      </c>
      <c r="L231">
        <v>0.16700000000000001</v>
      </c>
      <c r="M231">
        <v>6.4600000000000005E-2</v>
      </c>
      <c r="N231">
        <v>6.9099999999999995E-2</v>
      </c>
      <c r="O231">
        <v>9.8799999999999999E-2</v>
      </c>
      <c r="P231">
        <v>0.15290000000000001</v>
      </c>
      <c r="Q231">
        <v>8.0000000000000002E-3</v>
      </c>
      <c r="R231">
        <v>-1.1900000000000001E-2</v>
      </c>
      <c r="S231">
        <v>1.2699999999999999E-2</v>
      </c>
      <c r="T231">
        <v>3.0499999999999999E-2</v>
      </c>
    </row>
    <row r="232" spans="1:20">
      <c r="A232">
        <v>198002</v>
      </c>
      <c r="B232">
        <v>-1.2200000000000001E-2</v>
      </c>
      <c r="C232">
        <v>8.8999999999999999E-3</v>
      </c>
      <c r="D232">
        <v>-6.1699999999999998E-2</v>
      </c>
      <c r="E232">
        <v>2.87E-2</v>
      </c>
      <c r="F232">
        <v>0.1173</v>
      </c>
      <c r="G232">
        <v>-1.61E-2</v>
      </c>
      <c r="H232">
        <v>-6.1699999999999998E-2</v>
      </c>
      <c r="I232">
        <v>-2.5600000000000001E-2</v>
      </c>
      <c r="J232">
        <v>-4.9099999999999998E-2</v>
      </c>
      <c r="K232">
        <v>-2.98E-2</v>
      </c>
      <c r="L232">
        <v>-7.9000000000000008E-3</v>
      </c>
      <c r="M232">
        <v>-1.9099999999999999E-2</v>
      </c>
      <c r="N232">
        <v>-4.7100000000000003E-2</v>
      </c>
      <c r="O232">
        <v>-7.3499999999999996E-2</v>
      </c>
      <c r="P232">
        <v>-7.4300000000000005E-2</v>
      </c>
      <c r="Q232">
        <v>-4.2500000000000003E-2</v>
      </c>
      <c r="R232">
        <v>-6.2799999999999995E-2</v>
      </c>
      <c r="S232">
        <v>-5.8700000000000002E-2</v>
      </c>
      <c r="T232">
        <v>-2.35E-2</v>
      </c>
    </row>
    <row r="233" spans="1:20">
      <c r="A233">
        <v>198003</v>
      </c>
      <c r="B233">
        <v>-0.129</v>
      </c>
      <c r="C233">
        <v>1.21E-2</v>
      </c>
      <c r="D233">
        <v>-0.10150000000000001</v>
      </c>
      <c r="E233">
        <v>-0.19919999999999999</v>
      </c>
      <c r="F233">
        <v>-0.18970000000000001</v>
      </c>
      <c r="G233">
        <v>-0.1019</v>
      </c>
      <c r="H233">
        <v>-6.7699999999999996E-2</v>
      </c>
      <c r="I233">
        <v>-0.1313</v>
      </c>
      <c r="J233">
        <v>-4.02E-2</v>
      </c>
      <c r="K233">
        <v>-0.16009999999999999</v>
      </c>
      <c r="L233">
        <v>-0.19850000000000001</v>
      </c>
      <c r="M233">
        <v>-0.17849999999999999</v>
      </c>
      <c r="N233">
        <v>-0.13969999999999999</v>
      </c>
      <c r="O233">
        <v>-0.107</v>
      </c>
      <c r="P233">
        <v>-0.14130000000000001</v>
      </c>
      <c r="Q233">
        <v>-7.8799999999999995E-2</v>
      </c>
      <c r="R233">
        <v>-9.0399999999999994E-2</v>
      </c>
      <c r="S233">
        <v>-0.10009999999999999</v>
      </c>
      <c r="T233">
        <v>-0.10970000000000001</v>
      </c>
    </row>
    <row r="234" spans="1:20">
      <c r="A234">
        <v>198004</v>
      </c>
      <c r="B234">
        <v>3.9699999999999999E-2</v>
      </c>
      <c r="C234">
        <v>1.26E-2</v>
      </c>
      <c r="D234">
        <v>5.8799999999999998E-2</v>
      </c>
      <c r="E234">
        <v>-1.83E-2</v>
      </c>
      <c r="F234">
        <v>5.5800000000000002E-2</v>
      </c>
      <c r="G234">
        <v>2.3900000000000001E-2</v>
      </c>
      <c r="H234">
        <v>9.2999999999999992E-3</v>
      </c>
      <c r="I234">
        <v>3.5499999999999997E-2</v>
      </c>
      <c r="J234">
        <v>3.8100000000000002E-2</v>
      </c>
      <c r="K234">
        <v>2.76E-2</v>
      </c>
      <c r="L234">
        <v>1.0500000000000001E-2</v>
      </c>
      <c r="M234">
        <v>2.7699999999999999E-2</v>
      </c>
      <c r="N234">
        <v>-1.18E-2</v>
      </c>
      <c r="O234">
        <v>-4.3099999999999999E-2</v>
      </c>
      <c r="P234">
        <v>-1.8599999999999998E-2</v>
      </c>
      <c r="Q234">
        <v>0.107</v>
      </c>
      <c r="R234">
        <v>3.5799999999999998E-2</v>
      </c>
      <c r="S234">
        <v>5.5500000000000001E-2</v>
      </c>
      <c r="T234">
        <v>5.3600000000000002E-2</v>
      </c>
    </row>
    <row r="235" spans="1:20">
      <c r="A235">
        <v>198005</v>
      </c>
      <c r="B235">
        <v>5.2600000000000001E-2</v>
      </c>
      <c r="C235">
        <v>8.0999999999999996E-3</v>
      </c>
      <c r="D235">
        <v>7.1499999999999994E-2</v>
      </c>
      <c r="E235">
        <v>8.9099999999999999E-2</v>
      </c>
      <c r="F235">
        <v>3.2899999999999999E-2</v>
      </c>
      <c r="G235">
        <v>2.7699999999999999E-2</v>
      </c>
      <c r="H235">
        <v>4.9700000000000001E-2</v>
      </c>
      <c r="I235">
        <v>6.7100000000000007E-2</v>
      </c>
      <c r="J235">
        <v>7.2400000000000006E-2</v>
      </c>
      <c r="K235">
        <v>8.0699999999999994E-2</v>
      </c>
      <c r="L235">
        <v>4.36E-2</v>
      </c>
      <c r="M235">
        <v>4.87E-2</v>
      </c>
      <c r="N235">
        <v>4.07E-2</v>
      </c>
      <c r="O235">
        <v>2.2499999999999999E-2</v>
      </c>
      <c r="P235">
        <v>5.0200000000000002E-2</v>
      </c>
      <c r="Q235">
        <v>3.7999999999999999E-2</v>
      </c>
      <c r="R235">
        <v>9.4899999999999998E-2</v>
      </c>
      <c r="S235">
        <v>7.0199999999999999E-2</v>
      </c>
      <c r="T235">
        <v>5.5199999999999999E-2</v>
      </c>
    </row>
    <row r="236" spans="1:20">
      <c r="A236">
        <v>198006</v>
      </c>
      <c r="B236">
        <v>3.0599999999999999E-2</v>
      </c>
      <c r="C236">
        <v>6.1000000000000004E-3</v>
      </c>
      <c r="D236">
        <v>1.7299999999999999E-2</v>
      </c>
      <c r="E236">
        <v>0.1018</v>
      </c>
      <c r="F236">
        <v>5.33E-2</v>
      </c>
      <c r="G236">
        <v>2.7E-2</v>
      </c>
      <c r="H236">
        <v>2.0899999999999998E-2</v>
      </c>
      <c r="I236">
        <v>1.47E-2</v>
      </c>
      <c r="J236">
        <v>-2.7000000000000001E-3</v>
      </c>
      <c r="K236">
        <v>4.3700000000000003E-2</v>
      </c>
      <c r="L236">
        <v>1.7899999999999999E-2</v>
      </c>
      <c r="M236">
        <v>4.5900000000000003E-2</v>
      </c>
      <c r="N236">
        <v>3.2300000000000002E-2</v>
      </c>
      <c r="O236">
        <v>1.43E-2</v>
      </c>
      <c r="P236">
        <v>5.1999999999999998E-3</v>
      </c>
      <c r="Q236">
        <v>3.9300000000000002E-2</v>
      </c>
      <c r="R236">
        <v>1.72E-2</v>
      </c>
      <c r="S236">
        <v>4.3400000000000001E-2</v>
      </c>
      <c r="T236">
        <v>1.2999999999999999E-2</v>
      </c>
    </row>
    <row r="237" spans="1:20">
      <c r="A237">
        <v>198007</v>
      </c>
      <c r="B237">
        <v>6.4899999999999999E-2</v>
      </c>
      <c r="C237">
        <v>5.3E-3</v>
      </c>
      <c r="D237">
        <v>5.3100000000000001E-2</v>
      </c>
      <c r="E237">
        <v>8.7800000000000003E-2</v>
      </c>
      <c r="F237">
        <v>1.15E-2</v>
      </c>
      <c r="G237">
        <v>0.13009999999999999</v>
      </c>
      <c r="H237">
        <v>9.2399999999999996E-2</v>
      </c>
      <c r="I237">
        <v>8.2299999999999998E-2</v>
      </c>
      <c r="J237">
        <v>7.9399999999999998E-2</v>
      </c>
      <c r="K237">
        <v>0.1227</v>
      </c>
      <c r="L237">
        <v>0.12230000000000001</v>
      </c>
      <c r="M237">
        <v>9.6299999999999997E-2</v>
      </c>
      <c r="N237">
        <v>0.14019999999999999</v>
      </c>
      <c r="O237">
        <v>0.1216</v>
      </c>
      <c r="P237">
        <v>0.1351</v>
      </c>
      <c r="Q237">
        <v>-6.4999999999999997E-3</v>
      </c>
      <c r="R237">
        <v>9.8599999999999993E-2</v>
      </c>
      <c r="S237">
        <v>2.6499999999999999E-2</v>
      </c>
      <c r="T237">
        <v>6.6299999999999998E-2</v>
      </c>
    </row>
    <row r="238" spans="1:20">
      <c r="A238">
        <v>198008</v>
      </c>
      <c r="B238">
        <v>1.7999999999999999E-2</v>
      </c>
      <c r="C238">
        <v>6.4000000000000003E-3</v>
      </c>
      <c r="D238">
        <v>-6.0000000000000103E-4</v>
      </c>
      <c r="E238">
        <v>0.06</v>
      </c>
      <c r="F238">
        <v>3.2199999999999999E-2</v>
      </c>
      <c r="G238">
        <v>2.3099999999999999E-2</v>
      </c>
      <c r="H238">
        <v>1.5900000000000001E-2</v>
      </c>
      <c r="I238">
        <v>2.2200000000000001E-2</v>
      </c>
      <c r="J238">
        <v>-1.34E-2</v>
      </c>
      <c r="K238">
        <v>7.9000000000000008E-3</v>
      </c>
      <c r="L238">
        <v>4.4999999999999997E-3</v>
      </c>
      <c r="M238">
        <v>1.5599999999999999E-2</v>
      </c>
      <c r="N238">
        <v>1.7899999999999999E-2</v>
      </c>
      <c r="O238">
        <v>2.35E-2</v>
      </c>
      <c r="P238">
        <v>5.1000000000000004E-3</v>
      </c>
      <c r="Q238">
        <v>-1.72E-2</v>
      </c>
      <c r="R238">
        <v>-8.9999999999999998E-4</v>
      </c>
      <c r="S238">
        <v>1.24E-2</v>
      </c>
      <c r="T238">
        <v>3.7999999999999999E-2</v>
      </c>
    </row>
    <row r="239" spans="1:20">
      <c r="A239">
        <v>198009</v>
      </c>
      <c r="B239">
        <v>2.1899999999999999E-2</v>
      </c>
      <c r="C239">
        <v>7.4999999999999997E-3</v>
      </c>
      <c r="D239">
        <v>-9.2999999999999992E-3</v>
      </c>
      <c r="E239">
        <v>0.1152</v>
      </c>
      <c r="F239">
        <v>6.5199999999999994E-2</v>
      </c>
      <c r="G239">
        <v>0.01</v>
      </c>
      <c r="H239">
        <v>1.29E-2</v>
      </c>
      <c r="I239">
        <v>9.7999999999999997E-3</v>
      </c>
      <c r="J239">
        <v>1.1999999999999999E-3</v>
      </c>
      <c r="K239">
        <v>9.4999999999999998E-3</v>
      </c>
      <c r="L239">
        <v>3.8399999999999997E-2</v>
      </c>
      <c r="M239">
        <v>0.03</v>
      </c>
      <c r="N239">
        <v>1.8100000000000002E-2</v>
      </c>
      <c r="O239">
        <v>7.9000000000000008E-3</v>
      </c>
      <c r="P239">
        <v>2.3099999999999999E-2</v>
      </c>
      <c r="Q239">
        <v>-5.7999999999999996E-3</v>
      </c>
      <c r="R239">
        <v>-1.47E-2</v>
      </c>
      <c r="S239">
        <v>1.8499999999999999E-2</v>
      </c>
      <c r="T239">
        <v>1.2200000000000001E-2</v>
      </c>
    </row>
    <row r="240" spans="1:20">
      <c r="A240">
        <v>198010</v>
      </c>
      <c r="B240">
        <v>1.06E-2</v>
      </c>
      <c r="C240">
        <v>9.4999999999999998E-3</v>
      </c>
      <c r="D240">
        <v>-1.9E-2</v>
      </c>
      <c r="E240">
        <v>-1.26E-2</v>
      </c>
      <c r="F240">
        <v>7.1199999999999999E-2</v>
      </c>
      <c r="G240">
        <v>2.7000000000000001E-3</v>
      </c>
      <c r="H240">
        <v>1.2E-2</v>
      </c>
      <c r="I240">
        <v>-2.2499999999999999E-2</v>
      </c>
      <c r="J240">
        <v>-2.5899999999999999E-2</v>
      </c>
      <c r="K240">
        <v>2.1299999999999999E-2</v>
      </c>
      <c r="L240">
        <v>-1.9800000000000002E-2</v>
      </c>
      <c r="M240">
        <v>4.3900000000000002E-2</v>
      </c>
      <c r="N240">
        <v>1.14E-2</v>
      </c>
      <c r="O240">
        <v>-6.4799999999999996E-2</v>
      </c>
      <c r="P240">
        <v>1.21E-2</v>
      </c>
      <c r="Q240">
        <v>1.06E-2</v>
      </c>
      <c r="R240">
        <v>-0.03</v>
      </c>
      <c r="S240">
        <v>-8.6E-3</v>
      </c>
      <c r="T240">
        <v>-6.9999999999999902E-4</v>
      </c>
    </row>
    <row r="241" spans="1:20">
      <c r="A241">
        <v>198011</v>
      </c>
      <c r="B241">
        <v>9.5899999999999999E-2</v>
      </c>
      <c r="C241">
        <v>9.5999999999999992E-3</v>
      </c>
      <c r="D241">
        <v>-8.8000000000000005E-3</v>
      </c>
      <c r="E241">
        <v>7.8200000000000006E-2</v>
      </c>
      <c r="F241">
        <v>0.23100000000000001</v>
      </c>
      <c r="G241">
        <v>9.0000000000000204E-4</v>
      </c>
      <c r="H241">
        <v>6.9599999999999995E-2</v>
      </c>
      <c r="I241">
        <v>7.6799999999999993E-2</v>
      </c>
      <c r="J241">
        <v>4.7500000000000001E-2</v>
      </c>
      <c r="K241">
        <v>6.1699999999999998E-2</v>
      </c>
      <c r="L241">
        <v>4.5900000000000003E-2</v>
      </c>
      <c r="M241">
        <v>9.7699999999999995E-2</v>
      </c>
      <c r="N241">
        <v>9.6199999999999994E-2</v>
      </c>
      <c r="O241">
        <v>-2.2599999999999999E-2</v>
      </c>
      <c r="P241">
        <v>0.14099999999999999</v>
      </c>
      <c r="Q241">
        <v>6.5500000000000003E-2</v>
      </c>
      <c r="R241">
        <v>8.0000000000000004E-4</v>
      </c>
      <c r="S241">
        <v>4.6800000000000001E-2</v>
      </c>
      <c r="T241">
        <v>6.7199999999999996E-2</v>
      </c>
    </row>
    <row r="242" spans="1:20">
      <c r="A242">
        <v>198012</v>
      </c>
      <c r="B242">
        <v>-4.5199999999999997E-2</v>
      </c>
      <c r="C242">
        <v>1.3100000000000001E-2</v>
      </c>
      <c r="D242">
        <v>6.0000000000000001E-3</v>
      </c>
      <c r="E242">
        <v>-9.4600000000000004E-2</v>
      </c>
      <c r="F242">
        <v>-0.1221</v>
      </c>
      <c r="G242">
        <v>-3.1800000000000002E-2</v>
      </c>
      <c r="H242">
        <v>-3.6999999999999998E-2</v>
      </c>
      <c r="I242">
        <v>-3.2099999999999997E-2</v>
      </c>
      <c r="J242">
        <v>2.58E-2</v>
      </c>
      <c r="K242">
        <v>-5.2299999999999999E-2</v>
      </c>
      <c r="L242">
        <v>-5.6099999999999997E-2</v>
      </c>
      <c r="M242">
        <v>-3.95E-2</v>
      </c>
      <c r="N242">
        <v>-3.5299999999999998E-2</v>
      </c>
      <c r="O242">
        <v>-1.7000000000000001E-2</v>
      </c>
      <c r="P242">
        <v>-1.9800000000000002E-2</v>
      </c>
      <c r="Q242">
        <v>-3.3300000000000003E-2</v>
      </c>
      <c r="R242">
        <v>-8.0000000000000002E-3</v>
      </c>
      <c r="S242">
        <v>1.8800000000000001E-2</v>
      </c>
      <c r="T242">
        <v>-3.1600000000000003E-2</v>
      </c>
    </row>
    <row r="243" spans="1:20">
      <c r="A243">
        <v>198101</v>
      </c>
      <c r="B243">
        <v>-5.04E-2</v>
      </c>
      <c r="C243">
        <v>1.04E-2</v>
      </c>
      <c r="D243">
        <v>1.6299999999999999E-2</v>
      </c>
      <c r="E243">
        <v>-9.8199999999999996E-2</v>
      </c>
      <c r="F243">
        <v>-0.1124</v>
      </c>
      <c r="G243">
        <v>6.5799999999999997E-2</v>
      </c>
      <c r="H243">
        <v>-2.6499999999999999E-2</v>
      </c>
      <c r="I243">
        <v>5.0000000000000001E-3</v>
      </c>
      <c r="J243">
        <v>-2.1700000000000001E-2</v>
      </c>
      <c r="K243">
        <v>-3.4799999999999998E-2</v>
      </c>
      <c r="L243">
        <v>-3.2000000000000002E-3</v>
      </c>
      <c r="M243">
        <v>-5.3199999999999997E-2</v>
      </c>
      <c r="N243">
        <v>-8.4000000000000005E-2</v>
      </c>
      <c r="O243">
        <v>-2.81E-2</v>
      </c>
      <c r="P243">
        <v>-3.9699999999999999E-2</v>
      </c>
      <c r="Q243">
        <v>-3.7600000000000001E-2</v>
      </c>
      <c r="R243">
        <v>4.8999999999999998E-3</v>
      </c>
      <c r="S243">
        <v>-3.5499999999999997E-2</v>
      </c>
      <c r="T243">
        <v>-2.4400000000000002E-2</v>
      </c>
    </row>
    <row r="244" spans="1:20">
      <c r="A244">
        <v>198102</v>
      </c>
      <c r="B244">
        <v>5.5999999999999999E-3</v>
      </c>
      <c r="C244">
        <v>1.0699999999999999E-2</v>
      </c>
      <c r="D244">
        <v>1.2200000000000001E-2</v>
      </c>
      <c r="E244">
        <v>-4.6600000000000003E-2</v>
      </c>
      <c r="F244">
        <v>-1.5100000000000001E-2</v>
      </c>
      <c r="G244">
        <v>8.8000000000000005E-3</v>
      </c>
      <c r="H244">
        <v>7.1400000000000005E-2</v>
      </c>
      <c r="I244">
        <v>2.86E-2</v>
      </c>
      <c r="J244">
        <v>2.12E-2</v>
      </c>
      <c r="K244">
        <v>2.86E-2</v>
      </c>
      <c r="L244">
        <v>1.4800000000000001E-2</v>
      </c>
      <c r="M244">
        <v>5.8999999999999999E-3</v>
      </c>
      <c r="N244">
        <v>4.1999999999999997E-3</v>
      </c>
      <c r="O244">
        <v>5.3699999999999998E-2</v>
      </c>
      <c r="P244">
        <v>-1.7500000000000002E-2</v>
      </c>
      <c r="Q244">
        <v>-2.3900000000000001E-2</v>
      </c>
      <c r="R244">
        <v>3.0700000000000002E-2</v>
      </c>
      <c r="S244">
        <v>9.1999999999999998E-3</v>
      </c>
      <c r="T244">
        <v>1.6899999999999998E-2</v>
      </c>
    </row>
    <row r="245" spans="1:20">
      <c r="A245">
        <v>198103</v>
      </c>
      <c r="B245">
        <v>3.56E-2</v>
      </c>
      <c r="C245">
        <v>1.21E-2</v>
      </c>
      <c r="D245">
        <v>5.6800000000000003E-2</v>
      </c>
      <c r="E245">
        <v>0.14810000000000001</v>
      </c>
      <c r="F245">
        <v>-3.61E-2</v>
      </c>
      <c r="G245">
        <v>6.08E-2</v>
      </c>
      <c r="H245">
        <v>3.1800000000000002E-2</v>
      </c>
      <c r="I245">
        <v>1.1599999999999999E-2</v>
      </c>
      <c r="J245">
        <v>3.3700000000000001E-2</v>
      </c>
      <c r="K245">
        <v>6.54E-2</v>
      </c>
      <c r="L245">
        <v>0.18740000000000001</v>
      </c>
      <c r="M245">
        <v>5.3699999999999998E-2</v>
      </c>
      <c r="N245">
        <v>3.2800000000000003E-2</v>
      </c>
      <c r="O245">
        <v>7.0900000000000005E-2</v>
      </c>
      <c r="P245">
        <v>6.6199999999999995E-2</v>
      </c>
      <c r="Q245">
        <v>1.7500000000000002E-2</v>
      </c>
      <c r="R245">
        <v>0.11799999999999999</v>
      </c>
      <c r="S245">
        <v>5.6500000000000002E-2</v>
      </c>
      <c r="T245">
        <v>4.3499999999999997E-2</v>
      </c>
    </row>
    <row r="246" spans="1:20">
      <c r="A246">
        <v>198104</v>
      </c>
      <c r="B246">
        <v>-2.1000000000000001E-2</v>
      </c>
      <c r="C246">
        <v>1.0800000000000001E-2</v>
      </c>
      <c r="D246">
        <v>-1.14E-2</v>
      </c>
      <c r="E246">
        <v>-3.95E-2</v>
      </c>
      <c r="F246">
        <v>-8.8400000000000006E-2</v>
      </c>
      <c r="G246">
        <v>4.3E-3</v>
      </c>
      <c r="H246">
        <v>-1.84E-2</v>
      </c>
      <c r="I246">
        <v>-3.4299999999999997E-2</v>
      </c>
      <c r="J246">
        <v>1.4500000000000001E-2</v>
      </c>
      <c r="K246">
        <v>-2.76E-2</v>
      </c>
      <c r="L246">
        <v>-2.6599999999999999E-2</v>
      </c>
      <c r="M246">
        <v>-1.2999999999999999E-2</v>
      </c>
      <c r="N246">
        <v>-1.2800000000000001E-2</v>
      </c>
      <c r="O246">
        <v>9.9000000000000008E-3</v>
      </c>
      <c r="P246">
        <v>8.2000000000000007E-3</v>
      </c>
      <c r="Q246">
        <v>-3.6600000000000001E-2</v>
      </c>
      <c r="R246">
        <v>0.03</v>
      </c>
      <c r="S246">
        <v>-4.7999999999999996E-3</v>
      </c>
      <c r="T246">
        <v>1.7899999999999999E-2</v>
      </c>
    </row>
    <row r="247" spans="1:20">
      <c r="A247">
        <v>198105</v>
      </c>
      <c r="B247">
        <v>1.1000000000000001E-3</v>
      </c>
      <c r="C247">
        <v>1.15E-2</v>
      </c>
      <c r="D247">
        <v>1.2699999999999999E-2</v>
      </c>
      <c r="E247">
        <v>-1.12E-2</v>
      </c>
      <c r="F247">
        <v>-5.1499999999999997E-2</v>
      </c>
      <c r="G247">
        <v>1.6999999999999999E-3</v>
      </c>
      <c r="H247">
        <v>-6.4000000000000003E-3</v>
      </c>
      <c r="I247">
        <v>-0.03</v>
      </c>
      <c r="J247">
        <v>3.0999999999999999E-3</v>
      </c>
      <c r="K247">
        <v>-6.4999999999999997E-3</v>
      </c>
      <c r="L247">
        <v>-1.23E-2</v>
      </c>
      <c r="M247">
        <v>-3.7000000000000002E-3</v>
      </c>
      <c r="N247">
        <v>1.46E-2</v>
      </c>
      <c r="O247">
        <v>2.2800000000000001E-2</v>
      </c>
      <c r="P247">
        <v>1.4800000000000001E-2</v>
      </c>
      <c r="Q247">
        <v>8.0000000000000002E-3</v>
      </c>
      <c r="R247">
        <v>1.83E-2</v>
      </c>
      <c r="S247">
        <v>1.6299999999999999E-2</v>
      </c>
      <c r="T247">
        <v>2.6599999999999999E-2</v>
      </c>
    </row>
    <row r="248" spans="1:20">
      <c r="A248">
        <v>198106</v>
      </c>
      <c r="B248">
        <v>-2.3599999999999999E-2</v>
      </c>
      <c r="C248">
        <v>1.35E-2</v>
      </c>
      <c r="D248">
        <v>-1.9300000000000001E-2</v>
      </c>
      <c r="E248">
        <v>-4.5699999999999998E-2</v>
      </c>
      <c r="F248">
        <v>3.5499999999999997E-2</v>
      </c>
      <c r="G248">
        <v>-4.3E-3</v>
      </c>
      <c r="H248">
        <v>-4.36E-2</v>
      </c>
      <c r="I248">
        <v>1.3599999999999999E-2</v>
      </c>
      <c r="J248">
        <v>-3.8100000000000002E-2</v>
      </c>
      <c r="K248">
        <v>-3.1399999999999997E-2</v>
      </c>
      <c r="L248">
        <v>-7.7100000000000002E-2</v>
      </c>
      <c r="M248">
        <v>-4.7500000000000001E-2</v>
      </c>
      <c r="N248">
        <v>-6.9900000000000004E-2</v>
      </c>
      <c r="O248">
        <v>-4.4600000000000001E-2</v>
      </c>
      <c r="P248">
        <v>-6.6400000000000001E-2</v>
      </c>
      <c r="Q248">
        <v>2.1000000000000001E-2</v>
      </c>
      <c r="R248">
        <v>-2.8000000000000001E-2</v>
      </c>
      <c r="S248">
        <v>3.5999999999999999E-3</v>
      </c>
      <c r="T248">
        <v>-4.1300000000000003E-2</v>
      </c>
    </row>
    <row r="249" spans="1:20">
      <c r="A249">
        <v>198107</v>
      </c>
      <c r="B249">
        <v>-1.54E-2</v>
      </c>
      <c r="C249">
        <v>1.24E-2</v>
      </c>
      <c r="D249">
        <v>-2.5399999999999999E-2</v>
      </c>
      <c r="E249">
        <v>2.75E-2</v>
      </c>
      <c r="F249">
        <v>6.7500000000000004E-2</v>
      </c>
      <c r="G249">
        <v>-2.18E-2</v>
      </c>
      <c r="H249">
        <v>-4.0800000000000003E-2</v>
      </c>
      <c r="I249">
        <v>-6.2199999999999998E-2</v>
      </c>
      <c r="J249">
        <v>-4.07E-2</v>
      </c>
      <c r="K249">
        <v>-5.3699999999999998E-2</v>
      </c>
      <c r="L249">
        <v>-1.06E-2</v>
      </c>
      <c r="M249">
        <v>-1.17E-2</v>
      </c>
      <c r="N249">
        <v>-4.0300000000000002E-2</v>
      </c>
      <c r="O249">
        <v>-4.2799999999999998E-2</v>
      </c>
      <c r="P249">
        <v>-6.7199999999999996E-2</v>
      </c>
      <c r="Q249">
        <v>1.5599999999999999E-2</v>
      </c>
      <c r="R249">
        <v>-4.3099999999999999E-2</v>
      </c>
      <c r="S249">
        <v>-4.3200000000000002E-2</v>
      </c>
      <c r="T249">
        <v>-3.0700000000000002E-2</v>
      </c>
    </row>
    <row r="250" spans="1:20">
      <c r="A250">
        <v>198108</v>
      </c>
      <c r="B250">
        <v>-7.0300000000000001E-2</v>
      </c>
      <c r="C250">
        <v>1.2800000000000001E-2</v>
      </c>
      <c r="D250">
        <v>-6.2E-2</v>
      </c>
      <c r="E250">
        <v>-8.8000000000000005E-3</v>
      </c>
      <c r="F250">
        <v>-7.8700000000000006E-2</v>
      </c>
      <c r="G250">
        <v>-7.2599999999999998E-2</v>
      </c>
      <c r="H250">
        <v>-8.3299999999999999E-2</v>
      </c>
      <c r="I250">
        <v>-8.3900000000000002E-2</v>
      </c>
      <c r="J250">
        <v>-6.4399999999999999E-2</v>
      </c>
      <c r="K250">
        <v>-6.4899999999999999E-2</v>
      </c>
      <c r="L250">
        <v>-8.5099999999999995E-2</v>
      </c>
      <c r="M250">
        <v>-6.7299999999999999E-2</v>
      </c>
      <c r="N250">
        <v>-8.0199999999999994E-2</v>
      </c>
      <c r="O250">
        <v>-0.1028</v>
      </c>
      <c r="P250">
        <v>-0.1066</v>
      </c>
      <c r="Q250">
        <v>-2.12E-2</v>
      </c>
      <c r="R250">
        <v>-7.5200000000000003E-2</v>
      </c>
      <c r="S250">
        <v>-6.4799999999999996E-2</v>
      </c>
      <c r="T250">
        <v>-6.9400000000000003E-2</v>
      </c>
    </row>
    <row r="251" spans="1:20">
      <c r="A251">
        <v>198109</v>
      </c>
      <c r="B251">
        <v>-7.17E-2</v>
      </c>
      <c r="C251">
        <v>1.24E-2</v>
      </c>
      <c r="D251">
        <v>-3.1399999999999997E-2</v>
      </c>
      <c r="E251">
        <v>-0.16500000000000001</v>
      </c>
      <c r="F251">
        <v>-0.13700000000000001</v>
      </c>
      <c r="G251">
        <v>-4.1300000000000003E-2</v>
      </c>
      <c r="H251">
        <v>-4.5100000000000001E-2</v>
      </c>
      <c r="I251">
        <v>-9.7500000000000003E-2</v>
      </c>
      <c r="J251">
        <v>-2.5499999999999998E-2</v>
      </c>
      <c r="K251">
        <v>-0.1132</v>
      </c>
      <c r="L251">
        <v>-0.1076</v>
      </c>
      <c r="M251">
        <v>-8.8400000000000006E-2</v>
      </c>
      <c r="N251">
        <v>-7.1900000000000006E-2</v>
      </c>
      <c r="O251">
        <v>-4.9399999999999999E-2</v>
      </c>
      <c r="P251">
        <v>-6.7699999999999996E-2</v>
      </c>
      <c r="Q251">
        <v>-6.8000000000000005E-2</v>
      </c>
      <c r="R251">
        <v>-3.2300000000000002E-2</v>
      </c>
      <c r="S251">
        <v>-3.6900000000000002E-2</v>
      </c>
      <c r="T251">
        <v>-4.2299999999999997E-2</v>
      </c>
    </row>
    <row r="252" spans="1:20">
      <c r="A252">
        <v>198110</v>
      </c>
      <c r="B252">
        <v>4.9200000000000001E-2</v>
      </c>
      <c r="C252">
        <v>1.21E-2</v>
      </c>
      <c r="D252">
        <v>7.3800000000000004E-2</v>
      </c>
      <c r="E252">
        <v>2.9600000000000001E-2</v>
      </c>
      <c r="F252">
        <v>9.1600000000000001E-2</v>
      </c>
      <c r="G252">
        <v>2.64E-2</v>
      </c>
      <c r="H252">
        <v>-8.0000000000000004E-4</v>
      </c>
      <c r="I252">
        <v>4.2099999999999999E-2</v>
      </c>
      <c r="J252">
        <v>4.9299999999999997E-2</v>
      </c>
      <c r="K252">
        <v>3.0000000000000001E-3</v>
      </c>
      <c r="L252">
        <v>2.9999999999999997E-4</v>
      </c>
      <c r="M252">
        <v>6.3799999999999996E-2</v>
      </c>
      <c r="N252">
        <v>2.53E-2</v>
      </c>
      <c r="O252">
        <v>-0.1047</v>
      </c>
      <c r="P252">
        <v>7.4099999999999999E-2</v>
      </c>
      <c r="Q252">
        <v>3.6600000000000001E-2</v>
      </c>
      <c r="R252">
        <v>0.05</v>
      </c>
      <c r="S252">
        <v>6.2600000000000003E-2</v>
      </c>
      <c r="T252">
        <v>5.9299999999999999E-2</v>
      </c>
    </row>
    <row r="253" spans="1:20">
      <c r="A253">
        <v>198111</v>
      </c>
      <c r="B253">
        <v>3.3599999999999998E-2</v>
      </c>
      <c r="C253">
        <v>1.0699999999999999E-2</v>
      </c>
      <c r="D253">
        <v>9.7999999999999997E-3</v>
      </c>
      <c r="E253">
        <v>1.04E-2</v>
      </c>
      <c r="F253">
        <v>5.8099999999999999E-2</v>
      </c>
      <c r="G253">
        <v>-6.4999999999999997E-3</v>
      </c>
      <c r="H253">
        <v>5.0200000000000002E-2</v>
      </c>
      <c r="I253">
        <v>2.64E-2</v>
      </c>
      <c r="J253">
        <v>2.6700000000000002E-2</v>
      </c>
      <c r="K253">
        <v>5.2400000000000002E-2</v>
      </c>
      <c r="L253">
        <v>3.3399999999999999E-2</v>
      </c>
      <c r="M253">
        <v>-1.7999999999999999E-2</v>
      </c>
      <c r="N253">
        <v>2.1000000000000001E-2</v>
      </c>
      <c r="O253">
        <v>1.84E-2</v>
      </c>
      <c r="P253">
        <v>6.1000000000000004E-3</v>
      </c>
      <c r="Q253">
        <v>4.8399999999999999E-2</v>
      </c>
      <c r="R253">
        <v>-1.5E-3</v>
      </c>
      <c r="S253">
        <v>4.5699999999999998E-2</v>
      </c>
      <c r="T253">
        <v>2.7300000000000001E-2</v>
      </c>
    </row>
    <row r="254" spans="1:20">
      <c r="A254">
        <v>198112</v>
      </c>
      <c r="B254">
        <v>-3.6499999999999998E-2</v>
      </c>
      <c r="C254">
        <v>8.6999999999999994E-3</v>
      </c>
      <c r="D254">
        <v>-7.9000000000000008E-3</v>
      </c>
      <c r="E254">
        <v>-7.0800000000000002E-2</v>
      </c>
      <c r="F254">
        <v>-7.4899999999999994E-2</v>
      </c>
      <c r="G254">
        <v>-2.1700000000000001E-2</v>
      </c>
      <c r="H254">
        <v>-1.6500000000000001E-2</v>
      </c>
      <c r="I254">
        <v>-2.5499999999999998E-2</v>
      </c>
      <c r="J254">
        <v>-2.53E-2</v>
      </c>
      <c r="K254">
        <v>-3.49E-2</v>
      </c>
      <c r="L254">
        <v>-3.5299999999999998E-2</v>
      </c>
      <c r="M254">
        <v>-1.5800000000000002E-2</v>
      </c>
      <c r="N254">
        <v>-1.4200000000000001E-2</v>
      </c>
      <c r="O254">
        <v>2.1999999999999999E-2</v>
      </c>
      <c r="P254">
        <v>-2.6800000000000001E-2</v>
      </c>
      <c r="Q254">
        <v>-3.2000000000000001E-2</v>
      </c>
      <c r="R254">
        <v>-0.03</v>
      </c>
      <c r="S254">
        <v>-4.7500000000000001E-2</v>
      </c>
      <c r="T254">
        <v>-0.03</v>
      </c>
    </row>
    <row r="255" spans="1:20">
      <c r="A255">
        <v>198201</v>
      </c>
      <c r="B255">
        <v>-3.2399999999999998E-2</v>
      </c>
      <c r="C255">
        <v>8.0000000000000002E-3</v>
      </c>
      <c r="D255">
        <v>-1.3299999999999999E-2</v>
      </c>
      <c r="E255">
        <v>-0.11609999999999999</v>
      </c>
      <c r="F255">
        <v>-9.5600000000000004E-2</v>
      </c>
      <c r="G255">
        <v>-9.7000000000000003E-3</v>
      </c>
      <c r="H255">
        <v>2.98E-2</v>
      </c>
      <c r="I255">
        <v>-5.1200000000000002E-2</v>
      </c>
      <c r="J255">
        <v>1.6299999999999999E-2</v>
      </c>
      <c r="K255">
        <v>-8.0199999999999994E-2</v>
      </c>
      <c r="L255">
        <v>-9.7000000000000003E-2</v>
      </c>
      <c r="M255">
        <v>-3.6400000000000002E-2</v>
      </c>
      <c r="N255">
        <v>5.0000000000000001E-3</v>
      </c>
      <c r="O255">
        <v>-1.47E-2</v>
      </c>
      <c r="P255">
        <v>-4.5699999999999998E-2</v>
      </c>
      <c r="Q255">
        <v>-1.49E-2</v>
      </c>
      <c r="R255">
        <v>2.7000000000000001E-3</v>
      </c>
      <c r="S255">
        <v>-2.92E-2</v>
      </c>
      <c r="T255">
        <v>-2.4299999999999999E-2</v>
      </c>
    </row>
    <row r="256" spans="1:20">
      <c r="A256">
        <v>198202</v>
      </c>
      <c r="B256">
        <v>-5.8599999999999999E-2</v>
      </c>
      <c r="C256">
        <v>9.1999999999999998E-3</v>
      </c>
      <c r="D256">
        <v>-1.67E-2</v>
      </c>
      <c r="E256">
        <v>-9.3100000000000002E-2</v>
      </c>
      <c r="F256">
        <v>-0.123</v>
      </c>
      <c r="G256">
        <v>-5.1700000000000003E-2</v>
      </c>
      <c r="H256">
        <v>-4.7100000000000003E-2</v>
      </c>
      <c r="I256">
        <v>-7.3599999999999999E-2</v>
      </c>
      <c r="J256">
        <v>-3.1600000000000003E-2</v>
      </c>
      <c r="K256">
        <v>-8.1100000000000005E-2</v>
      </c>
      <c r="L256">
        <v>-5.6300000000000003E-2</v>
      </c>
      <c r="M256">
        <v>-6.3500000000000001E-2</v>
      </c>
      <c r="N256">
        <v>-6.7100000000000007E-2</v>
      </c>
      <c r="O256">
        <v>-3.3099999999999997E-2</v>
      </c>
      <c r="P256">
        <v>-6.2199999999999998E-2</v>
      </c>
      <c r="Q256">
        <v>-1.35E-2</v>
      </c>
      <c r="R256">
        <v>-1.84E-2</v>
      </c>
      <c r="S256">
        <v>-3.8600000000000002E-2</v>
      </c>
      <c r="T256">
        <v>-5.1499999999999997E-2</v>
      </c>
    </row>
    <row r="257" spans="1:20">
      <c r="A257">
        <v>198203</v>
      </c>
      <c r="B257">
        <v>-1.8700000000000001E-2</v>
      </c>
      <c r="C257">
        <v>9.7999999999999997E-3</v>
      </c>
      <c r="D257">
        <v>2.4299999999999999E-2</v>
      </c>
      <c r="E257">
        <v>-0.11119999999999999</v>
      </c>
      <c r="F257">
        <v>-4.5999999999999999E-2</v>
      </c>
      <c r="G257">
        <v>-2.8E-3</v>
      </c>
      <c r="H257">
        <v>1.38E-2</v>
      </c>
      <c r="I257">
        <v>-2.0899999999999998E-2</v>
      </c>
      <c r="J257">
        <v>-2.1899999999999999E-2</v>
      </c>
      <c r="K257">
        <v>-3.6900000000000002E-2</v>
      </c>
      <c r="L257">
        <v>-6.1499999999999999E-2</v>
      </c>
      <c r="M257">
        <v>-7.2999999999999995E-2</v>
      </c>
      <c r="N257">
        <v>-4.5100000000000001E-2</v>
      </c>
      <c r="O257">
        <v>3.5799999999999998E-2</v>
      </c>
      <c r="P257">
        <v>-6.7999999999999996E-3</v>
      </c>
      <c r="Q257">
        <v>6.4999999999999997E-3</v>
      </c>
      <c r="R257">
        <v>4.9599999999999998E-2</v>
      </c>
      <c r="S257">
        <v>-2.0299999999999999E-2</v>
      </c>
      <c r="T257">
        <v>-1.04E-2</v>
      </c>
    </row>
    <row r="258" spans="1:20">
      <c r="A258">
        <v>198204</v>
      </c>
      <c r="B258">
        <v>3.27E-2</v>
      </c>
      <c r="C258">
        <v>1.1299999999999999E-2</v>
      </c>
      <c r="D258">
        <v>5.6599999999999998E-2</v>
      </c>
      <c r="E258">
        <v>-9.4999999999999998E-3</v>
      </c>
      <c r="F258">
        <v>3.5499999999999997E-2</v>
      </c>
      <c r="G258">
        <v>6.25E-2</v>
      </c>
      <c r="H258">
        <v>7.0000000000000097E-4</v>
      </c>
      <c r="I258">
        <v>4.0500000000000001E-2</v>
      </c>
      <c r="J258">
        <v>5.2699999999999997E-2</v>
      </c>
      <c r="K258">
        <v>1.32E-2</v>
      </c>
      <c r="L258">
        <v>4.7000000000000002E-3</v>
      </c>
      <c r="M258">
        <v>1.8200000000000001E-2</v>
      </c>
      <c r="N258">
        <v>4.6300000000000001E-2</v>
      </c>
      <c r="O258">
        <v>0.04</v>
      </c>
      <c r="P258">
        <v>3.8199999999999998E-2</v>
      </c>
      <c r="Q258">
        <v>2.7E-2</v>
      </c>
      <c r="R258">
        <v>4.8800000000000003E-2</v>
      </c>
      <c r="S258">
        <v>2.1600000000000001E-2</v>
      </c>
      <c r="T258">
        <v>2.7199999999999998E-2</v>
      </c>
    </row>
    <row r="259" spans="1:20">
      <c r="A259">
        <v>198205</v>
      </c>
      <c r="B259">
        <v>-3.9899999999999998E-2</v>
      </c>
      <c r="C259">
        <v>1.06E-2</v>
      </c>
      <c r="D259">
        <v>-3.4599999999999999E-2</v>
      </c>
      <c r="E259">
        <v>-6.5600000000000006E-2</v>
      </c>
      <c r="F259">
        <v>1.5100000000000001E-2</v>
      </c>
      <c r="G259">
        <v>-1.9199999999999998E-2</v>
      </c>
      <c r="H259">
        <v>-3.3000000000000002E-2</v>
      </c>
      <c r="I259">
        <v>-5.3800000000000001E-2</v>
      </c>
      <c r="J259">
        <v>-4.2500000000000003E-2</v>
      </c>
      <c r="K259">
        <v>-6.5199999999999994E-2</v>
      </c>
      <c r="L259">
        <v>-7.8799999999999995E-2</v>
      </c>
      <c r="M259">
        <v>-3.2000000000000001E-2</v>
      </c>
      <c r="N259">
        <v>-6.7199999999999996E-2</v>
      </c>
      <c r="O259">
        <v>-1.1900000000000001E-2</v>
      </c>
      <c r="P259">
        <v>-6.9400000000000003E-2</v>
      </c>
      <c r="Q259">
        <v>-1.5599999999999999E-2</v>
      </c>
      <c r="R259">
        <v>-3.9199999999999999E-2</v>
      </c>
      <c r="S259">
        <v>-6.6600000000000006E-2</v>
      </c>
      <c r="T259">
        <v>-4.4999999999999998E-2</v>
      </c>
    </row>
    <row r="260" spans="1:20">
      <c r="A260">
        <v>198206</v>
      </c>
      <c r="B260">
        <v>-3.09E-2</v>
      </c>
      <c r="C260">
        <v>9.5999999999999992E-3</v>
      </c>
      <c r="D260">
        <v>1.0500000000000001E-2</v>
      </c>
      <c r="E260">
        <v>-6.5500000000000003E-2</v>
      </c>
      <c r="F260">
        <v>-7.6700000000000004E-2</v>
      </c>
      <c r="G260">
        <v>4.0000000000000099E-4</v>
      </c>
      <c r="H260">
        <v>1.52E-2</v>
      </c>
      <c r="I260">
        <v>-5.6899999999999999E-2</v>
      </c>
      <c r="J260">
        <v>-1.5599999999999999E-2</v>
      </c>
      <c r="K260">
        <v>-3.6499999999999998E-2</v>
      </c>
      <c r="L260">
        <v>-7.6600000000000001E-2</v>
      </c>
      <c r="M260">
        <v>-6.9900000000000004E-2</v>
      </c>
      <c r="N260">
        <v>-3.4799999999999998E-2</v>
      </c>
      <c r="O260">
        <v>1.9099999999999999E-2</v>
      </c>
      <c r="P260">
        <v>-1.29E-2</v>
      </c>
      <c r="Q260">
        <v>-3.2000000000000001E-2</v>
      </c>
      <c r="R260">
        <v>2.9399999999999999E-2</v>
      </c>
      <c r="S260">
        <v>-3.4599999999999999E-2</v>
      </c>
      <c r="T260">
        <v>-2.5399999999999999E-2</v>
      </c>
    </row>
    <row r="261" spans="1:20">
      <c r="A261">
        <v>198207</v>
      </c>
      <c r="B261">
        <v>-3.1899999999999998E-2</v>
      </c>
      <c r="C261">
        <v>1.0500000000000001E-2</v>
      </c>
      <c r="D261">
        <v>8.0000000000000002E-3</v>
      </c>
      <c r="E261">
        <v>-6.7299999999999999E-2</v>
      </c>
      <c r="F261">
        <v>-9.0899999999999995E-2</v>
      </c>
      <c r="G261">
        <v>-1.0999999999999999E-2</v>
      </c>
      <c r="H261">
        <v>8.2000000000000007E-3</v>
      </c>
      <c r="I261">
        <v>-5.0299999999999997E-2</v>
      </c>
      <c r="J261">
        <v>-1.6400000000000001E-2</v>
      </c>
      <c r="K261">
        <v>-4.1700000000000001E-2</v>
      </c>
      <c r="L261">
        <v>-5.6599999999999998E-2</v>
      </c>
      <c r="M261">
        <v>-3.39E-2</v>
      </c>
      <c r="N261">
        <v>-8.3999999999999995E-3</v>
      </c>
      <c r="O261">
        <v>-4.8399999999999999E-2</v>
      </c>
      <c r="P261">
        <v>-3.0200000000000001E-2</v>
      </c>
      <c r="Q261">
        <v>-3.6700000000000003E-2</v>
      </c>
      <c r="R261">
        <v>-4.7000000000000002E-3</v>
      </c>
      <c r="S261">
        <v>-4.0500000000000001E-2</v>
      </c>
      <c r="T261">
        <v>-1.61E-2</v>
      </c>
    </row>
    <row r="262" spans="1:20">
      <c r="A262">
        <v>198208</v>
      </c>
      <c r="B262">
        <v>0.1114</v>
      </c>
      <c r="C262">
        <v>7.6E-3</v>
      </c>
      <c r="D262">
        <v>6.2100000000000002E-2</v>
      </c>
      <c r="E262">
        <v>0.20119999999999999</v>
      </c>
      <c r="F262">
        <v>9.2600000000000002E-2</v>
      </c>
      <c r="G262">
        <v>0.10059999999999999</v>
      </c>
      <c r="H262">
        <v>0.10829999999999999</v>
      </c>
      <c r="I262">
        <v>0.14460000000000001</v>
      </c>
      <c r="J262">
        <v>0.11</v>
      </c>
      <c r="K262">
        <v>0.16930000000000001</v>
      </c>
      <c r="L262">
        <v>0.12559999999999999</v>
      </c>
      <c r="M262">
        <v>9.0700000000000003E-2</v>
      </c>
      <c r="N262">
        <v>0.1215</v>
      </c>
      <c r="O262">
        <v>0.15329999999999999</v>
      </c>
      <c r="P262">
        <v>0.1593</v>
      </c>
      <c r="Q262">
        <v>0.11169999999999999</v>
      </c>
      <c r="R262">
        <v>0.10730000000000001</v>
      </c>
      <c r="S262">
        <v>0.1072</v>
      </c>
      <c r="T262">
        <v>0.1012</v>
      </c>
    </row>
    <row r="263" spans="1:20">
      <c r="A263">
        <v>198209</v>
      </c>
      <c r="B263">
        <v>1.29E-2</v>
      </c>
      <c r="C263">
        <v>5.1000000000000004E-3</v>
      </c>
      <c r="D263">
        <v>3.5000000000000003E-2</v>
      </c>
      <c r="E263">
        <v>-1.1000000000000001E-3</v>
      </c>
      <c r="F263">
        <v>1.43E-2</v>
      </c>
      <c r="G263">
        <v>8.14E-2</v>
      </c>
      <c r="H263">
        <v>-3.3E-3</v>
      </c>
      <c r="I263">
        <v>-7.7999999999999996E-3</v>
      </c>
      <c r="J263">
        <v>1.8499999999999999E-2</v>
      </c>
      <c r="K263">
        <v>-1.03E-2</v>
      </c>
      <c r="L263">
        <v>-5.7000000000000002E-2</v>
      </c>
      <c r="M263">
        <v>-1.1599999999999999E-2</v>
      </c>
      <c r="N263">
        <v>-9.4999999999999998E-3</v>
      </c>
      <c r="O263">
        <v>-1.8800000000000001E-2</v>
      </c>
      <c r="P263">
        <v>-2.0899999999999998E-2</v>
      </c>
      <c r="Q263">
        <v>5.7999999999999996E-3</v>
      </c>
      <c r="R263">
        <v>4.1700000000000001E-2</v>
      </c>
      <c r="S263">
        <v>5.45E-2</v>
      </c>
      <c r="T263">
        <v>1.7299999999999999E-2</v>
      </c>
    </row>
    <row r="264" spans="1:20">
      <c r="A264">
        <v>198210</v>
      </c>
      <c r="B264">
        <v>0.113</v>
      </c>
      <c r="C264">
        <v>5.8999999999999999E-3</v>
      </c>
      <c r="D264">
        <v>6.8099999999999994E-2</v>
      </c>
      <c r="E264">
        <v>0.1699</v>
      </c>
      <c r="F264">
        <v>4.99E-2</v>
      </c>
      <c r="G264">
        <v>0.12889999999999999</v>
      </c>
      <c r="H264">
        <v>0.1216</v>
      </c>
      <c r="I264">
        <v>0.12180000000000001</v>
      </c>
      <c r="J264">
        <v>8.5800000000000001E-2</v>
      </c>
      <c r="K264">
        <v>0.17780000000000001</v>
      </c>
      <c r="L264">
        <v>8.72E-2</v>
      </c>
      <c r="M264">
        <v>0.14050000000000001</v>
      </c>
      <c r="N264">
        <v>0.1399</v>
      </c>
      <c r="O264">
        <v>0.16489999999999999</v>
      </c>
      <c r="P264">
        <v>0.15240000000000001</v>
      </c>
      <c r="Q264">
        <v>4.3099999999999999E-2</v>
      </c>
      <c r="R264">
        <v>0.16070000000000001</v>
      </c>
      <c r="S264">
        <v>0.14580000000000001</v>
      </c>
      <c r="T264">
        <v>0.13189999999999999</v>
      </c>
    </row>
    <row r="265" spans="1:20">
      <c r="A265">
        <v>198211</v>
      </c>
      <c r="B265">
        <v>4.6699999999999998E-2</v>
      </c>
      <c r="C265">
        <v>6.3E-3</v>
      </c>
      <c r="D265">
        <v>4.5600000000000002E-2</v>
      </c>
      <c r="E265">
        <v>5.6500000000000002E-2</v>
      </c>
      <c r="F265">
        <v>-5.3600000000000002E-2</v>
      </c>
      <c r="G265">
        <v>7.7899999999999997E-2</v>
      </c>
      <c r="H265">
        <v>8.5900000000000004E-2</v>
      </c>
      <c r="I265">
        <v>2.3300000000000001E-2</v>
      </c>
      <c r="J265">
        <v>2.8299999999999999E-2</v>
      </c>
      <c r="K265">
        <v>0.1108</v>
      </c>
      <c r="L265">
        <v>3.0200000000000001E-2</v>
      </c>
      <c r="M265">
        <v>4.9299999999999997E-2</v>
      </c>
      <c r="N265">
        <v>8.9800000000000005E-2</v>
      </c>
      <c r="O265">
        <v>7.1400000000000005E-2</v>
      </c>
      <c r="P265">
        <v>6.7000000000000004E-2</v>
      </c>
      <c r="Q265">
        <v>-5.1999999999999998E-3</v>
      </c>
      <c r="R265">
        <v>0.10290000000000001</v>
      </c>
      <c r="S265">
        <v>5.7799999999999997E-2</v>
      </c>
      <c r="T265">
        <v>7.0699999999999999E-2</v>
      </c>
    </row>
    <row r="266" spans="1:20">
      <c r="A266">
        <v>198212</v>
      </c>
      <c r="B266">
        <v>5.4999999999999997E-3</v>
      </c>
      <c r="C266">
        <v>6.7000000000000002E-3</v>
      </c>
      <c r="D266">
        <v>-2.0000000000000001E-4</v>
      </c>
      <c r="E266">
        <v>5.2499999999999998E-2</v>
      </c>
      <c r="F266">
        <v>4.99E-2</v>
      </c>
      <c r="G266">
        <v>4.1999999999999997E-3</v>
      </c>
      <c r="H266">
        <v>-2.86E-2</v>
      </c>
      <c r="I266">
        <v>-3.0099999999999998E-2</v>
      </c>
      <c r="J266">
        <v>-1.46E-2</v>
      </c>
      <c r="K266">
        <v>2.3300000000000001E-2</v>
      </c>
      <c r="L266">
        <v>5.0200000000000002E-2</v>
      </c>
      <c r="M266">
        <v>-3.3799999999999997E-2</v>
      </c>
      <c r="N266">
        <v>3.2500000000000001E-2</v>
      </c>
      <c r="O266">
        <v>4.7800000000000002E-2</v>
      </c>
      <c r="P266">
        <v>4.7000000000000002E-3</v>
      </c>
      <c r="Q266">
        <v>3.6200000000000003E-2</v>
      </c>
      <c r="R266">
        <v>-3.6200000000000003E-2</v>
      </c>
      <c r="S266">
        <v>-2.9700000000000001E-2</v>
      </c>
      <c r="T266">
        <v>-4.8999999999999998E-3</v>
      </c>
    </row>
    <row r="267" spans="1:20">
      <c r="A267">
        <v>198301</v>
      </c>
      <c r="B267">
        <v>3.5999999999999997E-2</v>
      </c>
      <c r="C267">
        <v>6.8999999999999999E-3</v>
      </c>
      <c r="D267">
        <v>-7.4000000000000003E-3</v>
      </c>
      <c r="E267">
        <v>0.1363</v>
      </c>
      <c r="F267">
        <v>2.9700000000000001E-2</v>
      </c>
      <c r="G267">
        <v>-1.0999999999999999E-2</v>
      </c>
      <c r="H267">
        <v>4.4499999999999998E-2</v>
      </c>
      <c r="I267">
        <v>9.2899999999999996E-2</v>
      </c>
      <c r="J267">
        <v>1.0699999999999999E-2</v>
      </c>
      <c r="K267">
        <v>1.3899999999999999E-2</v>
      </c>
      <c r="L267">
        <v>7.3899999999999993E-2</v>
      </c>
      <c r="M267">
        <v>5.8200000000000002E-2</v>
      </c>
      <c r="N267">
        <v>7.2400000000000006E-2</v>
      </c>
      <c r="O267">
        <v>1.7600000000000001E-2</v>
      </c>
      <c r="P267">
        <v>6.1800000000000001E-2</v>
      </c>
      <c r="Q267">
        <v>2.9499999999999998E-2</v>
      </c>
      <c r="R267">
        <v>-1.5E-3</v>
      </c>
      <c r="S267">
        <v>-2.0999999999999999E-3</v>
      </c>
      <c r="T267">
        <v>4.7E-2</v>
      </c>
    </row>
    <row r="268" spans="1:20">
      <c r="A268">
        <v>198302</v>
      </c>
      <c r="B268">
        <v>2.5899999999999999E-2</v>
      </c>
      <c r="C268">
        <v>6.1999999999999998E-3</v>
      </c>
      <c r="D268">
        <v>1.0699999999999999E-2</v>
      </c>
      <c r="E268">
        <v>-7.9200000000000007E-2</v>
      </c>
      <c r="F268">
        <v>-9.9000000000000008E-3</v>
      </c>
      <c r="G268">
        <v>7.3300000000000004E-2</v>
      </c>
      <c r="H268">
        <v>6.1699999999999998E-2</v>
      </c>
      <c r="I268">
        <v>3.8399999999999997E-2</v>
      </c>
      <c r="J268">
        <v>1.2200000000000001E-2</v>
      </c>
      <c r="K268">
        <v>3.7499999999999999E-2</v>
      </c>
      <c r="L268">
        <v>3.32E-2</v>
      </c>
      <c r="M268">
        <v>4.24E-2</v>
      </c>
      <c r="N268">
        <v>2.3300000000000001E-2</v>
      </c>
      <c r="O268">
        <v>1.06E-2</v>
      </c>
      <c r="P268">
        <v>5.1999999999999998E-2</v>
      </c>
      <c r="Q268">
        <v>8.3000000000000001E-3</v>
      </c>
      <c r="R268">
        <v>7.4999999999999997E-2</v>
      </c>
      <c r="S268">
        <v>4.8500000000000001E-2</v>
      </c>
      <c r="T268">
        <v>3.1600000000000003E-2</v>
      </c>
    </row>
    <row r="269" spans="1:20">
      <c r="A269">
        <v>198303</v>
      </c>
      <c r="B269">
        <v>2.8199999999999999E-2</v>
      </c>
      <c r="C269">
        <v>6.3E-3</v>
      </c>
      <c r="D269">
        <v>5.33E-2</v>
      </c>
      <c r="E269">
        <v>3.1699999999999999E-2</v>
      </c>
      <c r="F269">
        <v>5.5199999999999999E-2</v>
      </c>
      <c r="G269">
        <v>0.1038</v>
      </c>
      <c r="H269">
        <v>-3.0200000000000001E-2</v>
      </c>
      <c r="I269">
        <v>6.9999999999999902E-4</v>
      </c>
      <c r="J269">
        <v>3.7100000000000001E-2</v>
      </c>
      <c r="K269">
        <v>5.1700000000000003E-2</v>
      </c>
      <c r="L269">
        <v>2.3E-2</v>
      </c>
      <c r="M269">
        <v>1.41E-2</v>
      </c>
      <c r="N269">
        <v>-2E-3</v>
      </c>
      <c r="O269">
        <v>-1.15E-2</v>
      </c>
      <c r="P269">
        <v>3.1399999999999997E-2</v>
      </c>
      <c r="Q269">
        <v>-3.3E-3</v>
      </c>
      <c r="R269">
        <v>9.3299999999999994E-2</v>
      </c>
      <c r="S269">
        <v>6.2300000000000001E-2</v>
      </c>
      <c r="T269">
        <v>2.2100000000000002E-2</v>
      </c>
    </row>
    <row r="270" spans="1:20">
      <c r="A270">
        <v>198304</v>
      </c>
      <c r="B270">
        <v>6.6699999999999995E-2</v>
      </c>
      <c r="C270">
        <v>7.1000000000000004E-3</v>
      </c>
      <c r="D270">
        <v>4.3799999999999999E-2</v>
      </c>
      <c r="E270">
        <v>8.3699999999999997E-2</v>
      </c>
      <c r="F270">
        <v>8.7999999999999995E-2</v>
      </c>
      <c r="G270">
        <v>7.9100000000000004E-2</v>
      </c>
      <c r="H270">
        <v>5.3499999999999999E-2</v>
      </c>
      <c r="I270">
        <v>8.1699999999999995E-2</v>
      </c>
      <c r="J270">
        <v>4.5400000000000003E-2</v>
      </c>
      <c r="K270">
        <v>4.82E-2</v>
      </c>
      <c r="L270">
        <v>2.3400000000000001E-2</v>
      </c>
      <c r="M270">
        <v>4.4600000000000001E-2</v>
      </c>
      <c r="N270">
        <v>6.2700000000000006E-2</v>
      </c>
      <c r="O270">
        <v>0.15040000000000001</v>
      </c>
      <c r="P270">
        <v>4.2799999999999998E-2</v>
      </c>
      <c r="Q270">
        <v>4.07E-2</v>
      </c>
      <c r="R270">
        <v>8.5300000000000001E-2</v>
      </c>
      <c r="S270">
        <v>8.3000000000000004E-2</v>
      </c>
      <c r="T270">
        <v>6.0699999999999997E-2</v>
      </c>
    </row>
    <row r="271" spans="1:20">
      <c r="A271">
        <v>198305</v>
      </c>
      <c r="B271">
        <v>5.1999999999999998E-3</v>
      </c>
      <c r="C271">
        <v>6.8999999999999999E-3</v>
      </c>
      <c r="D271">
        <v>-1.52E-2</v>
      </c>
      <c r="E271">
        <v>5.6500000000000002E-2</v>
      </c>
      <c r="F271">
        <v>7.4000000000000003E-3</v>
      </c>
      <c r="G271">
        <v>2.8E-3</v>
      </c>
      <c r="H271">
        <v>-5.11E-2</v>
      </c>
      <c r="I271">
        <v>3.7600000000000001E-2</v>
      </c>
      <c r="J271">
        <v>-4.7800000000000002E-2</v>
      </c>
      <c r="K271">
        <v>2.1700000000000001E-2</v>
      </c>
      <c r="L271">
        <v>8.8200000000000001E-2</v>
      </c>
      <c r="M271">
        <v>4.2200000000000001E-2</v>
      </c>
      <c r="N271">
        <v>2.3199999999999998E-2</v>
      </c>
      <c r="O271">
        <v>-2.6599999999999999E-2</v>
      </c>
      <c r="P271">
        <v>2.7300000000000001E-2</v>
      </c>
      <c r="Q271">
        <v>1.9300000000000001E-2</v>
      </c>
      <c r="R271" s="6">
        <v>-7.9000000000000008E-3</v>
      </c>
      <c r="S271" s="6">
        <v>-9.9999999999999395E-5</v>
      </c>
      <c r="T271" s="6">
        <v>8.2000000000000007E-3</v>
      </c>
    </row>
    <row r="272" spans="1:20">
      <c r="A272">
        <v>198306</v>
      </c>
      <c r="B272">
        <v>3.0700000000000002E-2</v>
      </c>
      <c r="C272">
        <v>6.7000000000000002E-3</v>
      </c>
      <c r="D272">
        <v>9.2999999999999992E-3</v>
      </c>
      <c r="E272">
        <v>3.5000000000000001E-3</v>
      </c>
      <c r="F272">
        <v>6.0299999999999999E-2</v>
      </c>
      <c r="G272">
        <v>7.3499999999999996E-2</v>
      </c>
      <c r="H272">
        <v>4.5499999999999999E-2</v>
      </c>
      <c r="I272">
        <v>3.8E-3</v>
      </c>
      <c r="J272">
        <v>4.2999999999999997E-2</v>
      </c>
      <c r="K272">
        <v>-8.0000000000000002E-3</v>
      </c>
      <c r="L272">
        <v>-2.6499999999999999E-2</v>
      </c>
      <c r="M272">
        <v>6.4999999999999997E-3</v>
      </c>
      <c r="N272">
        <v>5.0799999999999998E-2</v>
      </c>
      <c r="O272">
        <v>0.11940000000000001</v>
      </c>
      <c r="P272">
        <v>6.9699999999999998E-2</v>
      </c>
      <c r="Q272">
        <v>-1.0800000000000001E-2</v>
      </c>
      <c r="R272">
        <v>5.21E-2</v>
      </c>
      <c r="S272">
        <v>-4.1000000000000003E-3</v>
      </c>
      <c r="T272">
        <v>2.3300000000000001E-2</v>
      </c>
    </row>
    <row r="273" spans="1:20">
      <c r="A273">
        <v>198307</v>
      </c>
      <c r="B273">
        <v>-4.07E-2</v>
      </c>
      <c r="C273">
        <v>7.4000000000000003E-3</v>
      </c>
      <c r="D273">
        <v>-2.9100000000000001E-2</v>
      </c>
      <c r="E273">
        <v>-5.7599999999999998E-2</v>
      </c>
      <c r="F273">
        <v>-3.32E-2</v>
      </c>
      <c r="G273">
        <v>-5.16E-2</v>
      </c>
      <c r="H273">
        <v>-5.8500000000000003E-2</v>
      </c>
      <c r="I273">
        <v>-5.7999999999999996E-3</v>
      </c>
      <c r="J273">
        <v>-4.2700000000000002E-2</v>
      </c>
      <c r="K273">
        <v>-4.5999999999999999E-2</v>
      </c>
      <c r="L273">
        <v>-1.5100000000000001E-2</v>
      </c>
      <c r="M273">
        <v>-5.4999999999999997E-3</v>
      </c>
      <c r="N273">
        <v>-5.4399999999999997E-2</v>
      </c>
      <c r="O273">
        <v>-2.1299999999999999E-2</v>
      </c>
      <c r="P273">
        <v>-5.6399999999999999E-2</v>
      </c>
      <c r="Q273">
        <v>3.0999999999999999E-3</v>
      </c>
      <c r="R273">
        <v>-2.9399999999999999E-2</v>
      </c>
      <c r="S273">
        <v>-3.6299999999999999E-2</v>
      </c>
      <c r="T273">
        <v>-6.0100000000000001E-2</v>
      </c>
    </row>
    <row r="274" spans="1:20">
      <c r="A274">
        <v>198308</v>
      </c>
      <c r="B274">
        <v>-5.0000000000000001E-3</v>
      </c>
      <c r="C274">
        <v>7.6E-3</v>
      </c>
      <c r="D274">
        <v>9.4000000000000004E-3</v>
      </c>
      <c r="E274">
        <v>1.1000000000000001E-3</v>
      </c>
      <c r="F274">
        <v>6.5799999999999997E-2</v>
      </c>
      <c r="G274">
        <v>-5.3100000000000001E-2</v>
      </c>
      <c r="H274">
        <v>-1.7899999999999999E-2</v>
      </c>
      <c r="I274">
        <v>6.2300000000000001E-2</v>
      </c>
      <c r="J274">
        <v>3.0000000000000001E-3</v>
      </c>
      <c r="K274">
        <v>-5.04E-2</v>
      </c>
      <c r="L274">
        <v>6.7699999999999996E-2</v>
      </c>
      <c r="M274">
        <v>-2.2700000000000001E-2</v>
      </c>
      <c r="N274">
        <v>-1.38E-2</v>
      </c>
      <c r="O274">
        <v>-4.6100000000000002E-2</v>
      </c>
      <c r="P274">
        <v>-4.5600000000000002E-2</v>
      </c>
      <c r="Q274">
        <v>7.4000000000000003E-3</v>
      </c>
      <c r="R274">
        <v>-6.1499999999999999E-2</v>
      </c>
      <c r="S274">
        <v>3.00000000000001E-4</v>
      </c>
      <c r="T274">
        <v>-2.2800000000000001E-2</v>
      </c>
    </row>
    <row r="275" spans="1:20">
      <c r="A275">
        <v>198309</v>
      </c>
      <c r="B275">
        <v>9.1999999999999998E-3</v>
      </c>
      <c r="C275">
        <v>7.6E-3</v>
      </c>
      <c r="D275">
        <v>4.6100000000000002E-2</v>
      </c>
      <c r="E275">
        <v>-6.6000000000000003E-2</v>
      </c>
      <c r="F275">
        <v>-5.7599999999999998E-2</v>
      </c>
      <c r="G275">
        <v>8.2000000000000007E-3</v>
      </c>
      <c r="H275">
        <v>2.1399999999999999E-2</v>
      </c>
      <c r="I275">
        <v>-1.1599999999999999E-2</v>
      </c>
      <c r="J275">
        <v>2.5100000000000001E-2</v>
      </c>
      <c r="K275">
        <v>2.5999999999999999E-2</v>
      </c>
      <c r="L275">
        <v>-2.8500000000000001E-2</v>
      </c>
      <c r="M275">
        <v>-6.9999999999999999E-4</v>
      </c>
      <c r="N275">
        <v>2.07E-2</v>
      </c>
      <c r="O275">
        <v>4.24E-2</v>
      </c>
      <c r="P275">
        <v>2.5999999999999999E-2</v>
      </c>
      <c r="Q275">
        <v>3.9E-2</v>
      </c>
      <c r="R275">
        <v>1.44E-2</v>
      </c>
      <c r="S275">
        <v>1.2200000000000001E-2</v>
      </c>
      <c r="T275">
        <v>1.4200000000000001E-2</v>
      </c>
    </row>
    <row r="276" spans="1:20">
      <c r="A276">
        <v>198310</v>
      </c>
      <c r="B276">
        <v>-3.44E-2</v>
      </c>
      <c r="C276">
        <v>7.6E-3</v>
      </c>
      <c r="D276">
        <v>1.4E-2</v>
      </c>
      <c r="E276">
        <v>-0.1036</v>
      </c>
      <c r="F276">
        <v>-2.8299999999999999E-2</v>
      </c>
      <c r="G276">
        <v>-5.2299999999999999E-2</v>
      </c>
      <c r="H276">
        <v>-3.0499999999999999E-2</v>
      </c>
      <c r="I276">
        <v>-3.8199999999999998E-2</v>
      </c>
      <c r="J276">
        <v>1.2999999999999999E-3</v>
      </c>
      <c r="K276">
        <v>-5.5100000000000003E-2</v>
      </c>
      <c r="L276">
        <v>-5.9299999999999999E-2</v>
      </c>
      <c r="M276">
        <v>-1.3100000000000001E-2</v>
      </c>
      <c r="N276">
        <v>-6.2600000000000003E-2</v>
      </c>
      <c r="O276">
        <v>1.29E-2</v>
      </c>
      <c r="P276">
        <v>-1.1900000000000001E-2</v>
      </c>
      <c r="Q276">
        <v>2.3099999999999999E-2</v>
      </c>
      <c r="R276">
        <v>-1.2999999999999999E-2</v>
      </c>
      <c r="S276">
        <v>-3.7100000000000001E-2</v>
      </c>
      <c r="T276">
        <v>-6.5000000000000002E-2</v>
      </c>
    </row>
    <row r="277" spans="1:20">
      <c r="A277">
        <v>198311</v>
      </c>
      <c r="B277">
        <v>2.1600000000000001E-2</v>
      </c>
      <c r="C277">
        <v>7.0000000000000001E-3</v>
      </c>
      <c r="D277">
        <v>1.7399999999999999E-2</v>
      </c>
      <c r="E277">
        <v>8.1600000000000006E-2</v>
      </c>
      <c r="F277">
        <v>-1.3899999999999999E-2</v>
      </c>
      <c r="G277">
        <v>2.7E-2</v>
      </c>
      <c r="H277">
        <v>8.14E-2</v>
      </c>
      <c r="I277">
        <v>2.06E-2</v>
      </c>
      <c r="J277">
        <v>-1.32E-2</v>
      </c>
      <c r="K277">
        <v>6.7100000000000007E-2</v>
      </c>
      <c r="L277">
        <v>8.7400000000000005E-2</v>
      </c>
      <c r="M277">
        <v>5.6099999999999997E-2</v>
      </c>
      <c r="N277">
        <v>1.6400000000000001E-2</v>
      </c>
      <c r="O277">
        <v>-1.09E-2</v>
      </c>
      <c r="P277">
        <v>7.0900000000000005E-2</v>
      </c>
      <c r="Q277">
        <v>-2.2599999999999999E-2</v>
      </c>
      <c r="R277">
        <v>3.6600000000000001E-2</v>
      </c>
      <c r="S277">
        <v>3.2199999999999999E-2</v>
      </c>
      <c r="T277">
        <v>3.2099999999999997E-2</v>
      </c>
    </row>
    <row r="278" spans="1:20">
      <c r="A278">
        <v>198312</v>
      </c>
      <c r="B278">
        <v>-1.78E-2</v>
      </c>
      <c r="C278">
        <v>7.3000000000000001E-3</v>
      </c>
      <c r="D278">
        <v>-1.2999999999999999E-2</v>
      </c>
      <c r="E278">
        <v>-2.7E-2</v>
      </c>
      <c r="F278">
        <v>1.2500000000000001E-2</v>
      </c>
      <c r="G278">
        <v>-3.5999999999999997E-2</v>
      </c>
      <c r="H278">
        <v>5.0000000000000001E-3</v>
      </c>
      <c r="I278">
        <v>-3.9399999999999998E-2</v>
      </c>
      <c r="J278">
        <v>-3.5999999999999997E-2</v>
      </c>
      <c r="K278">
        <v>-1.9E-2</v>
      </c>
      <c r="L278">
        <v>6.6E-3</v>
      </c>
      <c r="M278">
        <v>-1.6799999999999999E-2</v>
      </c>
      <c r="N278">
        <v>7.1000000000000004E-3</v>
      </c>
      <c r="O278">
        <v>6.0000000000000001E-3</v>
      </c>
      <c r="P278">
        <v>-1.84E-2</v>
      </c>
      <c r="Q278">
        <v>-4.3700000000000003E-2</v>
      </c>
      <c r="R278">
        <v>-6.5600000000000006E-2</v>
      </c>
      <c r="S278">
        <v>-1.46E-2</v>
      </c>
      <c r="T278">
        <v>-2.4400000000000002E-2</v>
      </c>
    </row>
    <row r="279" spans="1:20">
      <c r="A279">
        <v>198401</v>
      </c>
      <c r="B279">
        <v>-1.9199999999999998E-2</v>
      </c>
      <c r="C279">
        <v>7.6E-3</v>
      </c>
      <c r="D279">
        <v>-3.8E-3</v>
      </c>
      <c r="E279">
        <v>-2.3599999999999999E-2</v>
      </c>
      <c r="F279">
        <v>9.2700000000000005E-2</v>
      </c>
      <c r="G279">
        <v>-7.3499999999999996E-2</v>
      </c>
      <c r="H279">
        <v>-7.2599999999999998E-2</v>
      </c>
      <c r="I279">
        <v>-4.7699999999999999E-2</v>
      </c>
      <c r="J279">
        <v>-5.0000000000000001E-3</v>
      </c>
      <c r="K279">
        <v>-4.5499999999999999E-2</v>
      </c>
      <c r="L279">
        <v>-2.69E-2</v>
      </c>
      <c r="M279">
        <v>-3.09E-2</v>
      </c>
      <c r="N279">
        <v>-5.6800000000000003E-2</v>
      </c>
      <c r="O279">
        <v>-4.1500000000000002E-2</v>
      </c>
      <c r="P279">
        <v>-4.1099999999999998E-2</v>
      </c>
      <c r="Q279">
        <v>7.3000000000000001E-3</v>
      </c>
      <c r="R279">
        <v>-7.0900000000000005E-2</v>
      </c>
      <c r="S279">
        <v>-1.2500000000000001E-2</v>
      </c>
      <c r="T279">
        <v>-2.9399999999999999E-2</v>
      </c>
    </row>
    <row r="280" spans="1:20">
      <c r="A280">
        <v>198402</v>
      </c>
      <c r="B280">
        <v>-4.82E-2</v>
      </c>
      <c r="C280">
        <v>7.1000000000000004E-3</v>
      </c>
      <c r="D280">
        <v>-5.0099999999999999E-2</v>
      </c>
      <c r="E280">
        <v>7.7999999999999996E-3</v>
      </c>
      <c r="F280">
        <v>2.6800000000000001E-2</v>
      </c>
      <c r="G280">
        <v>-4.3900000000000002E-2</v>
      </c>
      <c r="H280">
        <v>-6.3799999999999996E-2</v>
      </c>
      <c r="I280">
        <v>-8.1199999999999994E-2</v>
      </c>
      <c r="J280">
        <v>-3.4200000000000001E-2</v>
      </c>
      <c r="K280">
        <v>-6.5100000000000005E-2</v>
      </c>
      <c r="L280">
        <v>-8.6400000000000005E-2</v>
      </c>
      <c r="M280">
        <v>-8.2600000000000007E-2</v>
      </c>
      <c r="N280">
        <v>-6.6000000000000003E-2</v>
      </c>
      <c r="O280">
        <v>-7.3899999999999993E-2</v>
      </c>
      <c r="P280">
        <v>-8.0399999999999999E-2</v>
      </c>
      <c r="Q280">
        <v>-4.07E-2</v>
      </c>
      <c r="R280">
        <v>-5.16E-2</v>
      </c>
      <c r="S280">
        <v>-5.28E-2</v>
      </c>
      <c r="T280">
        <v>-5.7700000000000001E-2</v>
      </c>
    </row>
    <row r="281" spans="1:20">
      <c r="A281">
        <v>198403</v>
      </c>
      <c r="B281">
        <v>6.3E-3</v>
      </c>
      <c r="C281">
        <v>7.3000000000000001E-3</v>
      </c>
      <c r="D281">
        <v>3.8999999999999998E-3</v>
      </c>
      <c r="E281">
        <v>4.9399999999999999E-2</v>
      </c>
      <c r="F281">
        <v>1.1999999999999999E-3</v>
      </c>
      <c r="G281">
        <v>-8.3999999999999995E-3</v>
      </c>
      <c r="H281">
        <v>1.34E-2</v>
      </c>
      <c r="I281">
        <v>5.28E-2</v>
      </c>
      <c r="J281">
        <v>-6.8999999999999999E-3</v>
      </c>
      <c r="K281">
        <v>3.5999999999999997E-2</v>
      </c>
      <c r="L281">
        <v>5.0900000000000001E-2</v>
      </c>
      <c r="M281">
        <v>2.9399999999999999E-2</v>
      </c>
      <c r="N281">
        <v>1.6899999999999998E-2</v>
      </c>
      <c r="O281">
        <v>-3.32E-2</v>
      </c>
      <c r="P281">
        <v>-1.5100000000000001E-2</v>
      </c>
      <c r="Q281">
        <v>-9.7000000000000003E-3</v>
      </c>
      <c r="R281">
        <v>1.1999999999999999E-3</v>
      </c>
      <c r="S281">
        <v>1.3599999999999999E-2</v>
      </c>
      <c r="T281">
        <v>-6.7999999999999996E-3</v>
      </c>
    </row>
    <row r="282" spans="1:20">
      <c r="A282">
        <v>198404</v>
      </c>
      <c r="B282">
        <v>-5.1999999999999998E-3</v>
      </c>
      <c r="C282">
        <v>8.0999999999999996E-3</v>
      </c>
      <c r="D282">
        <v>-4.7000000000000002E-3</v>
      </c>
      <c r="E282">
        <v>-6.6900000000000001E-2</v>
      </c>
      <c r="F282">
        <v>3.3799999999999997E-2</v>
      </c>
      <c r="G282">
        <v>-9.7999999999999997E-3</v>
      </c>
      <c r="H282">
        <v>-5.3E-3</v>
      </c>
      <c r="I282">
        <v>3.0000000000000001E-3</v>
      </c>
      <c r="J282">
        <v>-3.00000000000001E-4</v>
      </c>
      <c r="K282">
        <v>-3.5999999999999997E-2</v>
      </c>
      <c r="L282">
        <v>-6.2700000000000006E-2</v>
      </c>
      <c r="M282">
        <v>6.1999999999999998E-3</v>
      </c>
      <c r="N282">
        <v>-6.8999999999999999E-3</v>
      </c>
      <c r="O282">
        <v>6.7000000000000002E-3</v>
      </c>
      <c r="P282">
        <v>-2.0199999999999999E-2</v>
      </c>
      <c r="Q282">
        <v>-1.2E-2</v>
      </c>
      <c r="R282">
        <v>-8.0000000000000101E-4</v>
      </c>
      <c r="S282">
        <v>-2.01E-2</v>
      </c>
      <c r="T282">
        <v>-2.5999999999999999E-3</v>
      </c>
    </row>
    <row r="283" spans="1:20">
      <c r="A283">
        <v>198405</v>
      </c>
      <c r="B283">
        <v>-5.9700000000000003E-2</v>
      </c>
      <c r="C283">
        <v>7.7999999999999996E-3</v>
      </c>
      <c r="D283">
        <v>-2.6700000000000002E-2</v>
      </c>
      <c r="E283">
        <v>-8.4900000000000003E-2</v>
      </c>
      <c r="F283">
        <v>-5.5899999999999998E-2</v>
      </c>
      <c r="G283">
        <v>-6.3700000000000007E-2</v>
      </c>
      <c r="H283">
        <v>-4.2500000000000003E-2</v>
      </c>
      <c r="I283">
        <v>-7.7100000000000002E-2</v>
      </c>
      <c r="J283">
        <v>-4.1599999999999998E-2</v>
      </c>
      <c r="K283">
        <v>-9.7100000000000006E-2</v>
      </c>
      <c r="L283">
        <v>-0.1052</v>
      </c>
      <c r="M283">
        <v>-5.4300000000000001E-2</v>
      </c>
      <c r="N283">
        <v>-7.1400000000000005E-2</v>
      </c>
      <c r="O283">
        <v>-5.6099999999999997E-2</v>
      </c>
      <c r="P283">
        <v>-4.58E-2</v>
      </c>
      <c r="Q283">
        <v>-1.61E-2</v>
      </c>
      <c r="R283">
        <v>-5.7500000000000002E-2</v>
      </c>
      <c r="S283">
        <v>-8.2000000000000003E-2</v>
      </c>
      <c r="T283">
        <v>-5.9900000000000002E-2</v>
      </c>
    </row>
    <row r="284" spans="1:20">
      <c r="A284">
        <v>198406</v>
      </c>
      <c r="B284">
        <v>1.8200000000000001E-2</v>
      </c>
      <c r="C284">
        <v>7.4999999999999997E-3</v>
      </c>
      <c r="D284">
        <v>5.7099999999999998E-2</v>
      </c>
      <c r="E284">
        <v>-5.8099999999999999E-2</v>
      </c>
      <c r="F284">
        <v>-2.8400000000000002E-2</v>
      </c>
      <c r="G284">
        <v>3.4799999999999998E-2</v>
      </c>
      <c r="H284">
        <v>9.2999999999999992E-3</v>
      </c>
      <c r="I284">
        <v>-4.4999999999999997E-3</v>
      </c>
      <c r="J284">
        <v>4.8500000000000001E-2</v>
      </c>
      <c r="K284">
        <v>5.8999999999999999E-3</v>
      </c>
      <c r="L284">
        <v>-2.07E-2</v>
      </c>
      <c r="M284">
        <v>0.1043</v>
      </c>
      <c r="N284">
        <v>3.5000000000000001E-3</v>
      </c>
      <c r="O284">
        <v>2.35E-2</v>
      </c>
      <c r="P284">
        <v>5.0500000000000003E-2</v>
      </c>
      <c r="Q284">
        <v>-2.7000000000000001E-3</v>
      </c>
      <c r="R284">
        <v>7.1900000000000006E-2</v>
      </c>
      <c r="S284">
        <v>1.55E-2</v>
      </c>
      <c r="T284">
        <v>5.6099999999999997E-2</v>
      </c>
    </row>
    <row r="285" spans="1:20">
      <c r="A285">
        <v>198407</v>
      </c>
      <c r="B285">
        <v>-2.7400000000000001E-2</v>
      </c>
      <c r="C285">
        <v>8.2000000000000007E-3</v>
      </c>
      <c r="D285">
        <v>-1.9E-2</v>
      </c>
      <c r="E285">
        <v>-0.13869999999999999</v>
      </c>
      <c r="F285">
        <v>-8.1100000000000005E-2</v>
      </c>
      <c r="G285">
        <v>-6.9599999999999995E-2</v>
      </c>
      <c r="H285">
        <v>-5.0000000000000001E-3</v>
      </c>
      <c r="I285">
        <v>-2.8899999999999999E-2</v>
      </c>
      <c r="J285">
        <v>-4.0800000000000003E-2</v>
      </c>
      <c r="K285">
        <v>-3.8100000000000002E-2</v>
      </c>
      <c r="L285">
        <v>-9.9900000000000003E-2</v>
      </c>
      <c r="M285">
        <v>-3.3000000000000002E-2</v>
      </c>
      <c r="N285">
        <v>-2.1399999999999999E-2</v>
      </c>
      <c r="O285">
        <v>3.61E-2</v>
      </c>
      <c r="P285">
        <v>-5.3E-3</v>
      </c>
      <c r="Q285">
        <v>-8.5000000000000006E-3</v>
      </c>
      <c r="R285">
        <v>4.1000000000000003E-3</v>
      </c>
      <c r="S285">
        <v>-1.44E-2</v>
      </c>
      <c r="T285">
        <v>-1.7600000000000001E-2</v>
      </c>
    </row>
    <row r="286" spans="1:20">
      <c r="A286">
        <v>198408</v>
      </c>
      <c r="B286">
        <v>0.1028</v>
      </c>
      <c r="C286">
        <v>8.3000000000000001E-3</v>
      </c>
      <c r="D286">
        <v>6.5100000000000005E-2</v>
      </c>
      <c r="E286">
        <v>0.18790000000000001</v>
      </c>
      <c r="F286">
        <v>0.12939999999999999</v>
      </c>
      <c r="G286">
        <v>8.8400000000000006E-2</v>
      </c>
      <c r="H286">
        <v>8.3299999999999999E-2</v>
      </c>
      <c r="I286">
        <v>0.12640000000000001</v>
      </c>
      <c r="J286">
        <v>7.1300000000000002E-2</v>
      </c>
      <c r="K286">
        <v>0.1182</v>
      </c>
      <c r="L286">
        <v>0.13070000000000001</v>
      </c>
      <c r="M286">
        <v>9.4600000000000004E-2</v>
      </c>
      <c r="N286">
        <v>0.12809999999999999</v>
      </c>
      <c r="O286">
        <v>8.6800000000000002E-2</v>
      </c>
      <c r="P286">
        <v>0.1143</v>
      </c>
      <c r="Q286">
        <v>6.9199999999999998E-2</v>
      </c>
      <c r="R286">
        <v>8.2900000000000001E-2</v>
      </c>
      <c r="S286">
        <v>0.1018</v>
      </c>
      <c r="T286">
        <v>9.7600000000000006E-2</v>
      </c>
    </row>
    <row r="287" spans="1:20">
      <c r="A287">
        <v>198409</v>
      </c>
      <c r="B287">
        <v>-8.0000000000000002E-3</v>
      </c>
      <c r="C287">
        <v>8.6E-3</v>
      </c>
      <c r="D287">
        <v>1.6500000000000001E-2</v>
      </c>
      <c r="E287">
        <v>-6.4999999999999997E-3</v>
      </c>
      <c r="F287">
        <v>1.1599999999999999E-2</v>
      </c>
      <c r="G287">
        <v>-2.46E-2</v>
      </c>
      <c r="H287">
        <v>-3.7699999999999997E-2</v>
      </c>
      <c r="I287">
        <v>-4.0800000000000003E-2</v>
      </c>
      <c r="J287">
        <v>-2.12E-2</v>
      </c>
      <c r="K287">
        <v>-6.9999999999999902E-4</v>
      </c>
      <c r="L287">
        <v>-4.2599999999999999E-2</v>
      </c>
      <c r="M287">
        <v>-0.03</v>
      </c>
      <c r="N287">
        <v>-4.2599999999999999E-2</v>
      </c>
      <c r="O287">
        <v>1.7100000000000001E-2</v>
      </c>
      <c r="P287">
        <v>-1.7000000000000001E-2</v>
      </c>
      <c r="Q287">
        <v>3.95E-2</v>
      </c>
      <c r="R287">
        <v>-8.3999999999999995E-3</v>
      </c>
      <c r="S287">
        <v>2.3900000000000001E-2</v>
      </c>
      <c r="T287">
        <v>-1.44E-2</v>
      </c>
    </row>
    <row r="288" spans="1:20">
      <c r="A288">
        <v>198410</v>
      </c>
      <c r="B288">
        <v>-8.3999999999999995E-3</v>
      </c>
      <c r="C288">
        <v>0.01</v>
      </c>
      <c r="D288">
        <v>1.23E-2</v>
      </c>
      <c r="E288">
        <v>-6.7699999999999996E-2</v>
      </c>
      <c r="F288">
        <v>-5.2900000000000003E-2</v>
      </c>
      <c r="G288">
        <v>-1.4500000000000001E-2</v>
      </c>
      <c r="H288">
        <v>-3.5999999999999999E-3</v>
      </c>
      <c r="I288">
        <v>-2.1399999999999999E-2</v>
      </c>
      <c r="J288">
        <v>1.8499999999999999E-2</v>
      </c>
      <c r="K288">
        <v>-6.8999999999999999E-3</v>
      </c>
      <c r="L288">
        <v>-2.8400000000000002E-2</v>
      </c>
      <c r="M288">
        <v>-4.0000000000000099E-4</v>
      </c>
      <c r="N288">
        <v>-1.5299999999999999E-2</v>
      </c>
      <c r="O288">
        <v>1.9800000000000002E-2</v>
      </c>
      <c r="P288">
        <v>3.6400000000000002E-2</v>
      </c>
      <c r="Q288">
        <v>2.3199999999999998E-2</v>
      </c>
      <c r="R288">
        <v>-2.07E-2</v>
      </c>
      <c r="S288">
        <v>2E-3</v>
      </c>
      <c r="T288">
        <v>-2.7199999999999998E-2</v>
      </c>
    </row>
    <row r="289" spans="1:20">
      <c r="A289">
        <v>198411</v>
      </c>
      <c r="B289">
        <v>-1.7600000000000001E-2</v>
      </c>
      <c r="C289">
        <v>7.3000000000000001E-3</v>
      </c>
      <c r="D289">
        <v>-1.12E-2</v>
      </c>
      <c r="E289">
        <v>-1.6299999999999999E-2</v>
      </c>
      <c r="F289">
        <v>-1.8700000000000001E-2</v>
      </c>
      <c r="G289">
        <v>-9.7999999999999997E-3</v>
      </c>
      <c r="H289">
        <v>-2.2499999999999999E-2</v>
      </c>
      <c r="I289">
        <v>-1.1299999999999999E-2</v>
      </c>
      <c r="J289">
        <v>-3.0999999999999999E-3</v>
      </c>
      <c r="K289">
        <v>-7.9000000000000008E-3</v>
      </c>
      <c r="L289">
        <v>-1.83E-2</v>
      </c>
      <c r="M289">
        <v>-3.3399999999999999E-2</v>
      </c>
      <c r="N289">
        <v>-3.9100000000000003E-2</v>
      </c>
      <c r="O289">
        <v>-3.6900000000000002E-2</v>
      </c>
      <c r="P289">
        <v>-3.8600000000000002E-2</v>
      </c>
      <c r="Q289">
        <v>2.3E-2</v>
      </c>
      <c r="R289">
        <v>-3.8199999999999998E-2</v>
      </c>
      <c r="S289">
        <v>-4.3E-3</v>
      </c>
      <c r="T289">
        <v>-1.8800000000000001E-2</v>
      </c>
    </row>
    <row r="290" spans="1:20">
      <c r="A290">
        <v>198412</v>
      </c>
      <c r="B290">
        <v>1.84E-2</v>
      </c>
      <c r="C290">
        <v>6.4000000000000003E-3</v>
      </c>
      <c r="D290">
        <v>1.7899999999999999E-2</v>
      </c>
      <c r="E290">
        <v>-3.49E-2</v>
      </c>
      <c r="F290">
        <v>-1.1900000000000001E-2</v>
      </c>
      <c r="G290">
        <v>3.3E-3</v>
      </c>
      <c r="H290">
        <v>2.07E-2</v>
      </c>
      <c r="I290">
        <v>-4.0000000000000002E-4</v>
      </c>
      <c r="J290">
        <v>2.3199999999999998E-2</v>
      </c>
      <c r="K290">
        <v>1.2500000000000001E-2</v>
      </c>
      <c r="L290">
        <v>1.6299999999999999E-2</v>
      </c>
      <c r="M290">
        <v>1.9E-2</v>
      </c>
      <c r="N290">
        <v>1.7000000000000001E-2</v>
      </c>
      <c r="O290">
        <v>4.1700000000000001E-2</v>
      </c>
      <c r="P290">
        <v>3.4700000000000002E-2</v>
      </c>
      <c r="Q290">
        <v>0.02</v>
      </c>
      <c r="R290">
        <v>-7.4999999999999997E-3</v>
      </c>
      <c r="S290">
        <v>3.8300000000000001E-2</v>
      </c>
      <c r="T290">
        <v>2.9700000000000001E-2</v>
      </c>
    </row>
    <row r="291" spans="1:20">
      <c r="A291">
        <v>198501</v>
      </c>
      <c r="B291">
        <v>7.9899999999999999E-2</v>
      </c>
      <c r="C291">
        <v>6.4999999999999997E-3</v>
      </c>
      <c r="D291">
        <v>1.3599999999999999E-2</v>
      </c>
      <c r="E291">
        <v>0.15140000000000001</v>
      </c>
      <c r="F291">
        <v>5.9499999999999997E-2</v>
      </c>
      <c r="G291">
        <v>0.11070000000000001</v>
      </c>
      <c r="H291">
        <v>9.2100000000000001E-2</v>
      </c>
      <c r="I291">
        <v>6.3899999999999998E-2</v>
      </c>
      <c r="J291">
        <v>3.7900000000000003E-2</v>
      </c>
      <c r="K291">
        <v>0.11940000000000001</v>
      </c>
      <c r="L291">
        <v>9.8699999999999996E-2</v>
      </c>
      <c r="M291">
        <v>4.9099999999999998E-2</v>
      </c>
      <c r="N291">
        <v>0.1145</v>
      </c>
      <c r="O291">
        <v>8.2100000000000006E-2</v>
      </c>
      <c r="P291">
        <v>9.2799999999999994E-2</v>
      </c>
      <c r="Q291">
        <v>1.7399999999999999E-2</v>
      </c>
      <c r="R291">
        <v>0.1195</v>
      </c>
      <c r="S291">
        <v>8.2000000000000003E-2</v>
      </c>
      <c r="T291">
        <v>8.72E-2</v>
      </c>
    </row>
    <row r="292" spans="1:20">
      <c r="A292">
        <v>198502</v>
      </c>
      <c r="B292">
        <v>1.2200000000000001E-2</v>
      </c>
      <c r="C292">
        <v>5.7999999999999996E-3</v>
      </c>
      <c r="D292">
        <v>4.7399999999999998E-2</v>
      </c>
      <c r="E292">
        <v>-4.6399999999999997E-2</v>
      </c>
      <c r="F292">
        <v>3.3599999999999998E-2</v>
      </c>
      <c r="G292">
        <v>1.84E-2</v>
      </c>
      <c r="H292">
        <v>-2.0999999999999999E-3</v>
      </c>
      <c r="I292">
        <v>1.95E-2</v>
      </c>
      <c r="J292">
        <v>3.6200000000000003E-2</v>
      </c>
      <c r="K292">
        <v>-5.7000000000000002E-3</v>
      </c>
      <c r="L292">
        <v>-9.4000000000000004E-3</v>
      </c>
      <c r="M292">
        <v>2.2499999999999999E-2</v>
      </c>
      <c r="N292">
        <v>-1.9099999999999999E-2</v>
      </c>
      <c r="O292">
        <v>-2.9899999999999999E-2</v>
      </c>
      <c r="P292">
        <v>3.4200000000000001E-2</v>
      </c>
      <c r="Q292">
        <v>8.0999999999999996E-3</v>
      </c>
      <c r="R292">
        <v>1.9900000000000001E-2</v>
      </c>
      <c r="S292">
        <v>1.5800000000000002E-2</v>
      </c>
      <c r="T292">
        <v>1.8599999999999998E-2</v>
      </c>
    </row>
    <row r="293" spans="1:20">
      <c r="A293">
        <v>198503</v>
      </c>
      <c r="B293">
        <v>-8.3999999999999995E-3</v>
      </c>
      <c r="C293">
        <v>6.1999999999999998E-3</v>
      </c>
      <c r="D293">
        <v>5.5E-2</v>
      </c>
      <c r="E293">
        <v>4.5400000000000003E-2</v>
      </c>
      <c r="F293">
        <v>0.01</v>
      </c>
      <c r="G293">
        <v>-9.1000000000000004E-3</v>
      </c>
      <c r="H293">
        <v>-4.9000000000000002E-2</v>
      </c>
      <c r="I293">
        <v>-0.03</v>
      </c>
      <c r="J293">
        <v>2.4400000000000002E-2</v>
      </c>
      <c r="K293">
        <v>-5.2299999999999999E-2</v>
      </c>
      <c r="L293">
        <v>-3.9199999999999999E-2</v>
      </c>
      <c r="M293">
        <v>-4.0399999999999998E-2</v>
      </c>
      <c r="N293">
        <v>-6.8000000000000005E-2</v>
      </c>
      <c r="O293">
        <v>-5.45E-2</v>
      </c>
      <c r="P293">
        <v>-4.0599999999999997E-2</v>
      </c>
      <c r="Q293">
        <v>5.4899999999999997E-2</v>
      </c>
      <c r="R293">
        <v>-1.04E-2</v>
      </c>
      <c r="S293">
        <v>-5.0000000000000001E-3</v>
      </c>
      <c r="T293">
        <v>8.0999999999999996E-3</v>
      </c>
    </row>
    <row r="294" spans="1:20">
      <c r="A294">
        <v>198504</v>
      </c>
      <c r="B294">
        <v>-9.5999999999999992E-3</v>
      </c>
      <c r="C294">
        <v>7.1999999999999998E-3</v>
      </c>
      <c r="D294">
        <v>-2.0400000000000001E-2</v>
      </c>
      <c r="E294">
        <v>-2.8799999999999999E-2</v>
      </c>
      <c r="F294">
        <v>2.8500000000000001E-2</v>
      </c>
      <c r="G294">
        <v>-1.21E-2</v>
      </c>
      <c r="H294">
        <v>-1.9599999999999999E-2</v>
      </c>
      <c r="I294">
        <v>7.0000000000000097E-4</v>
      </c>
      <c r="J294">
        <v>-3.4700000000000002E-2</v>
      </c>
      <c r="K294">
        <v>-1.6799999999999999E-2</v>
      </c>
      <c r="L294">
        <v>-5.5899999999999998E-2</v>
      </c>
      <c r="M294">
        <v>-4.9700000000000001E-2</v>
      </c>
      <c r="N294">
        <v>-3.9699999999999999E-2</v>
      </c>
      <c r="O294">
        <v>-4.87E-2</v>
      </c>
      <c r="P294">
        <v>-4.0399999999999998E-2</v>
      </c>
      <c r="Q294">
        <v>8.9999999999999993E-3</v>
      </c>
      <c r="R294">
        <v>-4.1000000000000003E-3</v>
      </c>
      <c r="S294">
        <v>1.83E-2</v>
      </c>
      <c r="T294">
        <v>-1.49E-2</v>
      </c>
    </row>
    <row r="295" spans="1:20">
      <c r="A295">
        <v>198505</v>
      </c>
      <c r="B295">
        <v>5.0900000000000001E-2</v>
      </c>
      <c r="C295">
        <v>6.6E-3</v>
      </c>
      <c r="D295">
        <v>9.9699999999999997E-2</v>
      </c>
      <c r="E295">
        <v>2.1499999999999998E-2</v>
      </c>
      <c r="F295">
        <v>3.3E-3</v>
      </c>
      <c r="G295">
        <v>7.6899999999999996E-2</v>
      </c>
      <c r="H295">
        <v>4.1700000000000001E-2</v>
      </c>
      <c r="I295">
        <v>7.1300000000000002E-2</v>
      </c>
      <c r="J295">
        <v>6.4299999999999996E-2</v>
      </c>
      <c r="K295">
        <v>5.3800000000000001E-2</v>
      </c>
      <c r="L295">
        <v>1.01E-2</v>
      </c>
      <c r="M295">
        <v>4.7600000000000003E-2</v>
      </c>
      <c r="N295">
        <v>2.76E-2</v>
      </c>
      <c r="O295">
        <v>6.25E-2</v>
      </c>
      <c r="P295">
        <v>9.6100000000000005E-2</v>
      </c>
      <c r="Q295">
        <v>4.8500000000000001E-2</v>
      </c>
      <c r="R295">
        <v>0.1055</v>
      </c>
      <c r="S295">
        <v>5.5899999999999998E-2</v>
      </c>
      <c r="T295">
        <v>5.5899999999999998E-2</v>
      </c>
    </row>
    <row r="296" spans="1:20">
      <c r="A296">
        <v>198506</v>
      </c>
      <c r="B296">
        <v>1.2699999999999999E-2</v>
      </c>
      <c r="C296">
        <v>5.4999999999999997E-3</v>
      </c>
      <c r="D296">
        <v>2.8299999999999999E-2</v>
      </c>
      <c r="E296">
        <v>-8.8000000000000005E-3</v>
      </c>
      <c r="F296">
        <v>-1.5100000000000001E-2</v>
      </c>
      <c r="G296">
        <v>1.26E-2</v>
      </c>
      <c r="H296">
        <v>1.4500000000000001E-2</v>
      </c>
      <c r="I296">
        <v>9.7000000000000003E-3</v>
      </c>
      <c r="J296">
        <v>1.37E-2</v>
      </c>
      <c r="K296">
        <v>3.5000000000000001E-3</v>
      </c>
      <c r="L296">
        <v>-1.2200000000000001E-2</v>
      </c>
      <c r="M296">
        <v>1.0699999999999999E-2</v>
      </c>
      <c r="N296">
        <v>-1.46E-2</v>
      </c>
      <c r="O296">
        <v>6.1999999999999998E-3</v>
      </c>
      <c r="P296">
        <v>1.77E-2</v>
      </c>
      <c r="Q296">
        <v>3.0800000000000001E-2</v>
      </c>
      <c r="R296">
        <v>7.1999999999999998E-3</v>
      </c>
      <c r="S296">
        <v>2.41E-2</v>
      </c>
      <c r="T296">
        <v>3.0300000000000001E-2</v>
      </c>
    </row>
    <row r="297" spans="1:20">
      <c r="A297">
        <v>198507</v>
      </c>
      <c r="B297">
        <v>-7.4000000000000003E-3</v>
      </c>
      <c r="C297">
        <v>6.1999999999999998E-3</v>
      </c>
      <c r="D297">
        <v>-2.8899999999999999E-2</v>
      </c>
      <c r="E297">
        <v>8.1799999999999998E-2</v>
      </c>
      <c r="F297">
        <v>-8.6E-3</v>
      </c>
      <c r="G297">
        <v>1.6299999999999999E-2</v>
      </c>
      <c r="H297">
        <v>2.0199999999999999E-2</v>
      </c>
      <c r="I297">
        <v>3.5099999999999999E-2</v>
      </c>
      <c r="J297">
        <v>-1.43E-2</v>
      </c>
      <c r="K297">
        <v>2.2800000000000001E-2</v>
      </c>
      <c r="L297">
        <v>7.0400000000000004E-2</v>
      </c>
      <c r="M297">
        <v>2.0799999999999999E-2</v>
      </c>
      <c r="N297">
        <v>4.2200000000000001E-2</v>
      </c>
      <c r="O297">
        <v>3.0999999999999999E-3</v>
      </c>
      <c r="P297">
        <v>3.04E-2</v>
      </c>
      <c r="Q297">
        <v>-5.3199999999999997E-2</v>
      </c>
      <c r="R297">
        <v>-6.08E-2</v>
      </c>
      <c r="S297">
        <v>-1.9599999999999999E-2</v>
      </c>
      <c r="T297">
        <v>-1.2699999999999999E-2</v>
      </c>
    </row>
    <row r="298" spans="1:20">
      <c r="A298">
        <v>198508</v>
      </c>
      <c r="B298">
        <v>-1.0200000000000001E-2</v>
      </c>
      <c r="C298">
        <v>5.4999999999999997E-3</v>
      </c>
      <c r="D298">
        <v>1.89E-2</v>
      </c>
      <c r="E298">
        <v>-1.9599999999999999E-2</v>
      </c>
      <c r="F298">
        <v>8.2000000000000007E-3</v>
      </c>
      <c r="G298">
        <v>9.7999999999999997E-3</v>
      </c>
      <c r="H298">
        <v>-3.5200000000000002E-2</v>
      </c>
      <c r="I298">
        <v>-1.6500000000000001E-2</v>
      </c>
      <c r="J298">
        <v>-7.9000000000000008E-3</v>
      </c>
      <c r="K298">
        <v>-3.2500000000000001E-2</v>
      </c>
      <c r="L298">
        <v>-2.4E-2</v>
      </c>
      <c r="M298">
        <v>-2.5999999999999999E-2</v>
      </c>
      <c r="N298">
        <v>-2.9700000000000001E-2</v>
      </c>
      <c r="O298">
        <v>-1.26E-2</v>
      </c>
      <c r="P298">
        <v>-1.34E-2</v>
      </c>
      <c r="Q298">
        <v>1.37E-2</v>
      </c>
      <c r="R298">
        <v>-9.7000000000000003E-3</v>
      </c>
      <c r="S298">
        <v>-9.4999999999999998E-3</v>
      </c>
      <c r="T298">
        <v>-1.35E-2</v>
      </c>
    </row>
    <row r="299" spans="1:20">
      <c r="A299">
        <v>198509</v>
      </c>
      <c r="B299">
        <v>-4.5400000000000003E-2</v>
      </c>
      <c r="C299">
        <v>6.0000000000000001E-3</v>
      </c>
      <c r="D299">
        <v>2.64E-2</v>
      </c>
      <c r="E299">
        <v>-9.6100000000000005E-2</v>
      </c>
      <c r="F299">
        <v>-1.9599999999999999E-2</v>
      </c>
      <c r="G299">
        <v>-3.2399999999999998E-2</v>
      </c>
      <c r="H299">
        <v>-4.3200000000000002E-2</v>
      </c>
      <c r="I299">
        <v>-4.1099999999999998E-2</v>
      </c>
      <c r="J299">
        <v>-3.4000000000000002E-2</v>
      </c>
      <c r="K299">
        <v>-5.0200000000000002E-2</v>
      </c>
      <c r="L299">
        <v>-5.0500000000000003E-2</v>
      </c>
      <c r="M299">
        <v>-3.7400000000000003E-2</v>
      </c>
      <c r="N299">
        <v>-4.7300000000000002E-2</v>
      </c>
      <c r="O299">
        <v>-2.6100000000000002E-2</v>
      </c>
      <c r="P299">
        <v>-7.9699999999999993E-2</v>
      </c>
      <c r="Q299">
        <v>-5.91E-2</v>
      </c>
      <c r="R299">
        <v>-4.7899999999999998E-2</v>
      </c>
      <c r="S299">
        <v>-5.0500000000000003E-2</v>
      </c>
      <c r="T299">
        <v>-5.7000000000000002E-2</v>
      </c>
    </row>
    <row r="300" spans="1:20">
      <c r="A300">
        <v>198510</v>
      </c>
      <c r="B300">
        <v>4.02E-2</v>
      </c>
      <c r="C300">
        <v>6.4999999999999997E-3</v>
      </c>
      <c r="D300">
        <v>3.61E-2</v>
      </c>
      <c r="E300">
        <v>-2.1600000000000001E-2</v>
      </c>
      <c r="F300">
        <v>5.3800000000000001E-2</v>
      </c>
      <c r="G300">
        <v>6.5100000000000005E-2</v>
      </c>
      <c r="H300">
        <v>-1.1999999999999999E-3</v>
      </c>
      <c r="I300">
        <v>4.2700000000000002E-2</v>
      </c>
      <c r="J300">
        <v>4.2900000000000001E-2</v>
      </c>
      <c r="K300">
        <v>2.3300000000000001E-2</v>
      </c>
      <c r="L300">
        <v>-4.9599999999999998E-2</v>
      </c>
      <c r="M300">
        <v>2.9700000000000001E-2</v>
      </c>
      <c r="N300">
        <v>2.4899999999999999E-2</v>
      </c>
      <c r="O300">
        <v>1.2999999999999999E-2</v>
      </c>
      <c r="P300">
        <v>3.0000000000000001E-3</v>
      </c>
      <c r="Q300">
        <v>5.6500000000000002E-2</v>
      </c>
      <c r="R300">
        <v>6.9900000000000004E-2</v>
      </c>
      <c r="S300">
        <v>7.0000000000000007E-2</v>
      </c>
      <c r="T300">
        <v>2.8899999999999999E-2</v>
      </c>
    </row>
    <row r="301" spans="1:20">
      <c r="A301">
        <v>198511</v>
      </c>
      <c r="B301">
        <v>6.4799999999999996E-2</v>
      </c>
      <c r="C301">
        <v>6.1000000000000004E-3</v>
      </c>
      <c r="D301">
        <v>8.6699999999999999E-2</v>
      </c>
      <c r="E301">
        <v>4.6199999999999998E-2</v>
      </c>
      <c r="F301">
        <v>7.6E-3</v>
      </c>
      <c r="G301">
        <v>6.2899999999999998E-2</v>
      </c>
      <c r="H301">
        <v>0.1222</v>
      </c>
      <c r="I301">
        <v>5.5100000000000003E-2</v>
      </c>
      <c r="J301">
        <v>9.6799999999999997E-2</v>
      </c>
      <c r="K301">
        <v>0.08</v>
      </c>
      <c r="L301">
        <v>5.4199999999999998E-2</v>
      </c>
      <c r="M301">
        <v>8.1600000000000006E-2</v>
      </c>
      <c r="N301">
        <v>8.2199999999999995E-2</v>
      </c>
      <c r="O301">
        <v>7.0599999999999996E-2</v>
      </c>
      <c r="P301">
        <v>5.7000000000000002E-2</v>
      </c>
      <c r="Q301">
        <v>3.6299999999999999E-2</v>
      </c>
      <c r="R301">
        <v>7.1599999999999997E-2</v>
      </c>
      <c r="S301">
        <v>7.0099999999999996E-2</v>
      </c>
      <c r="T301">
        <v>5.96E-2</v>
      </c>
    </row>
    <row r="302" spans="1:20">
      <c r="A302">
        <v>198512</v>
      </c>
      <c r="B302">
        <v>3.8800000000000001E-2</v>
      </c>
      <c r="C302">
        <v>6.4999999999999997E-3</v>
      </c>
      <c r="D302">
        <v>3.2000000000000001E-2</v>
      </c>
      <c r="E302">
        <v>-3.3399999999999999E-2</v>
      </c>
      <c r="F302">
        <v>-3.6200000000000003E-2</v>
      </c>
      <c r="G302">
        <v>3.44E-2</v>
      </c>
      <c r="H302">
        <v>6.59E-2</v>
      </c>
      <c r="I302">
        <v>6.0100000000000001E-2</v>
      </c>
      <c r="J302">
        <v>3.2899999999999999E-2</v>
      </c>
      <c r="K302">
        <v>4.24E-2</v>
      </c>
      <c r="L302">
        <v>2.0400000000000001E-2</v>
      </c>
      <c r="M302">
        <v>4.53E-2</v>
      </c>
      <c r="N302">
        <v>6.4000000000000001E-2</v>
      </c>
      <c r="O302">
        <v>4.6600000000000003E-2</v>
      </c>
      <c r="P302">
        <v>1.5599999999999999E-2</v>
      </c>
      <c r="Q302">
        <v>4.2000000000000003E-2</v>
      </c>
      <c r="R302">
        <v>3.39E-2</v>
      </c>
      <c r="S302">
        <v>4.3299999999999998E-2</v>
      </c>
      <c r="T302">
        <v>5.3199999999999997E-2</v>
      </c>
    </row>
    <row r="303" spans="1:20">
      <c r="A303">
        <v>198601</v>
      </c>
      <c r="B303">
        <v>6.4999999999999997E-3</v>
      </c>
      <c r="C303">
        <v>5.5999999999999999E-3</v>
      </c>
      <c r="D303">
        <v>6.1000000000000004E-3</v>
      </c>
      <c r="E303">
        <v>1.7999999999999999E-2</v>
      </c>
      <c r="F303">
        <v>-7.4999999999999997E-2</v>
      </c>
      <c r="G303">
        <v>4.6100000000000002E-2</v>
      </c>
      <c r="H303">
        <v>-2.0999999999999999E-3</v>
      </c>
      <c r="I303">
        <v>1.26E-2</v>
      </c>
      <c r="J303">
        <v>7.0000000000000001E-3</v>
      </c>
      <c r="K303">
        <v>1.83E-2</v>
      </c>
      <c r="L303">
        <v>2.1100000000000001E-2</v>
      </c>
      <c r="M303">
        <v>1.7299999999999999E-2</v>
      </c>
      <c r="N303">
        <v>-3.0000000000000001E-3</v>
      </c>
      <c r="O303">
        <v>4.02E-2</v>
      </c>
      <c r="P303">
        <v>2.24E-2</v>
      </c>
      <c r="Q303">
        <v>3.2199999999999999E-2</v>
      </c>
      <c r="R303">
        <v>6.3E-3</v>
      </c>
      <c r="S303">
        <v>2.9399999999999999E-2</v>
      </c>
      <c r="T303">
        <v>-5.4999999999999997E-3</v>
      </c>
    </row>
    <row r="304" spans="1:20">
      <c r="A304">
        <v>198602</v>
      </c>
      <c r="B304">
        <v>7.1300000000000002E-2</v>
      </c>
      <c r="C304">
        <v>5.3E-3</v>
      </c>
      <c r="D304">
        <v>8.3699999999999997E-2</v>
      </c>
      <c r="E304">
        <v>-3.7499999999999999E-2</v>
      </c>
      <c r="F304">
        <v>-1E-4</v>
      </c>
      <c r="G304">
        <v>9.2899999999999996E-2</v>
      </c>
      <c r="H304">
        <v>0.1101</v>
      </c>
      <c r="I304">
        <v>0.1159</v>
      </c>
      <c r="J304">
        <v>8.6599999999999996E-2</v>
      </c>
      <c r="K304">
        <v>0.1167</v>
      </c>
      <c r="L304">
        <v>4.7600000000000003E-2</v>
      </c>
      <c r="M304">
        <v>6.8599999999999994E-2</v>
      </c>
      <c r="N304">
        <v>4.6600000000000003E-2</v>
      </c>
      <c r="O304">
        <v>0.1089</v>
      </c>
      <c r="P304">
        <v>8.3799999999999999E-2</v>
      </c>
      <c r="Q304">
        <v>6.0199999999999997E-2</v>
      </c>
      <c r="R304">
        <v>6.7500000000000004E-2</v>
      </c>
      <c r="S304">
        <v>8.0799999999999997E-2</v>
      </c>
      <c r="T304">
        <v>7.6999999999999999E-2</v>
      </c>
    </row>
    <row r="305" spans="1:20">
      <c r="A305">
        <v>198603</v>
      </c>
      <c r="B305">
        <v>4.8800000000000003E-2</v>
      </c>
      <c r="C305">
        <v>6.0000000000000001E-3</v>
      </c>
      <c r="D305">
        <v>8.0799999999999997E-2</v>
      </c>
      <c r="E305">
        <v>1.95E-2</v>
      </c>
      <c r="F305">
        <v>-7.3000000000000001E-3</v>
      </c>
      <c r="G305">
        <v>6.6400000000000001E-2</v>
      </c>
      <c r="H305">
        <v>4.24E-2</v>
      </c>
      <c r="I305">
        <v>5.6500000000000002E-2</v>
      </c>
      <c r="J305">
        <v>0.1085</v>
      </c>
      <c r="K305">
        <v>0.10249999999999999</v>
      </c>
      <c r="L305">
        <v>3.27E-2</v>
      </c>
      <c r="M305">
        <v>1.09E-2</v>
      </c>
      <c r="N305">
        <v>2.5999999999999999E-3</v>
      </c>
      <c r="O305">
        <v>0.10829999999999999</v>
      </c>
      <c r="P305">
        <v>4.36E-2</v>
      </c>
      <c r="Q305">
        <v>3.3500000000000002E-2</v>
      </c>
      <c r="R305">
        <v>8.2799999999999999E-2</v>
      </c>
      <c r="S305">
        <v>5.2600000000000001E-2</v>
      </c>
      <c r="T305">
        <v>4.2599999999999999E-2</v>
      </c>
    </row>
    <row r="306" spans="1:20">
      <c r="A306">
        <v>198604</v>
      </c>
      <c r="B306">
        <v>-1.3100000000000001E-2</v>
      </c>
      <c r="C306">
        <v>5.1999999999999998E-3</v>
      </c>
      <c r="D306">
        <v>-2.9999999999999997E-4</v>
      </c>
      <c r="E306">
        <v>-5.4600000000000003E-2</v>
      </c>
      <c r="F306">
        <v>8.0000000000000004E-4</v>
      </c>
      <c r="G306">
        <v>-1.7000000000000001E-2</v>
      </c>
      <c r="H306">
        <v>-1.9599999999999999E-2</v>
      </c>
      <c r="I306">
        <v>1.5900000000000001E-2</v>
      </c>
      <c r="J306">
        <v>-2.3E-3</v>
      </c>
      <c r="K306">
        <v>-2.41E-2</v>
      </c>
      <c r="L306">
        <v>-5.8999999999999997E-2</v>
      </c>
      <c r="M306">
        <v>-1.78E-2</v>
      </c>
      <c r="N306">
        <v>2.01E-2</v>
      </c>
      <c r="O306">
        <v>-7.2800000000000004E-2</v>
      </c>
      <c r="P306">
        <v>-3.7699999999999997E-2</v>
      </c>
      <c r="Q306">
        <v>-4.41E-2</v>
      </c>
      <c r="R306">
        <v>-6.7000000000000002E-3</v>
      </c>
      <c r="S306">
        <v>-3.8600000000000002E-2</v>
      </c>
      <c r="T306">
        <v>8.2000000000000007E-3</v>
      </c>
    </row>
    <row r="307" spans="1:20">
      <c r="A307">
        <v>198605</v>
      </c>
      <c r="B307">
        <v>4.6199999999999998E-2</v>
      </c>
      <c r="C307">
        <v>4.8999999999999998E-3</v>
      </c>
      <c r="D307">
        <v>7.3599999999999999E-2</v>
      </c>
      <c r="E307">
        <v>2.3699999999999999E-2</v>
      </c>
      <c r="F307">
        <v>6.9000000000000006E-2</v>
      </c>
      <c r="G307">
        <v>7.2800000000000004E-2</v>
      </c>
      <c r="H307">
        <v>3.8600000000000002E-2</v>
      </c>
      <c r="I307">
        <v>5.3600000000000002E-2</v>
      </c>
      <c r="J307">
        <v>8.0199999999999994E-2</v>
      </c>
      <c r="K307">
        <v>4.6600000000000003E-2</v>
      </c>
      <c r="L307">
        <v>1.1299999999999999E-2</v>
      </c>
      <c r="M307">
        <v>3.1800000000000002E-2</v>
      </c>
      <c r="N307">
        <v>3.3E-3</v>
      </c>
      <c r="O307">
        <v>3.8199999999999998E-2</v>
      </c>
      <c r="P307">
        <v>1.0800000000000001E-2</v>
      </c>
      <c r="Q307">
        <v>3.1300000000000001E-2</v>
      </c>
      <c r="R307">
        <v>0.1062</v>
      </c>
      <c r="S307">
        <v>4.5499999999999999E-2</v>
      </c>
      <c r="T307">
        <v>4.6100000000000002E-2</v>
      </c>
    </row>
    <row r="308" spans="1:20">
      <c r="A308">
        <v>198606</v>
      </c>
      <c r="B308">
        <v>1.03E-2</v>
      </c>
      <c r="C308">
        <v>5.1999999999999998E-3</v>
      </c>
      <c r="D308">
        <v>5.5800000000000002E-2</v>
      </c>
      <c r="E308">
        <v>-4.2700000000000002E-2</v>
      </c>
      <c r="F308">
        <v>-2.76E-2</v>
      </c>
      <c r="G308">
        <v>4.0500000000000001E-2</v>
      </c>
      <c r="H308">
        <v>-1.12E-2</v>
      </c>
      <c r="I308">
        <v>1.1000000000000001E-3</v>
      </c>
      <c r="J308">
        <v>6.6600000000000006E-2</v>
      </c>
      <c r="K308">
        <v>-9.7000000000000003E-3</v>
      </c>
      <c r="L308">
        <v>-3.9100000000000003E-2</v>
      </c>
      <c r="M308">
        <v>-3.0499999999999999E-2</v>
      </c>
      <c r="N308">
        <v>-5.0900000000000001E-2</v>
      </c>
      <c r="O308">
        <v>-6.8999999999999999E-3</v>
      </c>
      <c r="P308">
        <v>-8.5000000000000006E-3</v>
      </c>
      <c r="Q308">
        <v>4.5600000000000002E-2</v>
      </c>
      <c r="R308">
        <v>4.0300000000000002E-2</v>
      </c>
      <c r="S308">
        <v>1.4800000000000001E-2</v>
      </c>
      <c r="T308">
        <v>1.8499999999999999E-2</v>
      </c>
    </row>
    <row r="309" spans="1:20">
      <c r="A309">
        <v>198607</v>
      </c>
      <c r="B309">
        <v>-6.4500000000000002E-2</v>
      </c>
      <c r="C309">
        <v>5.1999999999999998E-3</v>
      </c>
      <c r="D309">
        <v>-5.28E-2</v>
      </c>
      <c r="E309">
        <v>-2.5899999999999999E-2</v>
      </c>
      <c r="F309">
        <v>-5.8599999999999999E-2</v>
      </c>
      <c r="G309">
        <v>-9.1399999999999995E-2</v>
      </c>
      <c r="H309">
        <v>-9.1899999999999996E-2</v>
      </c>
      <c r="I309">
        <v>-6.8900000000000003E-2</v>
      </c>
      <c r="J309">
        <v>-4.9500000000000002E-2</v>
      </c>
      <c r="K309">
        <v>-9.6699999999999994E-2</v>
      </c>
      <c r="L309">
        <v>-0.1618</v>
      </c>
      <c r="M309">
        <v>-8.5500000000000007E-2</v>
      </c>
      <c r="N309">
        <v>-8.5999999999999993E-2</v>
      </c>
      <c r="O309">
        <v>-9.1700000000000004E-2</v>
      </c>
      <c r="P309">
        <v>-9.6199999999999994E-2</v>
      </c>
      <c r="Q309">
        <v>4.6199999999999998E-2</v>
      </c>
      <c r="R309">
        <v>-0.1002</v>
      </c>
      <c r="S309">
        <v>-5.9400000000000001E-2</v>
      </c>
      <c r="T309">
        <v>-7.51E-2</v>
      </c>
    </row>
    <row r="310" spans="1:20">
      <c r="A310">
        <v>198608</v>
      </c>
      <c r="B310">
        <v>6.0699999999999997E-2</v>
      </c>
      <c r="C310">
        <v>4.5999999999999999E-3</v>
      </c>
      <c r="D310">
        <v>1.4500000000000001E-2</v>
      </c>
      <c r="E310">
        <v>0.14219999999999999</v>
      </c>
      <c r="F310">
        <v>0.16470000000000001</v>
      </c>
      <c r="G310">
        <v>2.2100000000000002E-2</v>
      </c>
      <c r="H310">
        <v>5.5599999999999997E-2</v>
      </c>
      <c r="I310">
        <v>5.21E-2</v>
      </c>
      <c r="J310">
        <v>2.7400000000000001E-2</v>
      </c>
      <c r="K310">
        <v>7.0000000000000007E-2</v>
      </c>
      <c r="L310">
        <v>8.3900000000000002E-2</v>
      </c>
      <c r="M310">
        <v>5.6399999999999999E-2</v>
      </c>
      <c r="N310">
        <v>7.0000000000000007E-2</v>
      </c>
      <c r="O310">
        <v>6.5799999999999997E-2</v>
      </c>
      <c r="P310">
        <v>5.3499999999999999E-2</v>
      </c>
      <c r="Q310">
        <v>7.4399999999999994E-2</v>
      </c>
      <c r="R310">
        <v>8.3000000000000001E-3</v>
      </c>
      <c r="S310">
        <v>6.7500000000000004E-2</v>
      </c>
      <c r="T310">
        <v>5.3400000000000003E-2</v>
      </c>
    </row>
    <row r="311" spans="1:20">
      <c r="A311">
        <v>198609</v>
      </c>
      <c r="B311">
        <v>-8.5999999999999993E-2</v>
      </c>
      <c r="C311">
        <v>4.4999999999999997E-3</v>
      </c>
      <c r="D311">
        <v>-0.1181</v>
      </c>
      <c r="E311">
        <v>1.95E-2</v>
      </c>
      <c r="F311">
        <v>-1.4999999999999999E-2</v>
      </c>
      <c r="G311">
        <v>-9.1999999999999998E-2</v>
      </c>
      <c r="H311">
        <v>-9.1899999999999996E-2</v>
      </c>
      <c r="I311">
        <v>-5.7000000000000002E-2</v>
      </c>
      <c r="J311">
        <v>-0.13320000000000001</v>
      </c>
      <c r="K311">
        <v>-7.3899999999999993E-2</v>
      </c>
      <c r="L311">
        <v>1.61E-2</v>
      </c>
      <c r="M311">
        <v>-4.1399999999999999E-2</v>
      </c>
      <c r="N311">
        <v>-7.3700000000000002E-2</v>
      </c>
      <c r="O311">
        <v>-8.3699999999999997E-2</v>
      </c>
      <c r="P311">
        <v>-3.04E-2</v>
      </c>
      <c r="Q311">
        <v>-9.5399999999999999E-2</v>
      </c>
      <c r="R311">
        <v>-9.0200000000000002E-2</v>
      </c>
      <c r="S311">
        <v>-0.108</v>
      </c>
      <c r="T311">
        <v>-8.7800000000000003E-2</v>
      </c>
    </row>
    <row r="312" spans="1:20">
      <c r="A312">
        <v>198610</v>
      </c>
      <c r="B312">
        <v>4.6600000000000003E-2</v>
      </c>
      <c r="C312">
        <v>4.5999999999999999E-3</v>
      </c>
      <c r="D312">
        <v>9.4200000000000006E-2</v>
      </c>
      <c r="E312">
        <v>-9.1999999999999998E-3</v>
      </c>
      <c r="F312">
        <v>1.4800000000000001E-2</v>
      </c>
      <c r="G312">
        <v>6.8000000000000005E-2</v>
      </c>
      <c r="H312">
        <v>6.8699999999999997E-2</v>
      </c>
      <c r="I312">
        <v>7.85E-2</v>
      </c>
      <c r="J312">
        <v>8.4900000000000003E-2</v>
      </c>
      <c r="K312">
        <v>6.25E-2</v>
      </c>
      <c r="L312">
        <v>2.4199999999999999E-2</v>
      </c>
      <c r="M312">
        <v>3.0099999999999998E-2</v>
      </c>
      <c r="N312">
        <v>-2.5000000000000001E-3</v>
      </c>
      <c r="O312">
        <v>6.2300000000000001E-2</v>
      </c>
      <c r="P312">
        <v>3.4000000000000002E-2</v>
      </c>
      <c r="Q312">
        <v>4.7800000000000002E-2</v>
      </c>
      <c r="R312">
        <v>7.6100000000000001E-2</v>
      </c>
      <c r="S312">
        <v>3.04E-2</v>
      </c>
      <c r="T312">
        <v>6.0999999999999999E-2</v>
      </c>
    </row>
    <row r="313" spans="1:20">
      <c r="A313">
        <v>198611</v>
      </c>
      <c r="B313">
        <v>1.17E-2</v>
      </c>
      <c r="C313">
        <v>3.8999999999999998E-3</v>
      </c>
      <c r="D313">
        <v>5.0000000000000001E-4</v>
      </c>
      <c r="E313">
        <v>1.4200000000000001E-2</v>
      </c>
      <c r="F313">
        <v>2.9700000000000001E-2</v>
      </c>
      <c r="G313">
        <v>2.8199999999999999E-2</v>
      </c>
      <c r="H313">
        <v>6.9000000000000006E-2</v>
      </c>
      <c r="I313">
        <v>3.7199999999999997E-2</v>
      </c>
      <c r="J313">
        <v>1.9E-2</v>
      </c>
      <c r="K313">
        <v>2.2700000000000001E-2</v>
      </c>
      <c r="L313">
        <v>-6.0299999999999999E-2</v>
      </c>
      <c r="M313">
        <v>8.5000000000000006E-3</v>
      </c>
      <c r="N313">
        <v>3.4799999999999998E-2</v>
      </c>
      <c r="O313">
        <v>2.4E-2</v>
      </c>
      <c r="P313">
        <v>7.3000000000000001E-3</v>
      </c>
      <c r="Q313">
        <v>1.6000000000000001E-3</v>
      </c>
      <c r="R313">
        <v>1.6199999999999999E-2</v>
      </c>
      <c r="S313">
        <v>-1.2200000000000001E-2</v>
      </c>
      <c r="T313">
        <v>8.0999999999999996E-3</v>
      </c>
    </row>
    <row r="314" spans="1:20">
      <c r="A314">
        <v>198612</v>
      </c>
      <c r="B314">
        <v>-3.27E-2</v>
      </c>
      <c r="C314">
        <v>4.8999999999999998E-3</v>
      </c>
      <c r="D314">
        <v>-3.15E-2</v>
      </c>
      <c r="E314">
        <v>-3.1300000000000001E-2</v>
      </c>
      <c r="F314">
        <v>-1.2E-2</v>
      </c>
      <c r="G314">
        <v>-5.04E-2</v>
      </c>
      <c r="H314">
        <v>-2.2000000000000001E-3</v>
      </c>
      <c r="I314">
        <v>-4.3700000000000003E-2</v>
      </c>
      <c r="J314">
        <v>-6.8999999999999999E-3</v>
      </c>
      <c r="K314">
        <v>-3.3599999999999998E-2</v>
      </c>
      <c r="L314">
        <v>-3.56E-2</v>
      </c>
      <c r="M314">
        <v>-5.8799999999999998E-2</v>
      </c>
      <c r="N314">
        <v>-3.56E-2</v>
      </c>
      <c r="O314">
        <v>-5.5500000000000001E-2</v>
      </c>
      <c r="P314">
        <v>-5.21E-2</v>
      </c>
      <c r="Q314">
        <v>-3.7999999999999999E-2</v>
      </c>
      <c r="R314">
        <v>-7.4399999999999994E-2</v>
      </c>
      <c r="S314">
        <v>-2.87E-2</v>
      </c>
      <c r="T314">
        <v>-3.15E-2</v>
      </c>
    </row>
    <row r="315" spans="1:20">
      <c r="A315">
        <v>198701</v>
      </c>
      <c r="B315">
        <v>0.12470000000000001</v>
      </c>
      <c r="C315">
        <v>4.1999999999999997E-3</v>
      </c>
      <c r="D315">
        <v>0.13159999999999999</v>
      </c>
      <c r="E315">
        <v>0.13619999999999999</v>
      </c>
      <c r="F315">
        <v>0.14000000000000001</v>
      </c>
      <c r="G315">
        <v>0.1011</v>
      </c>
      <c r="H315">
        <v>0.1479</v>
      </c>
      <c r="I315">
        <v>0.14610000000000001</v>
      </c>
      <c r="J315">
        <v>0.14349999999999999</v>
      </c>
      <c r="K315">
        <v>0.16400000000000001</v>
      </c>
      <c r="L315">
        <v>0.13220000000000001</v>
      </c>
      <c r="M315">
        <v>0.113</v>
      </c>
      <c r="N315">
        <v>0.1547</v>
      </c>
      <c r="O315">
        <v>0.19539999999999999</v>
      </c>
      <c r="P315">
        <v>5.6899999999999999E-2</v>
      </c>
      <c r="Q315">
        <v>8.8800000000000004E-2</v>
      </c>
      <c r="R315">
        <v>9.8100000000000007E-2</v>
      </c>
      <c r="S315">
        <v>0.1007</v>
      </c>
      <c r="T315">
        <v>0.1255</v>
      </c>
    </row>
    <row r="316" spans="1:20">
      <c r="A316">
        <v>198702</v>
      </c>
      <c r="B316">
        <v>4.3900000000000002E-2</v>
      </c>
      <c r="C316">
        <v>4.3E-3</v>
      </c>
      <c r="D316">
        <v>3.9399999999999998E-2</v>
      </c>
      <c r="E316">
        <v>0.11799999999999999</v>
      </c>
      <c r="F316">
        <v>-1.8800000000000001E-2</v>
      </c>
      <c r="G316">
        <v>0.10979999999999999</v>
      </c>
      <c r="H316">
        <v>0.04</v>
      </c>
      <c r="I316">
        <v>5.2499999999999998E-2</v>
      </c>
      <c r="J316">
        <v>7.2099999999999997E-2</v>
      </c>
      <c r="K316">
        <v>3.4700000000000002E-2</v>
      </c>
      <c r="L316">
        <v>7.3400000000000007E-2</v>
      </c>
      <c r="M316">
        <v>7.6999999999999999E-2</v>
      </c>
      <c r="N316">
        <v>8.3500000000000005E-2</v>
      </c>
      <c r="O316">
        <v>2.1299999999999999E-2</v>
      </c>
      <c r="P316">
        <v>5.5300000000000002E-2</v>
      </c>
      <c r="Q316">
        <v>-2.58E-2</v>
      </c>
      <c r="R316">
        <v>0.1113</v>
      </c>
      <c r="S316">
        <v>3.4599999999999999E-2</v>
      </c>
      <c r="T316">
        <v>4.5199999999999997E-2</v>
      </c>
    </row>
    <row r="317" spans="1:20">
      <c r="A317">
        <v>198703</v>
      </c>
      <c r="B317">
        <v>1.6400000000000001E-2</v>
      </c>
      <c r="C317">
        <v>4.7000000000000002E-3</v>
      </c>
      <c r="D317">
        <v>1.7600000000000001E-2</v>
      </c>
      <c r="E317">
        <v>0.15609999999999999</v>
      </c>
      <c r="F317">
        <v>0.12039999999999999</v>
      </c>
      <c r="G317">
        <v>1.26E-2</v>
      </c>
      <c r="H317">
        <v>1.12E-2</v>
      </c>
      <c r="I317">
        <v>4.9099999999999998E-2</v>
      </c>
      <c r="J317">
        <v>-7.9999999999999895E-4</v>
      </c>
      <c r="K317">
        <v>4.4900000000000002E-2</v>
      </c>
      <c r="L317">
        <v>6.6799999999999998E-2</v>
      </c>
      <c r="M317">
        <v>-1.4200000000000001E-2</v>
      </c>
      <c r="N317">
        <v>2.1499999999999998E-2</v>
      </c>
      <c r="O317">
        <v>5.5399999999999998E-2</v>
      </c>
      <c r="P317">
        <v>-2.2700000000000001E-2</v>
      </c>
      <c r="Q317">
        <v>-2.1299999999999999E-2</v>
      </c>
      <c r="R317">
        <v>1.9599999999999999E-2</v>
      </c>
      <c r="S317">
        <v>-2.0199999999999999E-2</v>
      </c>
      <c r="T317">
        <v>1.38E-2</v>
      </c>
    </row>
    <row r="318" spans="1:20">
      <c r="A318">
        <v>198704</v>
      </c>
      <c r="B318">
        <v>-2.1100000000000001E-2</v>
      </c>
      <c r="C318">
        <v>4.4000000000000003E-3</v>
      </c>
      <c r="D318">
        <v>-4.8899999999999999E-2</v>
      </c>
      <c r="E318">
        <v>2.3599999999999999E-2</v>
      </c>
      <c r="F318">
        <v>1.5E-3</v>
      </c>
      <c r="G318">
        <v>-2.1999999999999999E-2</v>
      </c>
      <c r="H318">
        <v>-1.35E-2</v>
      </c>
      <c r="I318">
        <v>9.9000000000000008E-3</v>
      </c>
      <c r="J318">
        <v>-3.1E-2</v>
      </c>
      <c r="K318">
        <v>-4.4999999999999998E-2</v>
      </c>
      <c r="L318">
        <v>3.0599999999999999E-2</v>
      </c>
      <c r="M318">
        <v>-1.03E-2</v>
      </c>
      <c r="N318">
        <v>3.5499999999999997E-2</v>
      </c>
      <c r="O318">
        <v>6.9800000000000001E-2</v>
      </c>
      <c r="P318">
        <v>-6.1499999999999999E-2</v>
      </c>
      <c r="Q318">
        <v>-4.7699999999999999E-2</v>
      </c>
      <c r="R318">
        <v>-2.64E-2</v>
      </c>
      <c r="S318">
        <v>-5.3800000000000001E-2</v>
      </c>
      <c r="T318">
        <v>-2.7199999999999998E-2</v>
      </c>
    </row>
    <row r="319" spans="1:20">
      <c r="A319">
        <v>198705</v>
      </c>
      <c r="B319">
        <v>1.1000000000000001E-3</v>
      </c>
      <c r="C319">
        <v>3.8E-3</v>
      </c>
      <c r="D319">
        <v>1.78E-2</v>
      </c>
      <c r="E319">
        <v>-3.4299999999999997E-2</v>
      </c>
      <c r="F319">
        <v>2.35E-2</v>
      </c>
      <c r="G319">
        <v>1.04E-2</v>
      </c>
      <c r="H319">
        <v>4.3E-3</v>
      </c>
      <c r="I319">
        <v>-8.9999999999999998E-4</v>
      </c>
      <c r="J319">
        <v>1.0800000000000001E-2</v>
      </c>
      <c r="K319">
        <v>-2.3099999999999999E-2</v>
      </c>
      <c r="L319">
        <v>3.5299999999999998E-2</v>
      </c>
      <c r="M319">
        <v>-4.4000000000000003E-3</v>
      </c>
      <c r="N319">
        <v>0</v>
      </c>
      <c r="O319">
        <v>-3.1399999999999997E-2</v>
      </c>
      <c r="P319">
        <v>3.4200000000000001E-2</v>
      </c>
      <c r="Q319">
        <v>-2.23E-2</v>
      </c>
      <c r="R319">
        <v>-2.2000000000000001E-3</v>
      </c>
      <c r="S319">
        <v>-1.0999999999999999E-2</v>
      </c>
      <c r="T319">
        <v>1.3599999999999999E-2</v>
      </c>
    </row>
    <row r="320" spans="1:20">
      <c r="A320">
        <v>198706</v>
      </c>
      <c r="B320">
        <v>3.9399999999999998E-2</v>
      </c>
      <c r="C320">
        <v>4.7999999999999996E-3</v>
      </c>
      <c r="D320">
        <v>5.6500000000000002E-2</v>
      </c>
      <c r="E320">
        <v>-2.1499999999999998E-2</v>
      </c>
      <c r="F320">
        <v>5.1999999999999998E-2</v>
      </c>
      <c r="G320">
        <v>6.1699999999999998E-2</v>
      </c>
      <c r="H320">
        <v>3.5900000000000001E-2</v>
      </c>
      <c r="I320">
        <v>4.19E-2</v>
      </c>
      <c r="J320">
        <v>4.4299999999999999E-2</v>
      </c>
      <c r="K320">
        <v>5.9299999999999999E-2</v>
      </c>
      <c r="L320">
        <v>2.9899999999999999E-2</v>
      </c>
      <c r="M320">
        <v>2.8000000000000001E-2</v>
      </c>
      <c r="N320">
        <v>3.3999999999999998E-3</v>
      </c>
      <c r="O320">
        <v>1.9599999999999999E-2</v>
      </c>
      <c r="P320">
        <v>4.87E-2</v>
      </c>
      <c r="Q320">
        <v>2.9100000000000001E-2</v>
      </c>
      <c r="R320">
        <v>6.4199999999999993E-2</v>
      </c>
      <c r="S320">
        <v>4.5100000000000001E-2</v>
      </c>
      <c r="T320">
        <v>5.0200000000000002E-2</v>
      </c>
    </row>
    <row r="321" spans="1:20">
      <c r="A321">
        <v>198707</v>
      </c>
      <c r="B321">
        <v>3.85E-2</v>
      </c>
      <c r="C321">
        <v>4.5999999999999999E-3</v>
      </c>
      <c r="D321">
        <v>3.1E-2</v>
      </c>
      <c r="E321">
        <v>0.15790000000000001</v>
      </c>
      <c r="F321">
        <v>2.3400000000000001E-2</v>
      </c>
      <c r="G321">
        <v>4.41E-2</v>
      </c>
      <c r="H321">
        <v>5.8099999999999999E-2</v>
      </c>
      <c r="I321">
        <v>5.5899999999999998E-2</v>
      </c>
      <c r="J321">
        <v>5.3900000000000003E-2</v>
      </c>
      <c r="K321">
        <v>5.1400000000000001E-2</v>
      </c>
      <c r="L321">
        <v>0.18579999999999999</v>
      </c>
      <c r="M321">
        <v>6.5299999999999997E-2</v>
      </c>
      <c r="N321">
        <v>2.5700000000000001E-2</v>
      </c>
      <c r="O321">
        <v>5.7200000000000001E-2</v>
      </c>
      <c r="P321">
        <v>6.2100000000000002E-2</v>
      </c>
      <c r="Q321">
        <v>-2.1399999999999999E-2</v>
      </c>
      <c r="R321">
        <v>5.9499999999999997E-2</v>
      </c>
      <c r="S321">
        <v>1.3599999999999999E-2</v>
      </c>
      <c r="T321">
        <v>5.21E-2</v>
      </c>
    </row>
    <row r="322" spans="1:20">
      <c r="A322">
        <v>198708</v>
      </c>
      <c r="B322">
        <v>3.5200000000000002E-2</v>
      </c>
      <c r="C322">
        <v>4.7000000000000002E-3</v>
      </c>
      <c r="D322">
        <v>2.47E-2</v>
      </c>
      <c r="E322">
        <v>-3.2000000000000001E-2</v>
      </c>
      <c r="F322">
        <v>1.7100000000000001E-2</v>
      </c>
      <c r="G322">
        <v>-3.3999999999999998E-3</v>
      </c>
      <c r="H322">
        <v>5.7599999999999998E-2</v>
      </c>
      <c r="I322">
        <v>2.0500000000000001E-2</v>
      </c>
      <c r="J322">
        <v>4.3799999999999999E-2</v>
      </c>
      <c r="K322">
        <v>1.6799999999999999E-2</v>
      </c>
      <c r="L322">
        <v>-4.6899999999999997E-2</v>
      </c>
      <c r="M322">
        <v>1.46E-2</v>
      </c>
      <c r="N322">
        <v>5.91E-2</v>
      </c>
      <c r="O322">
        <v>4.7300000000000002E-2</v>
      </c>
      <c r="P322">
        <v>1.1000000000000001E-3</v>
      </c>
      <c r="Q322">
        <v>3.2399999999999998E-2</v>
      </c>
      <c r="R322">
        <v>3.09E-2</v>
      </c>
      <c r="S322">
        <v>5.4199999999999998E-2</v>
      </c>
      <c r="T322">
        <v>2.9100000000000001E-2</v>
      </c>
    </row>
    <row r="323" spans="1:20">
      <c r="A323">
        <v>198709</v>
      </c>
      <c r="B323">
        <v>-2.5899999999999999E-2</v>
      </c>
      <c r="C323">
        <v>4.4999999999999997E-3</v>
      </c>
      <c r="D323">
        <v>-3.0499999999999999E-2</v>
      </c>
      <c r="E323">
        <v>3.3700000000000001E-2</v>
      </c>
      <c r="F323">
        <v>-4.2200000000000001E-2</v>
      </c>
      <c r="G323">
        <v>-6.9400000000000003E-2</v>
      </c>
      <c r="H323">
        <v>-1.43E-2</v>
      </c>
      <c r="I323">
        <v>-1.01E-2</v>
      </c>
      <c r="J323">
        <v>-2.12E-2</v>
      </c>
      <c r="K323">
        <v>-2.1999999999999999E-2</v>
      </c>
      <c r="L323">
        <v>3.1800000000000002E-2</v>
      </c>
      <c r="M323">
        <v>-1.6500000000000001E-2</v>
      </c>
      <c r="N323">
        <v>-2.7099999999999999E-2</v>
      </c>
      <c r="O323">
        <v>-7.9600000000000004E-2</v>
      </c>
      <c r="P323">
        <v>-2.3400000000000001E-2</v>
      </c>
      <c r="Q323">
        <v>-2.76E-2</v>
      </c>
      <c r="R323">
        <v>-7.3099999999999998E-2</v>
      </c>
      <c r="S323">
        <v>-2.81E-2</v>
      </c>
      <c r="T323">
        <v>-4.4999999999999997E-3</v>
      </c>
    </row>
    <row r="324" spans="1:20">
      <c r="A324">
        <v>198710</v>
      </c>
      <c r="B324">
        <v>-0.2324</v>
      </c>
      <c r="C324">
        <v>6.0000000000000001E-3</v>
      </c>
      <c r="D324">
        <v>-0.1885</v>
      </c>
      <c r="E324">
        <v>-0.3251</v>
      </c>
      <c r="F324">
        <v>-0.18740000000000001</v>
      </c>
      <c r="G324">
        <v>-0.32090000000000002</v>
      </c>
      <c r="H324">
        <v>-0.25890000000000002</v>
      </c>
      <c r="I324">
        <v>-0.28549999999999998</v>
      </c>
      <c r="J324">
        <v>-0.19700000000000001</v>
      </c>
      <c r="K324">
        <v>-0.29780000000000001</v>
      </c>
      <c r="L324">
        <v>-0.31030000000000002</v>
      </c>
      <c r="M324">
        <v>-0.29220000000000002</v>
      </c>
      <c r="N324">
        <v>-0.27639999999999998</v>
      </c>
      <c r="O324">
        <v>-0.27729999999999999</v>
      </c>
      <c r="P324">
        <v>-0.29549999999999998</v>
      </c>
      <c r="Q324">
        <v>-7.5399999999999995E-2</v>
      </c>
      <c r="R324">
        <v>-0.2878</v>
      </c>
      <c r="S324">
        <v>-0.2172</v>
      </c>
      <c r="T324">
        <v>-0.2341</v>
      </c>
    </row>
    <row r="325" spans="1:20">
      <c r="A325">
        <v>198711</v>
      </c>
      <c r="B325">
        <v>-7.7700000000000005E-2</v>
      </c>
      <c r="C325">
        <v>3.5000000000000001E-3</v>
      </c>
      <c r="D325">
        <v>-8.0100000000000005E-2</v>
      </c>
      <c r="E325">
        <v>5.2699999999999997E-2</v>
      </c>
      <c r="F325">
        <v>-0.1134</v>
      </c>
      <c r="G325">
        <v>-0.1086</v>
      </c>
      <c r="H325">
        <v>-0.11310000000000001</v>
      </c>
      <c r="I325">
        <v>-5.7799999999999997E-2</v>
      </c>
      <c r="J325">
        <v>-9.8299999999999998E-2</v>
      </c>
      <c r="K325">
        <v>-5.2299999999999999E-2</v>
      </c>
      <c r="L325">
        <v>1.95E-2</v>
      </c>
      <c r="M325">
        <v>-6.7500000000000004E-2</v>
      </c>
      <c r="N325">
        <v>-8.6099999999999996E-2</v>
      </c>
      <c r="O325">
        <v>-7.0499999999999993E-2</v>
      </c>
      <c r="P325">
        <v>-8.5000000000000006E-2</v>
      </c>
      <c r="Q325">
        <v>-2.8799999999999999E-2</v>
      </c>
      <c r="R325">
        <v>-9.7000000000000003E-2</v>
      </c>
      <c r="S325">
        <v>-7.4899999999999994E-2</v>
      </c>
      <c r="T325">
        <v>-7.5600000000000001E-2</v>
      </c>
    </row>
    <row r="326" spans="1:20">
      <c r="A326">
        <v>198712</v>
      </c>
      <c r="B326">
        <v>6.8099999999999994E-2</v>
      </c>
      <c r="C326">
        <v>3.8999999999999998E-3</v>
      </c>
      <c r="D326">
        <v>7.3300000000000004E-2</v>
      </c>
      <c r="E326">
        <v>5.62E-2</v>
      </c>
      <c r="F326">
        <v>5.67E-2</v>
      </c>
      <c r="G326">
        <v>8.7099999999999997E-2</v>
      </c>
      <c r="H326">
        <v>8.1600000000000006E-2</v>
      </c>
      <c r="I326">
        <v>0.1434</v>
      </c>
      <c r="J326">
        <v>5.2900000000000003E-2</v>
      </c>
      <c r="K326">
        <v>7.9799999999999996E-2</v>
      </c>
      <c r="L326">
        <v>9.8599999999999993E-2</v>
      </c>
      <c r="M326">
        <v>7.3400000000000007E-2</v>
      </c>
      <c r="N326">
        <v>0.1139</v>
      </c>
      <c r="O326">
        <v>8.1900000000000001E-2</v>
      </c>
      <c r="P326">
        <v>6.7199999999999996E-2</v>
      </c>
      <c r="Q326">
        <v>1.8E-3</v>
      </c>
      <c r="R326">
        <v>7.2700000000000001E-2</v>
      </c>
      <c r="S326">
        <v>3.1899999999999998E-2</v>
      </c>
      <c r="T326">
        <v>8.5500000000000007E-2</v>
      </c>
    </row>
    <row r="327" spans="1:20">
      <c r="A327">
        <v>198801</v>
      </c>
      <c r="B327">
        <v>4.2099999999999999E-2</v>
      </c>
      <c r="C327">
        <v>2.8999999999999998E-3</v>
      </c>
      <c r="D327">
        <v>2.75E-2</v>
      </c>
      <c r="E327">
        <v>-7.9799999999999996E-2</v>
      </c>
      <c r="F327">
        <v>8.9300000000000004E-2</v>
      </c>
      <c r="G327">
        <v>5.9200000000000003E-2</v>
      </c>
      <c r="H327">
        <v>-1.06E-2</v>
      </c>
      <c r="I327">
        <v>-2.8899999999999999E-2</v>
      </c>
      <c r="J327">
        <v>5.2499999999999998E-2</v>
      </c>
      <c r="K327">
        <v>3.5499999999999997E-2</v>
      </c>
      <c r="L327">
        <v>-3.2300000000000002E-2</v>
      </c>
      <c r="M327">
        <v>5.4699999999999999E-2</v>
      </c>
      <c r="N327">
        <v>-2.1399999999999999E-2</v>
      </c>
      <c r="O327">
        <v>7.6300000000000007E-2</v>
      </c>
      <c r="P327">
        <v>7.8899999999999998E-2</v>
      </c>
      <c r="Q327">
        <v>9.4700000000000006E-2</v>
      </c>
      <c r="R327">
        <v>6.3200000000000006E-2</v>
      </c>
      <c r="S327">
        <v>8.72E-2</v>
      </c>
      <c r="T327">
        <v>3.0099999999999998E-2</v>
      </c>
    </row>
    <row r="328" spans="1:20">
      <c r="A328">
        <v>198802</v>
      </c>
      <c r="B328">
        <v>4.7500000000000001E-2</v>
      </c>
      <c r="C328">
        <v>4.5999999999999999E-3</v>
      </c>
      <c r="D328">
        <v>4.1599999999999998E-2</v>
      </c>
      <c r="E328">
        <v>7.2099999999999997E-2</v>
      </c>
      <c r="F328">
        <v>2.4899999999999999E-2</v>
      </c>
      <c r="G328">
        <v>0.1434</v>
      </c>
      <c r="H328">
        <v>3.9100000000000003E-2</v>
      </c>
      <c r="I328">
        <v>7.8299999999999995E-2</v>
      </c>
      <c r="J328">
        <v>3.3500000000000002E-2</v>
      </c>
      <c r="K328">
        <v>0.1111</v>
      </c>
      <c r="L328">
        <v>9.0899999999999995E-2</v>
      </c>
      <c r="M328">
        <v>7.9600000000000004E-2</v>
      </c>
      <c r="N328">
        <v>7.2999999999999995E-2</v>
      </c>
      <c r="O328">
        <v>7.0900000000000005E-2</v>
      </c>
      <c r="P328">
        <v>6.2899999999999998E-2</v>
      </c>
      <c r="Q328">
        <v>-1.89E-2</v>
      </c>
      <c r="R328">
        <v>0.1076</v>
      </c>
      <c r="S328">
        <v>2.5499999999999998E-2</v>
      </c>
      <c r="T328">
        <v>5.0200000000000002E-2</v>
      </c>
    </row>
    <row r="329" spans="1:20">
      <c r="A329">
        <v>198803</v>
      </c>
      <c r="B329">
        <v>-2.2700000000000001E-2</v>
      </c>
      <c r="C329">
        <v>4.4000000000000003E-3</v>
      </c>
      <c r="D329">
        <v>-7.4999999999999997E-3</v>
      </c>
      <c r="E329">
        <v>8.2199999999999995E-2</v>
      </c>
      <c r="F329">
        <v>1.47E-2</v>
      </c>
      <c r="G329">
        <v>1.9300000000000001E-2</v>
      </c>
      <c r="H329">
        <v>-5.8799999999999998E-2</v>
      </c>
      <c r="I329">
        <v>-2.41E-2</v>
      </c>
      <c r="J329">
        <v>-4.3700000000000003E-2</v>
      </c>
      <c r="K329">
        <v>5.4999999999999997E-3</v>
      </c>
      <c r="L329">
        <v>-4.1200000000000001E-2</v>
      </c>
      <c r="M329">
        <v>6.7000000000000002E-3</v>
      </c>
      <c r="N329">
        <v>-4.1700000000000001E-2</v>
      </c>
      <c r="O329">
        <v>-1.7500000000000002E-2</v>
      </c>
      <c r="P329">
        <v>1.2699999999999999E-2</v>
      </c>
      <c r="Q329">
        <v>-3.61E-2</v>
      </c>
      <c r="R329">
        <v>-1.9300000000000001E-2</v>
      </c>
      <c r="S329">
        <v>-3.1600000000000003E-2</v>
      </c>
      <c r="T329">
        <v>-2.0899999999999998E-2</v>
      </c>
    </row>
    <row r="330" spans="1:20">
      <c r="A330">
        <v>198804</v>
      </c>
      <c r="B330">
        <v>5.5999999999999999E-3</v>
      </c>
      <c r="C330">
        <v>4.5999999999999999E-3</v>
      </c>
      <c r="D330">
        <v>-2.2000000000000001E-3</v>
      </c>
      <c r="E330">
        <v>1.0200000000000001E-2</v>
      </c>
      <c r="F330">
        <v>3.9800000000000002E-2</v>
      </c>
      <c r="G330">
        <v>-7.4000000000000003E-3</v>
      </c>
      <c r="H330">
        <v>6.0000000000000001E-3</v>
      </c>
      <c r="I330">
        <v>1.35E-2</v>
      </c>
      <c r="J330">
        <v>-1.9400000000000001E-2</v>
      </c>
      <c r="K330">
        <v>1.89E-2</v>
      </c>
      <c r="L330">
        <v>5.3600000000000002E-2</v>
      </c>
      <c r="M330">
        <v>-8.3000000000000001E-3</v>
      </c>
      <c r="N330">
        <v>2.46E-2</v>
      </c>
      <c r="O330">
        <v>3.4099999999999998E-2</v>
      </c>
      <c r="P330">
        <v>-8.0999999999999996E-3</v>
      </c>
      <c r="Q330">
        <v>-7.4999999999999997E-3</v>
      </c>
      <c r="R330">
        <v>1.6199999999999999E-2</v>
      </c>
      <c r="S330">
        <v>-1.09E-2</v>
      </c>
      <c r="T330">
        <v>-5.0000000000000001E-4</v>
      </c>
    </row>
    <row r="331" spans="1:20">
      <c r="A331">
        <v>198805</v>
      </c>
      <c r="B331">
        <v>-2.8999999999999998E-3</v>
      </c>
      <c r="C331">
        <v>5.1000000000000004E-3</v>
      </c>
      <c r="D331">
        <v>-5.4999999999999997E-3</v>
      </c>
      <c r="E331">
        <v>-1.2999999999999999E-3</v>
      </c>
      <c r="F331">
        <v>-1.0800000000000001E-2</v>
      </c>
      <c r="G331">
        <v>-1.9300000000000001E-2</v>
      </c>
      <c r="H331">
        <v>1.26E-2</v>
      </c>
      <c r="I331">
        <v>-2.5499999999999998E-2</v>
      </c>
      <c r="J331">
        <v>-1.18E-2</v>
      </c>
      <c r="K331">
        <v>-1.6500000000000001E-2</v>
      </c>
      <c r="L331">
        <v>-9.4000000000000004E-3</v>
      </c>
      <c r="M331">
        <v>-1.1900000000000001E-2</v>
      </c>
      <c r="N331">
        <v>-1.6400000000000001E-2</v>
      </c>
      <c r="O331">
        <v>6.0000000000000001E-3</v>
      </c>
      <c r="P331">
        <v>-5.3E-3</v>
      </c>
      <c r="Q331">
        <v>3.0800000000000001E-2</v>
      </c>
      <c r="R331">
        <v>-1.8100000000000002E-2</v>
      </c>
      <c r="S331">
        <v>1.5100000000000001E-2</v>
      </c>
      <c r="T331">
        <v>-3.0000000000000001E-3</v>
      </c>
    </row>
    <row r="332" spans="1:20">
      <c r="A332">
        <v>198806</v>
      </c>
      <c r="B332">
        <v>4.7899999999999998E-2</v>
      </c>
      <c r="C332">
        <v>4.8999999999999998E-3</v>
      </c>
      <c r="D332">
        <v>1.7600000000000001E-2</v>
      </c>
      <c r="E332">
        <v>1.0800000000000001E-2</v>
      </c>
      <c r="F332">
        <v>-2.3E-2</v>
      </c>
      <c r="G332">
        <v>6.3200000000000006E-2</v>
      </c>
      <c r="H332">
        <v>6.2399999999999997E-2</v>
      </c>
      <c r="I332">
        <v>9.2399999999999996E-2</v>
      </c>
      <c r="J332">
        <v>1.38E-2</v>
      </c>
      <c r="K332">
        <v>8.4900000000000003E-2</v>
      </c>
      <c r="L332">
        <v>5.8900000000000001E-2</v>
      </c>
      <c r="M332">
        <v>6.3200000000000006E-2</v>
      </c>
      <c r="N332">
        <v>8.2900000000000001E-2</v>
      </c>
      <c r="O332">
        <v>8.2000000000000003E-2</v>
      </c>
      <c r="P332">
        <v>7.8200000000000006E-2</v>
      </c>
      <c r="Q332">
        <v>2.7400000000000001E-2</v>
      </c>
      <c r="R332">
        <v>6.0600000000000001E-2</v>
      </c>
      <c r="S332">
        <v>5.0599999999999999E-2</v>
      </c>
      <c r="T332">
        <v>5.3800000000000001E-2</v>
      </c>
    </row>
    <row r="333" spans="1:20">
      <c r="A333">
        <v>198807</v>
      </c>
      <c r="B333">
        <v>-1.2500000000000001E-2</v>
      </c>
      <c r="C333">
        <v>5.1000000000000004E-3</v>
      </c>
      <c r="D333">
        <v>5.7000000000000002E-3</v>
      </c>
      <c r="E333">
        <v>-1.4500000000000001E-2</v>
      </c>
      <c r="F333">
        <v>2.9700000000000001E-2</v>
      </c>
      <c r="G333">
        <v>2.9999999999999997E-4</v>
      </c>
      <c r="H333">
        <v>-3.0999999999999999E-3</v>
      </c>
      <c r="I333">
        <v>-4.5999999999999999E-2</v>
      </c>
      <c r="J333">
        <v>1.2E-2</v>
      </c>
      <c r="K333">
        <v>-2.7E-2</v>
      </c>
      <c r="L333">
        <v>9.1999999999999998E-3</v>
      </c>
      <c r="M333">
        <v>-1.6799999999999999E-2</v>
      </c>
      <c r="N333">
        <v>-5.0900000000000001E-2</v>
      </c>
      <c r="O333">
        <v>-1.2E-2</v>
      </c>
      <c r="P333">
        <v>-2.0199999999999999E-2</v>
      </c>
      <c r="Q333">
        <v>-7.7000000000000002E-3</v>
      </c>
      <c r="R333">
        <v>-9.1999999999999998E-3</v>
      </c>
      <c r="S333">
        <v>-2.7000000000000001E-3</v>
      </c>
      <c r="T333">
        <v>-1.9E-2</v>
      </c>
    </row>
    <row r="334" spans="1:20">
      <c r="A334">
        <v>198808</v>
      </c>
      <c r="B334">
        <v>-3.3099999999999997E-2</v>
      </c>
      <c r="C334">
        <v>5.8999999999999999E-3</v>
      </c>
      <c r="D334">
        <v>2.3999999999999998E-3</v>
      </c>
      <c r="E334">
        <v>-4.8300000000000003E-2</v>
      </c>
      <c r="F334">
        <v>-2.07E-2</v>
      </c>
      <c r="G334">
        <v>4.5999999999999999E-3</v>
      </c>
      <c r="H334">
        <v>-5.0799999999999998E-2</v>
      </c>
      <c r="I334">
        <v>-4.7100000000000003E-2</v>
      </c>
      <c r="J334">
        <v>-1.55E-2</v>
      </c>
      <c r="K334">
        <v>-4.2599999999999999E-2</v>
      </c>
      <c r="L334">
        <v>-5.4800000000000001E-2</v>
      </c>
      <c r="M334">
        <v>-1.5800000000000002E-2</v>
      </c>
      <c r="N334">
        <v>-8.2500000000000004E-2</v>
      </c>
      <c r="O334">
        <v>-7.22E-2</v>
      </c>
      <c r="P334">
        <v>-3.8699999999999998E-2</v>
      </c>
      <c r="Q334">
        <v>-7.1999999999999998E-3</v>
      </c>
      <c r="R334">
        <v>-3.09E-2</v>
      </c>
      <c r="S334">
        <v>-6.0000000000000001E-3</v>
      </c>
      <c r="T334">
        <v>-3.9300000000000002E-2</v>
      </c>
    </row>
    <row r="335" spans="1:20">
      <c r="A335">
        <v>198809</v>
      </c>
      <c r="B335">
        <v>3.3000000000000002E-2</v>
      </c>
      <c r="C335">
        <v>6.1999999999999998E-3</v>
      </c>
      <c r="D335">
        <v>5.8500000000000003E-2</v>
      </c>
      <c r="E335">
        <v>-2.5999999999999999E-2</v>
      </c>
      <c r="F335">
        <v>-2.87E-2</v>
      </c>
      <c r="G335">
        <v>5.8999999999999999E-3</v>
      </c>
      <c r="H335">
        <v>3.5200000000000002E-2</v>
      </c>
      <c r="I335">
        <v>1.49E-2</v>
      </c>
      <c r="J335">
        <v>4.24E-2</v>
      </c>
      <c r="K335">
        <v>-6.9999999999999902E-4</v>
      </c>
      <c r="L335">
        <v>2.2000000000000001E-3</v>
      </c>
      <c r="M335">
        <v>3.5499999999999997E-2</v>
      </c>
      <c r="N335">
        <v>2.5600000000000001E-2</v>
      </c>
      <c r="O335">
        <v>3.4500000000000003E-2</v>
      </c>
      <c r="P335">
        <v>5.8700000000000002E-2</v>
      </c>
      <c r="Q335">
        <v>2.0899999999999998E-2</v>
      </c>
      <c r="R335">
        <v>8.4500000000000006E-2</v>
      </c>
      <c r="S335">
        <v>3.32E-2</v>
      </c>
      <c r="T335">
        <v>5.0999999999999997E-2</v>
      </c>
    </row>
    <row r="336" spans="1:20">
      <c r="A336">
        <v>198810</v>
      </c>
      <c r="B336">
        <v>1.15E-2</v>
      </c>
      <c r="C336">
        <v>6.1000000000000004E-3</v>
      </c>
      <c r="D336">
        <v>0.1206</v>
      </c>
      <c r="E336">
        <v>-7.0000000000000001E-3</v>
      </c>
      <c r="F336">
        <v>1.1599999999999999E-2</v>
      </c>
      <c r="G336">
        <v>4.4000000000000003E-3</v>
      </c>
      <c r="H336">
        <v>1.84E-2</v>
      </c>
      <c r="I336">
        <v>4.8999999999999998E-3</v>
      </c>
      <c r="J336">
        <v>8.0999999999999996E-3</v>
      </c>
      <c r="K336">
        <v>-7.4000000000000003E-3</v>
      </c>
      <c r="L336">
        <v>3.6400000000000002E-2</v>
      </c>
      <c r="M336">
        <v>-4.4000000000000003E-3</v>
      </c>
      <c r="N336">
        <v>-4.7000000000000002E-3</v>
      </c>
      <c r="O336">
        <v>4.3299999999999998E-2</v>
      </c>
      <c r="P336">
        <v>7.4000000000000003E-3</v>
      </c>
      <c r="Q336">
        <v>1.9199999999999998E-2</v>
      </c>
      <c r="R336">
        <v>1.43E-2</v>
      </c>
      <c r="S336">
        <v>-8.0999999999999996E-3</v>
      </c>
      <c r="T336">
        <v>1.6999999999999999E-3</v>
      </c>
    </row>
    <row r="337" spans="1:20">
      <c r="A337">
        <v>198811</v>
      </c>
      <c r="B337">
        <v>-2.29E-2</v>
      </c>
      <c r="C337">
        <v>5.7000000000000002E-3</v>
      </c>
      <c r="D337">
        <v>-1.0500000000000001E-2</v>
      </c>
      <c r="E337">
        <v>2.0000000000000101E-4</v>
      </c>
      <c r="F337">
        <v>-8.8000000000000005E-3</v>
      </c>
      <c r="G337">
        <v>-5.8999999999999997E-2</v>
      </c>
      <c r="H337">
        <v>-5.6300000000000003E-2</v>
      </c>
      <c r="I337">
        <v>-2.7699999999999999E-2</v>
      </c>
      <c r="J337">
        <v>-1.67E-2</v>
      </c>
      <c r="K337">
        <v>-4.1300000000000003E-2</v>
      </c>
      <c r="L337">
        <v>-2.3199999999999998E-2</v>
      </c>
      <c r="M337">
        <v>-9.1000000000000004E-3</v>
      </c>
      <c r="N337">
        <v>-2.5399999999999999E-2</v>
      </c>
      <c r="O337">
        <v>-6.6E-3</v>
      </c>
      <c r="P337">
        <v>-1.6500000000000001E-2</v>
      </c>
      <c r="Q337">
        <v>-1.03E-2</v>
      </c>
      <c r="R337">
        <v>-3.2199999999999999E-2</v>
      </c>
      <c r="S337">
        <v>-3.2000000000000001E-2</v>
      </c>
      <c r="T337">
        <v>-2.3900000000000001E-2</v>
      </c>
    </row>
    <row r="338" spans="1:20">
      <c r="A338">
        <v>198812</v>
      </c>
      <c r="B338">
        <v>1.49E-2</v>
      </c>
      <c r="C338">
        <v>6.3E-3</v>
      </c>
      <c r="D338">
        <v>1.8499999999999999E-2</v>
      </c>
      <c r="E338">
        <v>-1.9400000000000001E-2</v>
      </c>
      <c r="F338">
        <v>1.12E-2</v>
      </c>
      <c r="G338">
        <v>5.7200000000000001E-2</v>
      </c>
      <c r="H338">
        <v>2.1899999999999999E-2</v>
      </c>
      <c r="I338">
        <v>4.1099999999999998E-2</v>
      </c>
      <c r="J338">
        <v>2.3300000000000001E-2</v>
      </c>
      <c r="K338">
        <v>3.4200000000000001E-2</v>
      </c>
      <c r="L338">
        <v>3.3700000000000001E-2</v>
      </c>
      <c r="M338">
        <v>2.07E-2</v>
      </c>
      <c r="N338">
        <v>3.3300000000000003E-2</v>
      </c>
      <c r="O338">
        <v>-1.24E-2</v>
      </c>
      <c r="P338">
        <v>6.6E-3</v>
      </c>
      <c r="Q338">
        <v>3.8999999999999998E-3</v>
      </c>
      <c r="R338">
        <v>4.7000000000000002E-3</v>
      </c>
      <c r="S338">
        <v>-7.7000000000000002E-3</v>
      </c>
      <c r="T338">
        <v>2.1299999999999999E-2</v>
      </c>
    </row>
    <row r="339" spans="1:20">
      <c r="A339">
        <v>198901</v>
      </c>
      <c r="B339">
        <v>6.0999999999999999E-2</v>
      </c>
      <c r="C339">
        <v>5.4999999999999997E-3</v>
      </c>
      <c r="D339">
        <v>4.4999999999999998E-2</v>
      </c>
      <c r="E339">
        <v>2.4E-2</v>
      </c>
      <c r="F339">
        <v>5.8000000000000003E-2</v>
      </c>
      <c r="G339">
        <v>4.6199999999999998E-2</v>
      </c>
      <c r="H339">
        <v>5.7200000000000001E-2</v>
      </c>
      <c r="I339">
        <v>9.9299999999999999E-2</v>
      </c>
      <c r="J339">
        <v>5.8799999999999998E-2</v>
      </c>
      <c r="K339">
        <v>5.3400000000000003E-2</v>
      </c>
      <c r="L339">
        <v>0.1134</v>
      </c>
      <c r="M339">
        <v>3.1300000000000001E-2</v>
      </c>
      <c r="N339">
        <v>6.1800000000000001E-2</v>
      </c>
      <c r="O339">
        <v>8.4699999999999998E-2</v>
      </c>
      <c r="P339">
        <v>7.4800000000000005E-2</v>
      </c>
      <c r="Q339">
        <v>2.2100000000000002E-2</v>
      </c>
      <c r="R339">
        <v>5.9299999999999999E-2</v>
      </c>
      <c r="S339">
        <v>6.2100000000000002E-2</v>
      </c>
      <c r="T339">
        <v>7.0300000000000001E-2</v>
      </c>
    </row>
    <row r="340" spans="1:20">
      <c r="A340">
        <v>198902</v>
      </c>
      <c r="B340">
        <v>-2.2499999999999999E-2</v>
      </c>
      <c r="C340">
        <v>6.1000000000000004E-3</v>
      </c>
      <c r="D340">
        <v>-2.1600000000000001E-2</v>
      </c>
      <c r="E340">
        <v>4.8300000000000003E-2</v>
      </c>
      <c r="F340">
        <v>-1.9800000000000002E-2</v>
      </c>
      <c r="G340">
        <v>2.3400000000000001E-2</v>
      </c>
      <c r="H340">
        <v>-4.9999999999999903E-4</v>
      </c>
      <c r="I340">
        <v>-2.7699999999999999E-2</v>
      </c>
      <c r="J340">
        <v>-2.1999999999999999E-2</v>
      </c>
      <c r="K340">
        <v>5.1000000000000004E-3</v>
      </c>
      <c r="L340">
        <v>-4.2000000000000003E-2</v>
      </c>
      <c r="M340">
        <v>-1.4E-2</v>
      </c>
      <c r="N340">
        <v>-4.4499999999999998E-2</v>
      </c>
      <c r="O340">
        <v>-5.33E-2</v>
      </c>
      <c r="P340">
        <v>-7.6E-3</v>
      </c>
      <c r="Q340">
        <v>-2.4299999999999999E-2</v>
      </c>
      <c r="R340">
        <v>-2.3699999999999999E-2</v>
      </c>
      <c r="S340">
        <v>-9.7000000000000003E-3</v>
      </c>
      <c r="T340">
        <v>-2.2800000000000001E-2</v>
      </c>
    </row>
    <row r="341" spans="1:20">
      <c r="A341">
        <v>198903</v>
      </c>
      <c r="B341">
        <v>1.5699999999999999E-2</v>
      </c>
      <c r="C341">
        <v>6.7000000000000002E-3</v>
      </c>
      <c r="D341">
        <v>4.4499999999999998E-2</v>
      </c>
      <c r="E341">
        <v>-2.9899999999999999E-2</v>
      </c>
      <c r="F341">
        <v>3.04E-2</v>
      </c>
      <c r="G341">
        <v>3.6799999999999999E-2</v>
      </c>
      <c r="H341">
        <v>2.99999999999999E-4</v>
      </c>
      <c r="I341">
        <v>1.7000000000000001E-2</v>
      </c>
      <c r="J341">
        <v>5.0299999999999997E-2</v>
      </c>
      <c r="K341">
        <v>6.0000000000000001E-3</v>
      </c>
      <c r="L341">
        <v>-2.5899999999999999E-2</v>
      </c>
      <c r="M341">
        <v>2.5399999999999999E-2</v>
      </c>
      <c r="N341">
        <v>-4.5600000000000002E-2</v>
      </c>
      <c r="O341">
        <v>-3.1800000000000002E-2</v>
      </c>
      <c r="P341">
        <v>2.99999999999999E-4</v>
      </c>
      <c r="Q341">
        <v>-1E-3</v>
      </c>
      <c r="R341">
        <v>2.58E-2</v>
      </c>
      <c r="S341">
        <v>4.0599999999999997E-2</v>
      </c>
      <c r="T341">
        <v>2.8899999999999999E-2</v>
      </c>
    </row>
    <row r="342" spans="1:20">
      <c r="A342">
        <v>198904</v>
      </c>
      <c r="B342">
        <v>4.3299999999999998E-2</v>
      </c>
      <c r="C342">
        <v>6.7000000000000002E-3</v>
      </c>
      <c r="D342">
        <v>5.04E-2</v>
      </c>
      <c r="E342">
        <v>-2.06E-2</v>
      </c>
      <c r="F342">
        <v>1.77E-2</v>
      </c>
      <c r="G342">
        <v>1.6899999999999998E-2</v>
      </c>
      <c r="H342">
        <v>5.4600000000000003E-2</v>
      </c>
      <c r="I342">
        <v>4.4600000000000001E-2</v>
      </c>
      <c r="J342">
        <v>4.5699999999999998E-2</v>
      </c>
      <c r="K342">
        <v>4.6800000000000001E-2</v>
      </c>
      <c r="L342">
        <v>2.75E-2</v>
      </c>
      <c r="M342">
        <v>3.7999999999999999E-2</v>
      </c>
      <c r="N342">
        <v>4.7100000000000003E-2</v>
      </c>
      <c r="O342">
        <v>-1.0500000000000001E-2</v>
      </c>
      <c r="P342">
        <v>4.3099999999999999E-2</v>
      </c>
      <c r="Q342">
        <v>3.2300000000000002E-2</v>
      </c>
      <c r="R342">
        <v>5.11E-2</v>
      </c>
      <c r="S342">
        <v>3.2199999999999999E-2</v>
      </c>
      <c r="T342">
        <v>7.2300000000000003E-2</v>
      </c>
    </row>
    <row r="343" spans="1:20">
      <c r="A343">
        <v>198905</v>
      </c>
      <c r="B343">
        <v>3.3500000000000002E-2</v>
      </c>
      <c r="C343">
        <v>7.9000000000000008E-3</v>
      </c>
      <c r="D343">
        <v>5.2200000000000003E-2</v>
      </c>
      <c r="E343">
        <v>-5.3100000000000001E-2</v>
      </c>
      <c r="F343">
        <v>2.12E-2</v>
      </c>
      <c r="G343">
        <v>2.7099999999999999E-2</v>
      </c>
      <c r="H343">
        <v>3.0000000000000001E-3</v>
      </c>
      <c r="I343">
        <v>-6.0000000000000103E-4</v>
      </c>
      <c r="J343">
        <v>3.6299999999999999E-2</v>
      </c>
      <c r="K343">
        <v>2.64E-2</v>
      </c>
      <c r="L343">
        <v>3.8E-3</v>
      </c>
      <c r="M343">
        <v>2.5999999999999999E-2</v>
      </c>
      <c r="N343">
        <v>3.7100000000000001E-2</v>
      </c>
      <c r="O343">
        <v>5.7000000000000002E-3</v>
      </c>
      <c r="P343">
        <v>1.7299999999999999E-2</v>
      </c>
      <c r="Q343">
        <v>4.5499999999999999E-2</v>
      </c>
      <c r="R343">
        <v>4.9399999999999999E-2</v>
      </c>
      <c r="S343">
        <v>3.3300000000000003E-2</v>
      </c>
      <c r="T343">
        <v>4.3900000000000002E-2</v>
      </c>
    </row>
    <row r="344" spans="1:20">
      <c r="A344">
        <v>198906</v>
      </c>
      <c r="B344">
        <v>-1.35E-2</v>
      </c>
      <c r="C344">
        <v>7.1000000000000004E-3</v>
      </c>
      <c r="D344">
        <v>1.6000000000000001E-3</v>
      </c>
      <c r="E344">
        <v>3.6499999999999998E-2</v>
      </c>
      <c r="F344">
        <v>-1.7500000000000002E-2</v>
      </c>
      <c r="G344">
        <v>-1.54E-2</v>
      </c>
      <c r="H344">
        <v>7.4000000000000003E-3</v>
      </c>
      <c r="I344">
        <v>-3.4099999999999998E-2</v>
      </c>
      <c r="J344">
        <v>-2.18E-2</v>
      </c>
      <c r="K344">
        <v>-9.2999999999999992E-3</v>
      </c>
      <c r="L344">
        <v>-4.5100000000000001E-2</v>
      </c>
      <c r="M344">
        <v>-2.0799999999999999E-2</v>
      </c>
      <c r="N344">
        <v>-4.02E-2</v>
      </c>
      <c r="O344">
        <v>-4.4000000000000003E-3</v>
      </c>
      <c r="P344">
        <v>-2.6700000000000002E-2</v>
      </c>
      <c r="Q344">
        <v>2.69E-2</v>
      </c>
      <c r="R344">
        <v>-2.8199999999999999E-2</v>
      </c>
      <c r="S344">
        <v>1.5E-3</v>
      </c>
      <c r="T344">
        <v>-1.04E-2</v>
      </c>
    </row>
    <row r="345" spans="1:20">
      <c r="A345">
        <v>198907</v>
      </c>
      <c r="B345">
        <v>7.1999999999999995E-2</v>
      </c>
      <c r="C345">
        <v>7.0000000000000001E-3</v>
      </c>
      <c r="D345">
        <v>0.12920000000000001</v>
      </c>
      <c r="E345">
        <v>-1.41E-2</v>
      </c>
      <c r="F345">
        <v>3.1800000000000002E-2</v>
      </c>
      <c r="G345">
        <v>7.9399999999999998E-2</v>
      </c>
      <c r="H345">
        <v>6.3100000000000003E-2</v>
      </c>
      <c r="I345">
        <v>6.1400000000000003E-2</v>
      </c>
      <c r="J345">
        <v>0.13250000000000001</v>
      </c>
      <c r="K345">
        <v>7.7100000000000002E-2</v>
      </c>
      <c r="L345">
        <v>5.8999999999999997E-2</v>
      </c>
      <c r="M345">
        <v>5.8500000000000003E-2</v>
      </c>
      <c r="N345">
        <v>4.9799999999999997E-2</v>
      </c>
      <c r="O345">
        <v>3.7100000000000001E-2</v>
      </c>
      <c r="P345">
        <v>6.5500000000000003E-2</v>
      </c>
      <c r="Q345">
        <v>5.0999999999999997E-2</v>
      </c>
      <c r="R345">
        <v>9.2899999999999996E-2</v>
      </c>
      <c r="S345">
        <v>7.4700000000000003E-2</v>
      </c>
      <c r="T345">
        <v>7.1300000000000002E-2</v>
      </c>
    </row>
    <row r="346" spans="1:20">
      <c r="A346">
        <v>198908</v>
      </c>
      <c r="B346">
        <v>1.44E-2</v>
      </c>
      <c r="C346">
        <v>7.4000000000000003E-3</v>
      </c>
      <c r="D346">
        <v>-4.8399999999999999E-2</v>
      </c>
      <c r="E346">
        <v>6.13E-2</v>
      </c>
      <c r="F346">
        <v>2.5399999999999999E-2</v>
      </c>
      <c r="G346">
        <v>3.8399999999999997E-2</v>
      </c>
      <c r="H346">
        <v>-1.2999999999999999E-3</v>
      </c>
      <c r="I346">
        <v>6.8500000000000005E-2</v>
      </c>
      <c r="J346">
        <v>5.0000000000000001E-3</v>
      </c>
      <c r="K346">
        <v>2.4799999999999999E-2</v>
      </c>
      <c r="L346">
        <v>7.2499999999999995E-2</v>
      </c>
      <c r="M346">
        <v>4.6100000000000002E-2</v>
      </c>
      <c r="N346">
        <v>1.2999999999999999E-2</v>
      </c>
      <c r="O346">
        <v>7.0099999999999996E-2</v>
      </c>
      <c r="P346">
        <v>7.7700000000000005E-2</v>
      </c>
      <c r="Q346">
        <v>-1.54E-2</v>
      </c>
      <c r="R346">
        <v>2.01E-2</v>
      </c>
      <c r="S346">
        <v>1.21E-2</v>
      </c>
      <c r="T346">
        <v>1.1599999999999999E-2</v>
      </c>
    </row>
    <row r="347" spans="1:20">
      <c r="A347">
        <v>198909</v>
      </c>
      <c r="B347">
        <v>-7.6E-3</v>
      </c>
      <c r="C347">
        <v>6.4999999999999997E-3</v>
      </c>
      <c r="D347">
        <v>-7.9000000000000008E-3</v>
      </c>
      <c r="E347">
        <v>2.6700000000000002E-2</v>
      </c>
      <c r="F347">
        <v>6.7999999999999996E-3</v>
      </c>
      <c r="G347">
        <v>1.55E-2</v>
      </c>
      <c r="H347">
        <v>-3.3000000000000002E-2</v>
      </c>
      <c r="I347">
        <v>-4.1099999999999998E-2</v>
      </c>
      <c r="J347">
        <v>7.4000000000000003E-3</v>
      </c>
      <c r="K347">
        <v>-1.9E-2</v>
      </c>
      <c r="L347">
        <v>-3.1899999999999998E-2</v>
      </c>
      <c r="M347">
        <v>-5.2600000000000001E-2</v>
      </c>
      <c r="N347">
        <v>-3.8699999999999998E-2</v>
      </c>
      <c r="O347">
        <v>-6.4799999999999996E-2</v>
      </c>
      <c r="P347">
        <v>-3.4599999999999999E-2</v>
      </c>
      <c r="Q347">
        <v>-1.6999999999999999E-3</v>
      </c>
      <c r="R347">
        <v>-2.9499999999999998E-2</v>
      </c>
      <c r="S347">
        <v>1.46E-2</v>
      </c>
      <c r="T347">
        <v>1.0999999999999999E-2</v>
      </c>
    </row>
    <row r="348" spans="1:20">
      <c r="A348">
        <v>198910</v>
      </c>
      <c r="B348">
        <v>-3.6700000000000003E-2</v>
      </c>
      <c r="C348">
        <v>6.7999999999999996E-3</v>
      </c>
      <c r="D348">
        <v>-2.2100000000000002E-2</v>
      </c>
      <c r="E348">
        <v>-1.1299999999999999E-2</v>
      </c>
      <c r="F348">
        <v>-2.8E-3</v>
      </c>
      <c r="G348">
        <v>-6.3700000000000007E-2</v>
      </c>
      <c r="H348">
        <v>-6.0900000000000003E-2</v>
      </c>
      <c r="I348">
        <v>-6.5199999999999994E-2</v>
      </c>
      <c r="J348">
        <v>6.7000000000000002E-3</v>
      </c>
      <c r="K348">
        <v>-8.3199999999999996E-2</v>
      </c>
      <c r="L348">
        <v>-9.8400000000000001E-2</v>
      </c>
      <c r="M348">
        <v>-6.4799999999999996E-2</v>
      </c>
      <c r="N348">
        <v>-5.2600000000000001E-2</v>
      </c>
      <c r="O348">
        <v>-6.9099999999999995E-2</v>
      </c>
      <c r="P348">
        <v>-7.8700000000000006E-2</v>
      </c>
      <c r="Q348">
        <v>3.3E-3</v>
      </c>
      <c r="R348">
        <v>-4.4999999999999998E-2</v>
      </c>
      <c r="S348">
        <v>-4.6600000000000003E-2</v>
      </c>
      <c r="T348">
        <v>-3.9E-2</v>
      </c>
    </row>
    <row r="349" spans="1:20">
      <c r="A349">
        <v>198911</v>
      </c>
      <c r="B349">
        <v>1.03E-2</v>
      </c>
      <c r="C349">
        <v>6.8999999999999999E-3</v>
      </c>
      <c r="D349">
        <v>2.9399999999999999E-2</v>
      </c>
      <c r="E349">
        <v>9.8900000000000002E-2</v>
      </c>
      <c r="F349">
        <v>3.09E-2</v>
      </c>
      <c r="G349">
        <v>-1.66E-2</v>
      </c>
      <c r="H349">
        <v>-7.6E-3</v>
      </c>
      <c r="I349">
        <v>1.8599999999999998E-2</v>
      </c>
      <c r="J349">
        <v>2.63E-2</v>
      </c>
      <c r="K349">
        <v>2.4799999999999999E-2</v>
      </c>
      <c r="L349">
        <v>1.6899999999999998E-2</v>
      </c>
      <c r="M349">
        <v>4.7999999999999996E-3</v>
      </c>
      <c r="N349">
        <v>1.32E-2</v>
      </c>
      <c r="O349">
        <v>-2.8799999999999999E-2</v>
      </c>
      <c r="P349">
        <v>-0.02</v>
      </c>
      <c r="Q349">
        <v>2.5399999999999999E-2</v>
      </c>
      <c r="R349">
        <v>7.4000000000000003E-3</v>
      </c>
      <c r="S349">
        <v>-1.15E-2</v>
      </c>
      <c r="T349">
        <v>6.4000000000000003E-3</v>
      </c>
    </row>
    <row r="350" spans="1:20">
      <c r="A350">
        <v>198912</v>
      </c>
      <c r="B350">
        <v>1.1599999999999999E-2</v>
      </c>
      <c r="C350">
        <v>6.1000000000000004E-3</v>
      </c>
      <c r="D350">
        <v>2.1600000000000001E-2</v>
      </c>
      <c r="E350">
        <v>1.23E-2</v>
      </c>
      <c r="F350">
        <v>5.2200000000000003E-2</v>
      </c>
      <c r="G350">
        <v>-1.9599999999999999E-2</v>
      </c>
      <c r="H350">
        <v>-5.8999999999999999E-3</v>
      </c>
      <c r="I350">
        <v>3.7699999999999997E-2</v>
      </c>
      <c r="J350">
        <v>5.1000000000000004E-3</v>
      </c>
      <c r="K350">
        <v>-6.0000000000000001E-3</v>
      </c>
      <c r="L350">
        <v>3.00000000000001E-4</v>
      </c>
      <c r="M350">
        <v>1.9199999999999998E-2</v>
      </c>
      <c r="N350">
        <v>8.0000000000000004E-4</v>
      </c>
      <c r="O350">
        <v>-2.3099999999999999E-2</v>
      </c>
      <c r="P350">
        <v>0.02</v>
      </c>
      <c r="Q350">
        <v>4.1799999999999997E-2</v>
      </c>
      <c r="R350">
        <v>2.5999999999999999E-3</v>
      </c>
      <c r="S350">
        <v>-3.0800000000000001E-2</v>
      </c>
      <c r="T350">
        <v>2.4199999999999999E-2</v>
      </c>
    </row>
    <row r="351" spans="1:20">
      <c r="A351">
        <v>199001</v>
      </c>
      <c r="B351">
        <v>-7.85E-2</v>
      </c>
      <c r="C351">
        <v>5.7000000000000002E-3</v>
      </c>
      <c r="D351">
        <v>-0.1017</v>
      </c>
      <c r="E351">
        <v>3.5700000000000003E-2</v>
      </c>
      <c r="F351">
        <v>-4.7699999999999999E-2</v>
      </c>
      <c r="G351">
        <v>-0.1016</v>
      </c>
      <c r="H351">
        <v>-7.6100000000000001E-2</v>
      </c>
      <c r="I351">
        <v>-8.4900000000000003E-2</v>
      </c>
      <c r="J351">
        <v>-7.6799999999999993E-2</v>
      </c>
      <c r="K351">
        <v>-5.33E-2</v>
      </c>
      <c r="L351">
        <v>-9.35E-2</v>
      </c>
      <c r="M351">
        <v>-5.2999999999999999E-2</v>
      </c>
      <c r="N351">
        <v>-2.63E-2</v>
      </c>
      <c r="O351">
        <v>-3.8100000000000002E-2</v>
      </c>
      <c r="P351">
        <v>-6.4500000000000002E-2</v>
      </c>
      <c r="Q351">
        <v>-5.9200000000000003E-2</v>
      </c>
      <c r="R351">
        <v>-6.4100000000000004E-2</v>
      </c>
      <c r="S351">
        <v>-0.1036</v>
      </c>
      <c r="T351">
        <v>-0.1152</v>
      </c>
    </row>
    <row r="352" spans="1:20">
      <c r="A352">
        <v>199002</v>
      </c>
      <c r="B352">
        <v>1.11E-2</v>
      </c>
      <c r="C352">
        <v>5.7000000000000002E-3</v>
      </c>
      <c r="D352">
        <v>-7.6E-3</v>
      </c>
      <c r="E352">
        <v>-5.1000000000000004E-3</v>
      </c>
      <c r="F352">
        <v>2.4899999999999999E-2</v>
      </c>
      <c r="G352">
        <v>1.8800000000000001E-2</v>
      </c>
      <c r="H352">
        <v>3.00000000000001E-4</v>
      </c>
      <c r="I352">
        <v>2.1999999999999999E-2</v>
      </c>
      <c r="J352">
        <v>-2.8000000000000001E-2</v>
      </c>
      <c r="K352">
        <v>3.1399999999999997E-2</v>
      </c>
      <c r="L352">
        <v>2.6700000000000002E-2</v>
      </c>
      <c r="M352">
        <v>2.93E-2</v>
      </c>
      <c r="N352">
        <v>3.1399999999999997E-2</v>
      </c>
      <c r="O352">
        <v>5.4800000000000001E-2</v>
      </c>
      <c r="P352">
        <v>3.7999999999999999E-2</v>
      </c>
      <c r="Q352">
        <v>-3.5000000000000001E-3</v>
      </c>
      <c r="R352">
        <v>1.14E-2</v>
      </c>
      <c r="S352">
        <v>1.7600000000000001E-2</v>
      </c>
      <c r="T352">
        <v>2.5999999999999999E-3</v>
      </c>
    </row>
    <row r="353" spans="1:20">
      <c r="A353">
        <v>199003</v>
      </c>
      <c r="B353">
        <v>1.83E-2</v>
      </c>
      <c r="C353">
        <v>6.4000000000000003E-3</v>
      </c>
      <c r="D353">
        <v>4.8800000000000003E-2</v>
      </c>
      <c r="E353">
        <v>-5.5599999999999997E-2</v>
      </c>
      <c r="F353">
        <v>-1.2200000000000001E-2</v>
      </c>
      <c r="G353">
        <v>5.4800000000000001E-2</v>
      </c>
      <c r="H353">
        <v>3.61E-2</v>
      </c>
      <c r="I353">
        <v>4.7999999999999996E-3</v>
      </c>
      <c r="J353">
        <v>3.78E-2</v>
      </c>
      <c r="K353">
        <v>4.3499999999999997E-2</v>
      </c>
      <c r="L353">
        <v>5.6399999999999999E-2</v>
      </c>
      <c r="M353">
        <v>4.1700000000000001E-2</v>
      </c>
      <c r="N353">
        <v>3.3099999999999997E-2</v>
      </c>
      <c r="O353">
        <v>2.6499999999999999E-2</v>
      </c>
      <c r="P353">
        <v>4.4400000000000002E-2</v>
      </c>
      <c r="Q353">
        <v>-1.3899999999999999E-2</v>
      </c>
      <c r="R353">
        <v>4.7399999999999998E-2</v>
      </c>
      <c r="S353">
        <v>-2.1899999999999999E-2</v>
      </c>
      <c r="T353">
        <v>2.8199999999999999E-2</v>
      </c>
    </row>
    <row r="354" spans="1:20">
      <c r="A354">
        <v>199004</v>
      </c>
      <c r="B354">
        <v>-3.3599999999999998E-2</v>
      </c>
      <c r="C354">
        <v>6.8999999999999999E-3</v>
      </c>
      <c r="D354">
        <v>-1.1999999999999999E-3</v>
      </c>
      <c r="E354">
        <v>-9.4399999999999998E-2</v>
      </c>
      <c r="F354">
        <v>-4.24E-2</v>
      </c>
      <c r="G354">
        <v>-2.1999999999999999E-2</v>
      </c>
      <c r="H354">
        <v>-6.59E-2</v>
      </c>
      <c r="I354">
        <v>-4.3999999999999997E-2</v>
      </c>
      <c r="J354">
        <v>1.0699999999999999E-2</v>
      </c>
      <c r="K354">
        <v>-2.6599999999999999E-2</v>
      </c>
      <c r="L354">
        <v>-7.7399999999999997E-2</v>
      </c>
      <c r="M354">
        <v>-5.3E-3</v>
      </c>
      <c r="N354">
        <v>-2.1499999999999998E-2</v>
      </c>
      <c r="O354">
        <v>-4.6300000000000001E-2</v>
      </c>
      <c r="P354">
        <v>-4.8899999999999999E-2</v>
      </c>
      <c r="Q354">
        <v>-6.2E-2</v>
      </c>
      <c r="R354">
        <v>-2.7099999999999999E-2</v>
      </c>
      <c r="S354">
        <v>-4.9299999999999997E-2</v>
      </c>
      <c r="T354">
        <v>-3.5999999999999997E-2</v>
      </c>
    </row>
    <row r="355" spans="1:20">
      <c r="A355">
        <v>199005</v>
      </c>
      <c r="B355">
        <v>8.4199999999999997E-2</v>
      </c>
      <c r="C355">
        <v>6.7999999999999996E-3</v>
      </c>
      <c r="D355">
        <v>0.1091</v>
      </c>
      <c r="E355">
        <v>7.2300000000000003E-2</v>
      </c>
      <c r="F355">
        <v>5.4300000000000001E-2</v>
      </c>
      <c r="G355">
        <v>6.1600000000000002E-2</v>
      </c>
      <c r="H355">
        <v>5.8400000000000001E-2</v>
      </c>
      <c r="I355">
        <v>6.4399999999999999E-2</v>
      </c>
      <c r="J355">
        <v>9.6799999999999997E-2</v>
      </c>
      <c r="K355">
        <v>0.1022</v>
      </c>
      <c r="L355">
        <v>6.6299999999999998E-2</v>
      </c>
      <c r="M355">
        <v>7.0499999999999993E-2</v>
      </c>
      <c r="N355">
        <v>9.3799999999999994E-2</v>
      </c>
      <c r="O355">
        <v>7.5600000000000001E-2</v>
      </c>
      <c r="P355">
        <v>6.83E-2</v>
      </c>
      <c r="Q355">
        <v>4.7399999999999998E-2</v>
      </c>
      <c r="R355">
        <v>0.1106</v>
      </c>
      <c r="S355">
        <v>8.6199999999999999E-2</v>
      </c>
      <c r="T355">
        <v>9.2200000000000004E-2</v>
      </c>
    </row>
    <row r="356" spans="1:20">
      <c r="A356">
        <v>199006</v>
      </c>
      <c r="B356">
        <v>-1.09E-2</v>
      </c>
      <c r="C356">
        <v>6.3E-3</v>
      </c>
      <c r="D356">
        <v>1.14E-2</v>
      </c>
      <c r="E356">
        <v>-6.25E-2</v>
      </c>
      <c r="F356">
        <v>-2.7300000000000001E-2</v>
      </c>
      <c r="G356">
        <v>-3.4299999999999997E-2</v>
      </c>
      <c r="H356">
        <v>-1.3299999999999999E-2</v>
      </c>
      <c r="I356">
        <v>-2.8899999999999999E-2</v>
      </c>
      <c r="J356">
        <v>4.4999999999999998E-2</v>
      </c>
      <c r="K356">
        <v>-2.81E-2</v>
      </c>
      <c r="L356">
        <v>-2.0799999999999999E-2</v>
      </c>
      <c r="M356">
        <v>3.0999999999999999E-3</v>
      </c>
      <c r="N356">
        <v>-2.1299999999999999E-2</v>
      </c>
      <c r="O356">
        <v>-2.9100000000000001E-2</v>
      </c>
      <c r="P356">
        <v>-1.37E-2</v>
      </c>
      <c r="Q356">
        <v>1.1999999999999999E-3</v>
      </c>
      <c r="R356">
        <v>1.2E-2</v>
      </c>
      <c r="S356">
        <v>-2.47E-2</v>
      </c>
      <c r="T356">
        <v>-2.3099999999999999E-2</v>
      </c>
    </row>
    <row r="357" spans="1:20">
      <c r="A357">
        <v>199007</v>
      </c>
      <c r="B357">
        <v>-1.9E-2</v>
      </c>
      <c r="C357">
        <v>6.7999999999999996E-3</v>
      </c>
      <c r="D357">
        <v>-3.5000000000000001E-3</v>
      </c>
      <c r="E357">
        <v>8.7099999999999997E-2</v>
      </c>
      <c r="F357">
        <v>7.51E-2</v>
      </c>
      <c r="G357">
        <v>-3.6900000000000002E-2</v>
      </c>
      <c r="H357">
        <v>-5.4399999999999997E-2</v>
      </c>
      <c r="I357">
        <v>-2.8E-3</v>
      </c>
      <c r="J357">
        <v>2.2599999999999999E-2</v>
      </c>
      <c r="K357">
        <v>-1.4E-3</v>
      </c>
      <c r="L357">
        <v>5.0099999999999999E-2</v>
      </c>
      <c r="M357">
        <v>-2.1600000000000001E-2</v>
      </c>
      <c r="N357">
        <v>-4.3200000000000002E-2</v>
      </c>
      <c r="O357">
        <v>-3.4000000000000002E-2</v>
      </c>
      <c r="P357">
        <v>-3.8199999999999998E-2</v>
      </c>
      <c r="Q357">
        <v>2E-3</v>
      </c>
      <c r="R357">
        <v>-4.1700000000000001E-2</v>
      </c>
      <c r="S357">
        <v>-5.2299999999999999E-2</v>
      </c>
      <c r="T357">
        <v>-4.8599999999999997E-2</v>
      </c>
    </row>
    <row r="358" spans="1:20">
      <c r="A358">
        <v>199008</v>
      </c>
      <c r="B358">
        <v>-0.1014</v>
      </c>
      <c r="C358">
        <v>6.6E-3</v>
      </c>
      <c r="D358">
        <v>-7.2800000000000004E-2</v>
      </c>
      <c r="E358">
        <v>-7.6399999999999996E-2</v>
      </c>
      <c r="F358">
        <v>-1.7999999999999999E-2</v>
      </c>
      <c r="G358">
        <v>-0.1686</v>
      </c>
      <c r="H358">
        <v>-8.8099999999999998E-2</v>
      </c>
      <c r="I358">
        <v>-0.1348</v>
      </c>
      <c r="J358">
        <v>-7.8600000000000003E-2</v>
      </c>
      <c r="K358">
        <v>-0.1288</v>
      </c>
      <c r="L358">
        <v>-0.109</v>
      </c>
      <c r="M358">
        <v>-0.13150000000000001</v>
      </c>
      <c r="N358">
        <v>-0.13400000000000001</v>
      </c>
      <c r="O358">
        <v>-0.14549999999999999</v>
      </c>
      <c r="P358">
        <v>-0.1333</v>
      </c>
      <c r="Q358">
        <v>-7.2900000000000006E-2</v>
      </c>
      <c r="R358">
        <v>-0.13669999999999999</v>
      </c>
      <c r="S358">
        <v>-0.1169</v>
      </c>
      <c r="T358">
        <v>-0.1154</v>
      </c>
    </row>
    <row r="359" spans="1:20">
      <c r="A359">
        <v>199009</v>
      </c>
      <c r="B359">
        <v>-6.1199999999999997E-2</v>
      </c>
      <c r="C359">
        <v>6.0000000000000001E-3</v>
      </c>
      <c r="D359">
        <v>-3.6900000000000002E-2</v>
      </c>
      <c r="E359">
        <v>-2.06E-2</v>
      </c>
      <c r="F359">
        <v>-2.1899999999999999E-2</v>
      </c>
      <c r="G359">
        <v>-0.14460000000000001</v>
      </c>
      <c r="H359">
        <v>-8.3599999999999994E-2</v>
      </c>
      <c r="I359">
        <v>-7.3499999999999996E-2</v>
      </c>
      <c r="J359">
        <v>-5.1799999999999999E-2</v>
      </c>
      <c r="K359">
        <v>-9.7299999999999998E-2</v>
      </c>
      <c r="L359">
        <v>-6.7599999999999993E-2</v>
      </c>
      <c r="M359">
        <v>-0.1021</v>
      </c>
      <c r="N359">
        <v>-8.0500000000000002E-2</v>
      </c>
      <c r="O359">
        <v>-0.1138</v>
      </c>
      <c r="P359">
        <v>-8.1500000000000003E-2</v>
      </c>
      <c r="Q359">
        <v>-1.1999999999999999E-3</v>
      </c>
      <c r="R359">
        <v>-9.6000000000000002E-2</v>
      </c>
      <c r="S359">
        <v>-0.12039999999999999</v>
      </c>
      <c r="T359">
        <v>-4.5499999999999999E-2</v>
      </c>
    </row>
    <row r="360" spans="1:20">
      <c r="A360">
        <v>199010</v>
      </c>
      <c r="B360">
        <v>-1.9199999999999998E-2</v>
      </c>
      <c r="C360">
        <v>6.7999999999999996E-3</v>
      </c>
      <c r="D360">
        <v>3.5499999999999997E-2</v>
      </c>
      <c r="E360">
        <v>-0.1666</v>
      </c>
      <c r="F360">
        <v>-4.8899999999999999E-2</v>
      </c>
      <c r="G360">
        <v>-9.3899999999999997E-2</v>
      </c>
      <c r="H360">
        <v>-5.45E-2</v>
      </c>
      <c r="I360">
        <v>4.8999999999999998E-3</v>
      </c>
      <c r="J360">
        <v>2.1600000000000001E-2</v>
      </c>
      <c r="K360">
        <v>-7.2599999999999998E-2</v>
      </c>
      <c r="L360">
        <v>-0.1212</v>
      </c>
      <c r="M360">
        <v>-4.1599999999999998E-2</v>
      </c>
      <c r="N360">
        <v>-5.4300000000000001E-2</v>
      </c>
      <c r="O360">
        <v>-3.2800000000000003E-2</v>
      </c>
      <c r="P360">
        <v>-9.4000000000000004E-3</v>
      </c>
      <c r="Q360">
        <v>6.5500000000000003E-2</v>
      </c>
      <c r="R360">
        <v>-3.6799999999999999E-2</v>
      </c>
      <c r="S360">
        <v>-7.7100000000000002E-2</v>
      </c>
      <c r="T360">
        <v>-6.7999999999999996E-3</v>
      </c>
    </row>
    <row r="361" spans="1:20">
      <c r="A361">
        <v>199011</v>
      </c>
      <c r="B361">
        <v>6.3500000000000001E-2</v>
      </c>
      <c r="C361">
        <v>5.7000000000000002E-3</v>
      </c>
      <c r="D361">
        <v>4.5900000000000003E-2</v>
      </c>
      <c r="E361">
        <v>-2.5999999999999999E-2</v>
      </c>
      <c r="F361">
        <v>1.1299999999999999E-2</v>
      </c>
      <c r="G361">
        <v>0.13300000000000001</v>
      </c>
      <c r="H361">
        <v>9.69E-2</v>
      </c>
      <c r="I361">
        <v>9.2499999999999999E-2</v>
      </c>
      <c r="J361">
        <v>7.9200000000000007E-2</v>
      </c>
      <c r="K361">
        <v>9.3399999999999997E-2</v>
      </c>
      <c r="L361">
        <v>2.3699999999999999E-2</v>
      </c>
      <c r="M361">
        <v>7.6300000000000007E-2</v>
      </c>
      <c r="N361">
        <v>9.1600000000000001E-2</v>
      </c>
      <c r="O361">
        <v>2.1999999999999999E-2</v>
      </c>
      <c r="P361">
        <v>4.3200000000000002E-2</v>
      </c>
      <c r="Q361">
        <v>1.7299999999999999E-2</v>
      </c>
      <c r="R361">
        <v>0.10489999999999999</v>
      </c>
      <c r="S361">
        <v>0.13750000000000001</v>
      </c>
      <c r="T361">
        <v>5.2900000000000003E-2</v>
      </c>
    </row>
    <row r="362" spans="1:20">
      <c r="A362">
        <v>199012</v>
      </c>
      <c r="B362">
        <v>2.46E-2</v>
      </c>
      <c r="C362">
        <v>6.0000000000000001E-3</v>
      </c>
      <c r="D362">
        <v>3.3700000000000001E-2</v>
      </c>
      <c r="E362">
        <v>8.77E-2</v>
      </c>
      <c r="F362">
        <v>-2.7699999999999999E-2</v>
      </c>
      <c r="G362">
        <v>7.9000000000000001E-2</v>
      </c>
      <c r="H362">
        <v>1.6400000000000001E-2</v>
      </c>
      <c r="I362">
        <v>2.4899999999999999E-2</v>
      </c>
      <c r="J362">
        <v>2.5399999999999999E-2</v>
      </c>
      <c r="K362">
        <v>4.3999999999999997E-2</v>
      </c>
      <c r="L362">
        <v>7.3599999999999999E-2</v>
      </c>
      <c r="M362">
        <v>8.9999999999999993E-3</v>
      </c>
      <c r="N362">
        <v>4.0399999999999998E-2</v>
      </c>
      <c r="O362">
        <v>-2.1299999999999999E-2</v>
      </c>
      <c r="P362">
        <v>4.0800000000000003E-2</v>
      </c>
      <c r="Q362">
        <v>2E-3</v>
      </c>
      <c r="R362">
        <v>2.3E-2</v>
      </c>
      <c r="S362">
        <v>4.87E-2</v>
      </c>
      <c r="T362">
        <v>3.1099999999999999E-2</v>
      </c>
    </row>
    <row r="363" spans="1:20">
      <c r="A363">
        <v>199101</v>
      </c>
      <c r="B363">
        <v>4.6899999999999997E-2</v>
      </c>
      <c r="C363">
        <v>5.1999999999999998E-3</v>
      </c>
      <c r="D363">
        <v>3.1E-2</v>
      </c>
      <c r="E363">
        <v>-9.1600000000000001E-2</v>
      </c>
      <c r="F363">
        <v>-2.5600000000000001E-2</v>
      </c>
      <c r="G363">
        <v>0.15579999999999999</v>
      </c>
      <c r="H363">
        <v>7.9600000000000004E-2</v>
      </c>
      <c r="I363">
        <v>5.3100000000000001E-2</v>
      </c>
      <c r="J363">
        <v>1.47E-2</v>
      </c>
      <c r="K363">
        <v>7.9500000000000001E-2</v>
      </c>
      <c r="L363">
        <v>7.6700000000000004E-2</v>
      </c>
      <c r="M363">
        <v>0.1076</v>
      </c>
      <c r="N363">
        <v>0.1207</v>
      </c>
      <c r="O363">
        <v>6.0900000000000003E-2</v>
      </c>
      <c r="P363">
        <v>9.1200000000000003E-2</v>
      </c>
      <c r="Q363">
        <v>-1.89E-2</v>
      </c>
      <c r="R363">
        <v>0.1028</v>
      </c>
      <c r="S363">
        <v>6.6600000000000006E-2</v>
      </c>
      <c r="T363">
        <v>4.65E-2</v>
      </c>
    </row>
    <row r="364" spans="1:20">
      <c r="A364">
        <v>199102</v>
      </c>
      <c r="B364">
        <v>7.1900000000000006E-2</v>
      </c>
      <c r="C364">
        <v>4.7999999999999996E-3</v>
      </c>
      <c r="D364">
        <v>0.10929999999999999</v>
      </c>
      <c r="E364">
        <v>7.9799999999999996E-2</v>
      </c>
      <c r="F364">
        <v>7.9600000000000004E-2</v>
      </c>
      <c r="G364">
        <v>0.13350000000000001</v>
      </c>
      <c r="H364">
        <v>7.4800000000000005E-2</v>
      </c>
      <c r="I364">
        <v>5.4800000000000001E-2</v>
      </c>
      <c r="J364">
        <v>8.4400000000000003E-2</v>
      </c>
      <c r="K364">
        <v>0.10970000000000001</v>
      </c>
      <c r="L364">
        <v>6.1600000000000002E-2</v>
      </c>
      <c r="M364">
        <v>5.5599999999999997E-2</v>
      </c>
      <c r="N364">
        <v>6.0100000000000001E-2</v>
      </c>
      <c r="O364">
        <v>0.10290000000000001</v>
      </c>
      <c r="P364">
        <v>2.63E-2</v>
      </c>
      <c r="Q364">
        <v>4.3499999999999997E-2</v>
      </c>
      <c r="R364">
        <v>7.3800000000000004E-2</v>
      </c>
      <c r="S364">
        <v>0.10349999999999999</v>
      </c>
      <c r="T364">
        <v>5.1200000000000002E-2</v>
      </c>
    </row>
    <row r="365" spans="1:20">
      <c r="A365">
        <v>199103</v>
      </c>
      <c r="B365">
        <v>2.6499999999999999E-2</v>
      </c>
      <c r="C365">
        <v>4.4000000000000003E-3</v>
      </c>
      <c r="D365">
        <v>5.3900000000000003E-2</v>
      </c>
      <c r="E365">
        <v>-2.1299999999999999E-2</v>
      </c>
      <c r="F365">
        <v>9.1000000000000004E-3</v>
      </c>
      <c r="G365">
        <v>3.3099999999999997E-2</v>
      </c>
      <c r="H365">
        <v>4.0599999999999997E-2</v>
      </c>
      <c r="I365">
        <v>-3.0000000000000001E-3</v>
      </c>
      <c r="J365">
        <v>3.7900000000000003E-2</v>
      </c>
      <c r="K365">
        <v>1E-4</v>
      </c>
      <c r="L365">
        <v>8.9999999999999998E-4</v>
      </c>
      <c r="M365">
        <v>3.6200000000000003E-2</v>
      </c>
      <c r="N365">
        <v>-8.8000000000000005E-3</v>
      </c>
      <c r="O365">
        <v>-1.6400000000000001E-2</v>
      </c>
      <c r="P365">
        <v>-4.1000000000000003E-3</v>
      </c>
      <c r="Q365">
        <v>1.2699999999999999E-2</v>
      </c>
      <c r="R365">
        <v>9.2499999999999999E-2</v>
      </c>
      <c r="S365">
        <v>5.3699999999999998E-2</v>
      </c>
      <c r="T365">
        <v>2.3300000000000001E-2</v>
      </c>
    </row>
    <row r="366" spans="1:20">
      <c r="A366">
        <v>199104</v>
      </c>
      <c r="B366">
        <v>-2.8E-3</v>
      </c>
      <c r="C366">
        <v>5.3E-3</v>
      </c>
      <c r="D366">
        <v>-2.1399999999999999E-2</v>
      </c>
      <c r="E366">
        <v>2.0999999999999999E-3</v>
      </c>
      <c r="F366">
        <v>2.1600000000000001E-2</v>
      </c>
      <c r="G366">
        <v>1.41E-2</v>
      </c>
      <c r="H366">
        <v>-1.8700000000000001E-2</v>
      </c>
      <c r="I366">
        <v>2.9499999999999998E-2</v>
      </c>
      <c r="J366">
        <v>-1.2699999999999999E-2</v>
      </c>
      <c r="K366">
        <v>-8.9999999999999998E-4</v>
      </c>
      <c r="L366">
        <v>-6.3E-3</v>
      </c>
      <c r="M366">
        <v>-2.9999999999999997E-4</v>
      </c>
      <c r="N366">
        <v>-2.92E-2</v>
      </c>
      <c r="O366">
        <v>-2.7E-2</v>
      </c>
      <c r="P366">
        <v>7.3000000000000001E-3</v>
      </c>
      <c r="Q366">
        <v>-5.5999999999999999E-3</v>
      </c>
      <c r="R366">
        <v>1.4E-2</v>
      </c>
      <c r="S366">
        <v>1.2E-2</v>
      </c>
      <c r="T366">
        <v>-3.3E-3</v>
      </c>
    </row>
    <row r="367" spans="1:20">
      <c r="A367">
        <v>199105</v>
      </c>
      <c r="B367">
        <v>3.6400000000000002E-2</v>
      </c>
      <c r="C367">
        <v>4.7000000000000002E-3</v>
      </c>
      <c r="D367">
        <v>2.81E-2</v>
      </c>
      <c r="E367">
        <v>1.0800000000000001E-2</v>
      </c>
      <c r="F367">
        <v>-1.72E-2</v>
      </c>
      <c r="G367">
        <v>1.5800000000000002E-2</v>
      </c>
      <c r="H367">
        <v>4.99E-2</v>
      </c>
      <c r="I367">
        <v>9.5000000000000001E-2</v>
      </c>
      <c r="J367">
        <v>3.5999999999999997E-2</v>
      </c>
      <c r="K367">
        <v>8.0500000000000002E-2</v>
      </c>
      <c r="L367">
        <v>3.73E-2</v>
      </c>
      <c r="M367">
        <v>5.9499999999999997E-2</v>
      </c>
      <c r="N367">
        <v>5.3100000000000001E-2</v>
      </c>
      <c r="O367">
        <v>0.1522</v>
      </c>
      <c r="P367">
        <v>6.2300000000000001E-2</v>
      </c>
      <c r="Q367">
        <v>-3.0999999999999999E-3</v>
      </c>
      <c r="R367">
        <v>7.0599999999999996E-2</v>
      </c>
      <c r="S367">
        <v>4.1799999999999997E-2</v>
      </c>
      <c r="T367">
        <v>2.4199999999999999E-2</v>
      </c>
    </row>
    <row r="368" spans="1:20">
      <c r="A368">
        <v>199106</v>
      </c>
      <c r="B368">
        <v>-4.9399999999999999E-2</v>
      </c>
      <c r="C368">
        <v>4.1999999999999997E-3</v>
      </c>
      <c r="D368">
        <v>-5.0099999999999999E-2</v>
      </c>
      <c r="E368">
        <v>6.88E-2</v>
      </c>
      <c r="F368">
        <v>-4.2799999999999998E-2</v>
      </c>
      <c r="G368">
        <v>-2.3300000000000001E-2</v>
      </c>
      <c r="H368">
        <v>-6.2100000000000002E-2</v>
      </c>
      <c r="I368">
        <v>-4.1599999999999998E-2</v>
      </c>
      <c r="J368">
        <v>-4.9000000000000002E-2</v>
      </c>
      <c r="K368">
        <v>-5.2200000000000003E-2</v>
      </c>
      <c r="L368">
        <v>-5.2200000000000003E-2</v>
      </c>
      <c r="M368">
        <v>-5.4000000000000003E-3</v>
      </c>
      <c r="N368">
        <v>-8.1000000000000003E-2</v>
      </c>
      <c r="O368">
        <v>-3.9100000000000003E-2</v>
      </c>
      <c r="P368">
        <v>-4.3299999999999998E-2</v>
      </c>
      <c r="Q368">
        <v>-2.7900000000000001E-2</v>
      </c>
      <c r="R368">
        <v>-5.1799999999999999E-2</v>
      </c>
      <c r="S368">
        <v>-5.7099999999999998E-2</v>
      </c>
      <c r="T368">
        <v>-4.3299999999999998E-2</v>
      </c>
    </row>
    <row r="369" spans="1:20">
      <c r="A369">
        <v>199107</v>
      </c>
      <c r="B369">
        <v>4.24E-2</v>
      </c>
      <c r="C369">
        <v>4.8999999999999998E-3</v>
      </c>
      <c r="D369">
        <v>5.9700000000000003E-2</v>
      </c>
      <c r="E369">
        <v>-7.9000000000000008E-3</v>
      </c>
      <c r="F369">
        <v>4.6300000000000001E-2</v>
      </c>
      <c r="G369">
        <v>6.0299999999999999E-2</v>
      </c>
      <c r="H369">
        <v>3.1199999999999999E-2</v>
      </c>
      <c r="I369">
        <v>4.82E-2</v>
      </c>
      <c r="J369">
        <v>7.1900000000000006E-2</v>
      </c>
      <c r="K369">
        <v>4.5199999999999997E-2</v>
      </c>
      <c r="L369">
        <v>4.02E-2</v>
      </c>
      <c r="M369">
        <v>3.4700000000000002E-2</v>
      </c>
      <c r="N369">
        <v>2.4799999999999999E-2</v>
      </c>
      <c r="O369">
        <v>-1.67E-2</v>
      </c>
      <c r="P369">
        <v>4.7399999999999998E-2</v>
      </c>
      <c r="Q369">
        <v>3.5000000000000003E-2</v>
      </c>
      <c r="R369">
        <v>4.6600000000000003E-2</v>
      </c>
      <c r="S369">
        <v>5.1900000000000002E-2</v>
      </c>
      <c r="T369">
        <v>2.9000000000000001E-2</v>
      </c>
    </row>
    <row r="370" spans="1:20">
      <c r="A370">
        <v>199108</v>
      </c>
      <c r="B370">
        <v>2.3199999999999998E-2</v>
      </c>
      <c r="C370">
        <v>4.5999999999999999E-3</v>
      </c>
      <c r="D370">
        <v>5.3900000000000003E-2</v>
      </c>
      <c r="E370">
        <v>-5.8799999999999998E-2</v>
      </c>
      <c r="F370">
        <v>8.6999999999999994E-3</v>
      </c>
      <c r="G370">
        <v>6.1800000000000001E-2</v>
      </c>
      <c r="H370">
        <v>4.6300000000000001E-2</v>
      </c>
      <c r="I370">
        <v>3.7000000000000002E-3</v>
      </c>
      <c r="J370">
        <v>2.8199999999999999E-2</v>
      </c>
      <c r="K370">
        <v>3.0099999999999998E-2</v>
      </c>
      <c r="L370">
        <v>4.3E-3</v>
      </c>
      <c r="M370">
        <v>2.52E-2</v>
      </c>
      <c r="N370">
        <v>8.2000000000000007E-3</v>
      </c>
      <c r="O370">
        <v>-3.6400000000000002E-2</v>
      </c>
      <c r="P370">
        <v>8.3999999999999995E-3</v>
      </c>
      <c r="Q370">
        <v>3.0700000000000002E-2</v>
      </c>
      <c r="R370">
        <v>3.8199999999999998E-2</v>
      </c>
      <c r="S370">
        <v>3.9199999999999999E-2</v>
      </c>
      <c r="T370">
        <v>1.54E-2</v>
      </c>
    </row>
    <row r="371" spans="1:20">
      <c r="A371">
        <v>199109</v>
      </c>
      <c r="B371">
        <v>-1.5900000000000001E-2</v>
      </c>
      <c r="C371">
        <v>4.5999999999999999E-3</v>
      </c>
      <c r="D371">
        <v>-4.3799999999999999E-2</v>
      </c>
      <c r="E371">
        <v>4.7100000000000003E-2</v>
      </c>
      <c r="F371">
        <v>-1.21E-2</v>
      </c>
      <c r="G371">
        <v>2.9100000000000001E-2</v>
      </c>
      <c r="H371">
        <v>4.5999999999999999E-3</v>
      </c>
      <c r="I371">
        <v>-3.73E-2</v>
      </c>
      <c r="J371">
        <v>-1.03E-2</v>
      </c>
      <c r="K371">
        <v>-3.32E-2</v>
      </c>
      <c r="L371">
        <v>-3.78E-2</v>
      </c>
      <c r="M371">
        <v>-1.44E-2</v>
      </c>
      <c r="N371">
        <v>-3.61E-2</v>
      </c>
      <c r="O371">
        <v>-2.6599999999999999E-2</v>
      </c>
      <c r="P371">
        <v>-6.8999999999999999E-3</v>
      </c>
      <c r="Q371">
        <v>3.27E-2</v>
      </c>
      <c r="R371">
        <v>-4.3999999999999997E-2</v>
      </c>
      <c r="S371">
        <v>-6.7000000000000002E-3</v>
      </c>
      <c r="T371">
        <v>-9.9000000000000008E-3</v>
      </c>
    </row>
    <row r="372" spans="1:20">
      <c r="A372">
        <v>199110</v>
      </c>
      <c r="B372">
        <v>1.2800000000000001E-2</v>
      </c>
      <c r="C372">
        <v>4.1999999999999997E-3</v>
      </c>
      <c r="D372">
        <v>-5.0000000000000001E-3</v>
      </c>
      <c r="E372">
        <v>9.9000000000000008E-3</v>
      </c>
      <c r="F372">
        <v>1.7600000000000001E-2</v>
      </c>
      <c r="G372">
        <v>-3.73E-2</v>
      </c>
      <c r="H372">
        <v>3.8600000000000002E-2</v>
      </c>
      <c r="I372">
        <v>2.0299999999999999E-2</v>
      </c>
      <c r="J372">
        <v>4.2000000000000003E-2</v>
      </c>
      <c r="K372">
        <v>-3.2199999999999999E-2</v>
      </c>
      <c r="L372">
        <v>-1.3899999999999999E-2</v>
      </c>
      <c r="M372">
        <v>-1.55E-2</v>
      </c>
      <c r="N372">
        <v>-6.1999999999999998E-3</v>
      </c>
      <c r="O372">
        <v>-4.2299999999999997E-2</v>
      </c>
      <c r="P372">
        <v>4.9000000000000002E-2</v>
      </c>
      <c r="Q372">
        <v>8.0999999999999996E-3</v>
      </c>
      <c r="R372">
        <v>-3.2899999999999999E-2</v>
      </c>
      <c r="S372">
        <v>1.7000000000000001E-2</v>
      </c>
      <c r="T372">
        <v>2.98E-2</v>
      </c>
    </row>
    <row r="373" spans="1:20">
      <c r="A373">
        <v>199111</v>
      </c>
      <c r="B373">
        <v>-4.19E-2</v>
      </c>
      <c r="C373">
        <v>3.8999999999999998E-3</v>
      </c>
      <c r="D373">
        <v>2.7000000000000001E-3</v>
      </c>
      <c r="E373">
        <v>-9.9000000000000008E-3</v>
      </c>
      <c r="F373">
        <v>-7.9799999999999996E-2</v>
      </c>
      <c r="G373">
        <v>-3.8399999999999997E-2</v>
      </c>
      <c r="H373">
        <v>-2.1700000000000001E-2</v>
      </c>
      <c r="I373">
        <v>-6.1699999999999998E-2</v>
      </c>
      <c r="J373">
        <v>-2.5700000000000001E-2</v>
      </c>
      <c r="K373">
        <v>-3.1300000000000001E-2</v>
      </c>
      <c r="L373">
        <v>-8.0600000000000005E-2</v>
      </c>
      <c r="M373">
        <v>-5.67E-2</v>
      </c>
      <c r="N373">
        <v>-6.2100000000000002E-2</v>
      </c>
      <c r="O373">
        <v>-8.7499999999999994E-2</v>
      </c>
      <c r="P373">
        <v>-7.3499999999999996E-2</v>
      </c>
      <c r="Q373">
        <v>1.4999999999999999E-2</v>
      </c>
      <c r="R373">
        <v>-1.5100000000000001E-2</v>
      </c>
      <c r="S373">
        <v>-5.5199999999999999E-2</v>
      </c>
      <c r="T373">
        <v>-5.1900000000000002E-2</v>
      </c>
    </row>
    <row r="374" spans="1:20">
      <c r="A374">
        <v>199112</v>
      </c>
      <c r="B374">
        <v>0.10829999999999999</v>
      </c>
      <c r="C374">
        <v>3.8E-3</v>
      </c>
      <c r="D374">
        <v>0.14760000000000001</v>
      </c>
      <c r="E374">
        <v>-6.7000000000000002E-3</v>
      </c>
      <c r="F374">
        <v>1.67E-2</v>
      </c>
      <c r="G374">
        <v>0.14760000000000001</v>
      </c>
      <c r="H374">
        <v>9.9900000000000003E-2</v>
      </c>
      <c r="I374">
        <v>9.9199999999999997E-2</v>
      </c>
      <c r="J374">
        <v>0.1525</v>
      </c>
      <c r="K374">
        <v>0.1502</v>
      </c>
      <c r="L374">
        <v>6.6900000000000001E-2</v>
      </c>
      <c r="M374">
        <v>0.1014</v>
      </c>
      <c r="N374">
        <v>9.2799999999999994E-2</v>
      </c>
      <c r="O374">
        <v>6.1499999999999999E-2</v>
      </c>
      <c r="P374">
        <v>0.1143</v>
      </c>
      <c r="Q374">
        <v>4.6300000000000001E-2</v>
      </c>
      <c r="R374">
        <v>0.12839999999999999</v>
      </c>
      <c r="S374">
        <v>0.12889999999999999</v>
      </c>
      <c r="T374">
        <v>0.115</v>
      </c>
    </row>
    <row r="375" spans="1:20">
      <c r="A375">
        <v>199201</v>
      </c>
      <c r="B375">
        <v>-5.8999999999999999E-3</v>
      </c>
      <c r="C375">
        <v>3.3999999999999998E-3</v>
      </c>
      <c r="D375">
        <v>-5.0200000000000002E-2</v>
      </c>
      <c r="E375">
        <v>7.2900000000000006E-2</v>
      </c>
      <c r="F375">
        <v>-4.4999999999999998E-2</v>
      </c>
      <c r="G375">
        <v>0.05</v>
      </c>
      <c r="H375">
        <v>4.5699999999999998E-2</v>
      </c>
      <c r="I375">
        <v>-5.0000000000000001E-4</v>
      </c>
      <c r="J375">
        <v>-5.0500000000000003E-2</v>
      </c>
      <c r="K375">
        <v>2.8299999999999999E-2</v>
      </c>
      <c r="L375">
        <v>2.8799999999999999E-2</v>
      </c>
      <c r="M375">
        <v>3.3799999999999997E-2</v>
      </c>
      <c r="N375">
        <v>4.1700000000000001E-2</v>
      </c>
      <c r="O375">
        <v>9.2700000000000005E-2</v>
      </c>
      <c r="P375">
        <v>1.9E-3</v>
      </c>
      <c r="Q375">
        <v>-4.9200000000000001E-2</v>
      </c>
      <c r="R375">
        <v>6.1999999999999998E-3</v>
      </c>
      <c r="S375">
        <v>5.0000000000000001E-3</v>
      </c>
      <c r="T375">
        <v>6.4000000000000003E-3</v>
      </c>
    </row>
    <row r="376" spans="1:20">
      <c r="A376">
        <v>199202</v>
      </c>
      <c r="B376">
        <v>1.09E-2</v>
      </c>
      <c r="C376">
        <v>2.8E-3</v>
      </c>
      <c r="D376">
        <v>-2.2000000000000001E-3</v>
      </c>
      <c r="E376">
        <v>6.0000000000000001E-3</v>
      </c>
      <c r="F376">
        <v>-7.1999999999999998E-3</v>
      </c>
      <c r="G376">
        <v>3.6600000000000001E-2</v>
      </c>
      <c r="H376">
        <v>-8.0000000000000004E-4</v>
      </c>
      <c r="I376">
        <v>2.3599999999999999E-2</v>
      </c>
      <c r="J376">
        <v>-1.6199999999999999E-2</v>
      </c>
      <c r="K376">
        <v>1.4999999999999999E-2</v>
      </c>
      <c r="L376">
        <v>6.7299999999999999E-2</v>
      </c>
      <c r="M376">
        <v>2.8199999999999999E-2</v>
      </c>
      <c r="N376">
        <v>4.1500000000000002E-2</v>
      </c>
      <c r="O376">
        <v>0.14879999999999999</v>
      </c>
      <c r="P376">
        <v>1.35E-2</v>
      </c>
      <c r="Q376">
        <v>-1.5100000000000001E-2</v>
      </c>
      <c r="R376">
        <v>2.1000000000000001E-2</v>
      </c>
      <c r="S376">
        <v>2.69E-2</v>
      </c>
      <c r="T376">
        <v>2.3E-3</v>
      </c>
    </row>
    <row r="377" spans="1:20">
      <c r="A377">
        <v>199203</v>
      </c>
      <c r="B377">
        <v>-2.6499999999999999E-2</v>
      </c>
      <c r="C377">
        <v>3.3999999999999998E-3</v>
      </c>
      <c r="D377">
        <v>-1.84E-2</v>
      </c>
      <c r="E377">
        <v>-7.3599999999999999E-2</v>
      </c>
      <c r="F377">
        <v>-3.2300000000000002E-2</v>
      </c>
      <c r="G377">
        <v>-2.1999999999999999E-2</v>
      </c>
      <c r="H377">
        <v>-4.0300000000000002E-2</v>
      </c>
      <c r="I377">
        <v>3.3E-3</v>
      </c>
      <c r="J377">
        <v>-4.7800000000000002E-2</v>
      </c>
      <c r="K377">
        <v>-2.1000000000000001E-2</v>
      </c>
      <c r="L377">
        <v>-1.67E-2</v>
      </c>
      <c r="M377">
        <v>-4.2799999999999998E-2</v>
      </c>
      <c r="N377">
        <v>-4.3200000000000002E-2</v>
      </c>
      <c r="O377">
        <v>9.4000000000000004E-3</v>
      </c>
      <c r="P377">
        <v>-2.4500000000000001E-2</v>
      </c>
      <c r="Q377">
        <v>-8.6999999999999994E-3</v>
      </c>
      <c r="R377">
        <v>-1.8200000000000001E-2</v>
      </c>
      <c r="S377">
        <v>-1.1599999999999999E-2</v>
      </c>
      <c r="T377">
        <v>-3.09E-2</v>
      </c>
    </row>
    <row r="378" spans="1:20">
      <c r="A378">
        <v>199204</v>
      </c>
      <c r="B378">
        <v>1.0800000000000001E-2</v>
      </c>
      <c r="C378">
        <v>3.2000000000000002E-3</v>
      </c>
      <c r="D378">
        <v>-5.7999999999999996E-3</v>
      </c>
      <c r="E378">
        <v>-4.2299999999999997E-2</v>
      </c>
      <c r="F378">
        <v>9.1899999999999996E-2</v>
      </c>
      <c r="G378">
        <v>-3.5000000000000003E-2</v>
      </c>
      <c r="H378">
        <v>-5.9999999999999995E-4</v>
      </c>
      <c r="I378">
        <v>5.8099999999999999E-2</v>
      </c>
      <c r="J378">
        <v>-2E-3</v>
      </c>
      <c r="K378">
        <v>-3.3999999999999998E-3</v>
      </c>
      <c r="L378">
        <v>3.4000000000000002E-2</v>
      </c>
      <c r="M378">
        <v>1.12E-2</v>
      </c>
      <c r="N378">
        <v>2.3E-3</v>
      </c>
      <c r="O378">
        <v>9.9400000000000002E-2</v>
      </c>
      <c r="P378">
        <v>2.5000000000000001E-2</v>
      </c>
      <c r="Q378">
        <v>2.3599999999999999E-2</v>
      </c>
      <c r="R378">
        <v>-4.2500000000000003E-2</v>
      </c>
      <c r="S378">
        <v>5.7999999999999996E-3</v>
      </c>
      <c r="T378">
        <v>1.3899999999999999E-2</v>
      </c>
    </row>
    <row r="379" spans="1:20">
      <c r="A379">
        <v>199205</v>
      </c>
      <c r="B379">
        <v>3.0000000000000001E-3</v>
      </c>
      <c r="C379">
        <v>2.8E-3</v>
      </c>
      <c r="D379">
        <v>1.5100000000000001E-2</v>
      </c>
      <c r="E379">
        <v>8.1900000000000001E-2</v>
      </c>
      <c r="F379">
        <v>2.9600000000000001E-2</v>
      </c>
      <c r="G379">
        <v>-2.1600000000000001E-2</v>
      </c>
      <c r="H379">
        <v>-4.7999999999999996E-3</v>
      </c>
      <c r="I379">
        <v>-1.23E-2</v>
      </c>
      <c r="J379">
        <v>6.1000000000000004E-3</v>
      </c>
      <c r="K379">
        <v>2.98E-2</v>
      </c>
      <c r="L379">
        <v>6.3E-3</v>
      </c>
      <c r="M379">
        <v>-1.49E-2</v>
      </c>
      <c r="N379">
        <v>-7.3000000000000001E-3</v>
      </c>
      <c r="O379">
        <v>-2.07E-2</v>
      </c>
      <c r="P379">
        <v>-1.5900000000000001E-2</v>
      </c>
      <c r="Q379">
        <v>2.2599999999999999E-2</v>
      </c>
      <c r="R379">
        <v>-9.7999999999999997E-3</v>
      </c>
      <c r="S379">
        <v>2.2599999999999999E-2</v>
      </c>
      <c r="T379">
        <v>-9.7000000000000003E-3</v>
      </c>
    </row>
    <row r="380" spans="1:20">
      <c r="A380">
        <v>199206</v>
      </c>
      <c r="B380">
        <v>-2.3400000000000001E-2</v>
      </c>
      <c r="C380">
        <v>3.2000000000000002E-3</v>
      </c>
      <c r="D380">
        <v>-2.23E-2</v>
      </c>
      <c r="E380">
        <v>7.0499999999999993E-2</v>
      </c>
      <c r="F380">
        <v>-3.6400000000000002E-2</v>
      </c>
      <c r="G380">
        <v>-5.7599999999999998E-2</v>
      </c>
      <c r="H380">
        <v>-4.7699999999999999E-2</v>
      </c>
      <c r="I380">
        <v>-4.99E-2</v>
      </c>
      <c r="J380">
        <v>-5.8900000000000001E-2</v>
      </c>
      <c r="K380">
        <v>-5.3499999999999999E-2</v>
      </c>
      <c r="L380">
        <v>1.6400000000000001E-2</v>
      </c>
      <c r="M380">
        <v>-6.83E-2</v>
      </c>
      <c r="N380">
        <v>-2.5499999999999998E-2</v>
      </c>
      <c r="O380">
        <v>3.5900000000000001E-2</v>
      </c>
      <c r="P380">
        <v>-4.3299999999999998E-2</v>
      </c>
      <c r="Q380">
        <v>2.2000000000000001E-3</v>
      </c>
      <c r="R380">
        <v>-1.6899999999999998E-2</v>
      </c>
      <c r="S380">
        <v>9.2999999999999992E-3</v>
      </c>
      <c r="T380">
        <v>-2.4299999999999999E-2</v>
      </c>
    </row>
    <row r="381" spans="1:20">
      <c r="A381">
        <v>199207</v>
      </c>
      <c r="B381">
        <v>3.7699999999999997E-2</v>
      </c>
      <c r="C381">
        <v>3.0999999999999999E-3</v>
      </c>
      <c r="D381">
        <v>4.7899999999999998E-2</v>
      </c>
      <c r="E381">
        <v>-6.6E-3</v>
      </c>
      <c r="F381">
        <v>5.11E-2</v>
      </c>
      <c r="G381">
        <v>6.4100000000000004E-2</v>
      </c>
      <c r="H381">
        <v>4.7899999999999998E-2</v>
      </c>
      <c r="I381">
        <v>3.8699999999999998E-2</v>
      </c>
      <c r="J381">
        <v>5.8299999999999998E-2</v>
      </c>
      <c r="K381">
        <v>6.0699999999999997E-2</v>
      </c>
      <c r="L381">
        <v>-5.0000000000000001E-3</v>
      </c>
      <c r="M381">
        <v>4.7800000000000002E-2</v>
      </c>
      <c r="N381">
        <v>1.3899999999999999E-2</v>
      </c>
      <c r="O381">
        <v>-1.0800000000000001E-2</v>
      </c>
      <c r="P381">
        <v>1.6500000000000001E-2</v>
      </c>
      <c r="Q381">
        <v>6.3799999999999996E-2</v>
      </c>
      <c r="R381">
        <v>2.9600000000000001E-2</v>
      </c>
      <c r="S381">
        <v>3.3599999999999998E-2</v>
      </c>
      <c r="T381">
        <v>3.6200000000000003E-2</v>
      </c>
    </row>
    <row r="382" spans="1:20">
      <c r="A382">
        <v>199208</v>
      </c>
      <c r="B382">
        <v>-2.3800000000000002E-2</v>
      </c>
      <c r="C382">
        <v>2.5999999999999999E-3</v>
      </c>
      <c r="D382">
        <v>1.29E-2</v>
      </c>
      <c r="E382">
        <v>-4.4999999999999998E-2</v>
      </c>
      <c r="F382">
        <v>2.23E-2</v>
      </c>
      <c r="G382">
        <v>-1.49E-2</v>
      </c>
      <c r="H382">
        <v>-2.4500000000000001E-2</v>
      </c>
      <c r="I382">
        <v>-4.7600000000000003E-2</v>
      </c>
      <c r="J382">
        <v>-3.44E-2</v>
      </c>
      <c r="K382">
        <v>-4.1999999999999997E-3</v>
      </c>
      <c r="L382">
        <v>-9.4E-2</v>
      </c>
      <c r="M382">
        <v>-4.4999999999999997E-3</v>
      </c>
      <c r="N382">
        <v>-4.82E-2</v>
      </c>
      <c r="O382">
        <v>-0.1095</v>
      </c>
      <c r="P382">
        <v>-5.0200000000000002E-2</v>
      </c>
      <c r="Q382">
        <v>-7.4999999999999997E-3</v>
      </c>
      <c r="R382">
        <v>-6.1999999999999998E-3</v>
      </c>
      <c r="S382">
        <v>-3.4799999999999998E-2</v>
      </c>
      <c r="T382">
        <v>-2.4199999999999999E-2</v>
      </c>
    </row>
    <row r="383" spans="1:20">
      <c r="A383">
        <v>199209</v>
      </c>
      <c r="B383">
        <v>1.1900000000000001E-2</v>
      </c>
      <c r="C383">
        <v>2.5999999999999999E-3</v>
      </c>
      <c r="D383">
        <v>8.8000000000000005E-3</v>
      </c>
      <c r="E383">
        <v>3.8E-3</v>
      </c>
      <c r="F383">
        <v>-8.0000000000000004E-4</v>
      </c>
      <c r="G383">
        <v>4.0599999999999997E-2</v>
      </c>
      <c r="H383">
        <v>3.09E-2</v>
      </c>
      <c r="I383">
        <v>-4.0000000000000002E-4</v>
      </c>
      <c r="J383">
        <v>-3.6799999999999999E-2</v>
      </c>
      <c r="K383">
        <v>2.29E-2</v>
      </c>
      <c r="L383">
        <v>-6.8999999999999999E-3</v>
      </c>
      <c r="M383">
        <v>-3.0999999999999999E-3</v>
      </c>
      <c r="N383">
        <v>2.8899999999999999E-2</v>
      </c>
      <c r="O383">
        <v>-9.9000000000000008E-3</v>
      </c>
      <c r="P383">
        <v>1.3599999999999999E-2</v>
      </c>
      <c r="Q383">
        <v>5.5999999999999999E-3</v>
      </c>
      <c r="R383">
        <v>4.1599999999999998E-2</v>
      </c>
      <c r="S383">
        <v>3.1099999999999999E-2</v>
      </c>
      <c r="T383">
        <v>1.37E-2</v>
      </c>
    </row>
    <row r="384" spans="1:20">
      <c r="A384">
        <v>199210</v>
      </c>
      <c r="B384">
        <v>1.0200000000000001E-2</v>
      </c>
      <c r="C384">
        <v>2.3E-3</v>
      </c>
      <c r="D384">
        <v>-1.32E-2</v>
      </c>
      <c r="E384">
        <v>-4.3299999999999998E-2</v>
      </c>
      <c r="F384">
        <v>-3.7699999999999997E-2</v>
      </c>
      <c r="G384">
        <v>2.8E-3</v>
      </c>
      <c r="H384">
        <v>-1.84E-2</v>
      </c>
      <c r="I384">
        <v>2.8E-3</v>
      </c>
      <c r="J384">
        <v>2.6200000000000001E-2</v>
      </c>
      <c r="K384">
        <v>1.9699999999999999E-2</v>
      </c>
      <c r="L384">
        <v>1.3299999999999999E-2</v>
      </c>
      <c r="M384">
        <v>7.7000000000000002E-3</v>
      </c>
      <c r="N384">
        <v>-1.2999999999999999E-2</v>
      </c>
      <c r="O384">
        <v>-4.4000000000000003E-3</v>
      </c>
      <c r="P384">
        <v>4.2999999999999997E-2</v>
      </c>
      <c r="Q384">
        <v>-6.4999999999999997E-3</v>
      </c>
      <c r="R384">
        <v>4.2099999999999999E-2</v>
      </c>
      <c r="S384">
        <v>2.5899999999999999E-2</v>
      </c>
      <c r="T384">
        <v>2.1999999999999999E-2</v>
      </c>
    </row>
    <row r="385" spans="1:20">
      <c r="A385">
        <v>199211</v>
      </c>
      <c r="B385">
        <v>4.1300000000000003E-2</v>
      </c>
      <c r="C385">
        <v>2.3E-3</v>
      </c>
      <c r="D385">
        <v>2.63E-2</v>
      </c>
      <c r="E385">
        <v>-6.6900000000000001E-2</v>
      </c>
      <c r="F385">
        <v>-2.69E-2</v>
      </c>
      <c r="G385">
        <v>8.5599999999999996E-2</v>
      </c>
      <c r="H385">
        <v>5.9700000000000003E-2</v>
      </c>
      <c r="I385">
        <v>1.7500000000000002E-2</v>
      </c>
      <c r="J385">
        <v>3.1399999999999997E-2</v>
      </c>
      <c r="K385">
        <v>3.1199999999999999E-2</v>
      </c>
      <c r="L385">
        <v>6.7599999999999993E-2</v>
      </c>
      <c r="M385">
        <v>3.7600000000000001E-2</v>
      </c>
      <c r="N385">
        <v>5.8299999999999998E-2</v>
      </c>
      <c r="O385">
        <v>8.2299999999999998E-2</v>
      </c>
      <c r="P385">
        <v>3.9100000000000003E-2</v>
      </c>
      <c r="Q385">
        <v>-4.7000000000000002E-3</v>
      </c>
      <c r="R385">
        <v>7.1900000000000006E-2</v>
      </c>
      <c r="S385">
        <v>6.2899999999999998E-2</v>
      </c>
      <c r="T385">
        <v>5.57E-2</v>
      </c>
    </row>
    <row r="386" spans="1:20">
      <c r="A386">
        <v>199212</v>
      </c>
      <c r="B386">
        <v>1.5299999999999999E-2</v>
      </c>
      <c r="C386">
        <v>2.8E-3</v>
      </c>
      <c r="D386">
        <v>1E-3</v>
      </c>
      <c r="E386">
        <v>3.8300000000000001E-2</v>
      </c>
      <c r="F386">
        <v>1.67E-2</v>
      </c>
      <c r="G386">
        <v>8.3000000000000001E-3</v>
      </c>
      <c r="H386">
        <v>-7.7000000000000002E-3</v>
      </c>
      <c r="I386">
        <v>6.4999999999999997E-3</v>
      </c>
      <c r="J386">
        <v>-2.1399999999999999E-2</v>
      </c>
      <c r="K386">
        <v>1.7000000000000001E-2</v>
      </c>
      <c r="L386">
        <v>3.6999999999999998E-2</v>
      </c>
      <c r="M386">
        <v>2.3699999999999999E-2</v>
      </c>
      <c r="N386">
        <v>7.6E-3</v>
      </c>
      <c r="O386">
        <v>3.5700000000000003E-2</v>
      </c>
      <c r="P386">
        <v>4.3499999999999997E-2</v>
      </c>
      <c r="Q386">
        <v>2.4199999999999999E-2</v>
      </c>
      <c r="R386">
        <v>-8.2000000000000007E-3</v>
      </c>
      <c r="S386">
        <v>4.3299999999999998E-2</v>
      </c>
      <c r="T386">
        <v>2.1700000000000001E-2</v>
      </c>
    </row>
    <row r="387" spans="1:20">
      <c r="A387">
        <v>199301</v>
      </c>
      <c r="B387">
        <v>9.2999999999999992E-3</v>
      </c>
      <c r="C387">
        <v>2.3E-3</v>
      </c>
      <c r="D387">
        <v>-1.9099999999999999E-2</v>
      </c>
      <c r="E387">
        <v>-3.6700000000000003E-2</v>
      </c>
      <c r="F387">
        <v>2.4299999999999999E-2</v>
      </c>
      <c r="G387">
        <v>-5.9999999999999995E-4</v>
      </c>
      <c r="H387">
        <v>7.9299999999999995E-2</v>
      </c>
      <c r="I387">
        <v>-2.4E-2</v>
      </c>
      <c r="J387">
        <v>-7.2300000000000003E-2</v>
      </c>
      <c r="K387">
        <v>-7.7000000000000002E-3</v>
      </c>
      <c r="L387">
        <v>6.2899999999999998E-2</v>
      </c>
      <c r="M387">
        <v>1.7600000000000001E-2</v>
      </c>
      <c r="N387">
        <v>3.9E-2</v>
      </c>
      <c r="O387">
        <v>9.5399999999999999E-2</v>
      </c>
      <c r="P387">
        <v>1.1000000000000001E-3</v>
      </c>
      <c r="Q387">
        <v>2.2200000000000001E-2</v>
      </c>
      <c r="R387">
        <v>-2.7000000000000001E-3</v>
      </c>
      <c r="S387">
        <v>3.4299999999999997E-2</v>
      </c>
      <c r="T387">
        <v>8.5000000000000006E-3</v>
      </c>
    </row>
    <row r="388" spans="1:20">
      <c r="A388">
        <v>199302</v>
      </c>
      <c r="B388">
        <v>1.2999999999999999E-3</v>
      </c>
      <c r="C388">
        <v>2.2000000000000001E-3</v>
      </c>
      <c r="D388">
        <v>-2.47E-2</v>
      </c>
      <c r="E388">
        <v>3.6900000000000002E-2</v>
      </c>
      <c r="F388">
        <v>5.8500000000000003E-2</v>
      </c>
      <c r="G388">
        <v>-3.2199999999999999E-2</v>
      </c>
      <c r="H388">
        <v>9.7999999999999997E-3</v>
      </c>
      <c r="I388">
        <v>1.2999999999999999E-3</v>
      </c>
      <c r="J388">
        <v>-4.4400000000000002E-2</v>
      </c>
      <c r="K388">
        <v>4.1099999999999998E-2</v>
      </c>
      <c r="L388">
        <v>-7.3000000000000001E-3</v>
      </c>
      <c r="M388">
        <v>-1.8100000000000002E-2</v>
      </c>
      <c r="N388">
        <v>-8.0000000000000004E-4</v>
      </c>
      <c r="O388">
        <v>-2.3999999999999998E-3</v>
      </c>
      <c r="P388">
        <v>1.0800000000000001E-2</v>
      </c>
      <c r="Q388">
        <v>5.9900000000000002E-2</v>
      </c>
      <c r="R388">
        <v>-1.83E-2</v>
      </c>
      <c r="S388">
        <v>7.7000000000000002E-3</v>
      </c>
      <c r="T388">
        <v>-5.4999999999999997E-3</v>
      </c>
    </row>
    <row r="389" spans="1:20">
      <c r="A389">
        <v>199303</v>
      </c>
      <c r="B389">
        <v>2.3E-2</v>
      </c>
      <c r="C389">
        <v>2.5000000000000001E-3</v>
      </c>
      <c r="D389">
        <v>-8.0000000000000002E-3</v>
      </c>
      <c r="E389">
        <v>0.1167</v>
      </c>
      <c r="F389">
        <v>3.7699999999999997E-2</v>
      </c>
      <c r="G389">
        <v>3.95E-2</v>
      </c>
      <c r="H389">
        <v>3.0499999999999999E-2</v>
      </c>
      <c r="I389">
        <v>1.83E-2</v>
      </c>
      <c r="J389">
        <v>5.9999999999999995E-4</v>
      </c>
      <c r="K389">
        <v>1.18E-2</v>
      </c>
      <c r="L389">
        <v>-1.0800000000000001E-2</v>
      </c>
      <c r="M389">
        <v>3.4799999999999998E-2</v>
      </c>
      <c r="N389">
        <v>1.9699999999999999E-2</v>
      </c>
      <c r="O389">
        <v>5.4800000000000001E-2</v>
      </c>
      <c r="P389">
        <v>3.8300000000000001E-2</v>
      </c>
      <c r="Q389">
        <v>1.52E-2</v>
      </c>
      <c r="R389">
        <v>2.81E-2</v>
      </c>
      <c r="S389">
        <v>4.1200000000000001E-2</v>
      </c>
      <c r="T389">
        <v>2.1899999999999999E-2</v>
      </c>
    </row>
    <row r="390" spans="1:20">
      <c r="A390">
        <v>199304</v>
      </c>
      <c r="B390">
        <v>-3.0499999999999999E-2</v>
      </c>
      <c r="C390">
        <v>2.3999999999999998E-3</v>
      </c>
      <c r="D390">
        <v>-0.1105</v>
      </c>
      <c r="E390">
        <v>1.54E-2</v>
      </c>
      <c r="F390">
        <v>8.6999999999999994E-3</v>
      </c>
      <c r="G390">
        <v>-5.9900000000000002E-2</v>
      </c>
      <c r="H390">
        <v>-6.08E-2</v>
      </c>
      <c r="I390">
        <v>2.6800000000000001E-2</v>
      </c>
      <c r="J390">
        <v>4.7000000000000002E-3</v>
      </c>
      <c r="K390">
        <v>-3.32E-2</v>
      </c>
      <c r="L390">
        <v>-2.4899999999999999E-2</v>
      </c>
      <c r="M390">
        <v>-1.2E-2</v>
      </c>
      <c r="N390">
        <v>-2.1399999999999999E-2</v>
      </c>
      <c r="O390">
        <v>3.4500000000000003E-2</v>
      </c>
      <c r="P390">
        <v>8.6E-3</v>
      </c>
      <c r="Q390">
        <v>-3.8999999999999998E-3</v>
      </c>
      <c r="R390">
        <v>-9.0800000000000006E-2</v>
      </c>
      <c r="S390">
        <v>-3.9600000000000003E-2</v>
      </c>
      <c r="T390">
        <v>-3.1600000000000003E-2</v>
      </c>
    </row>
    <row r="391" spans="1:20">
      <c r="A391">
        <v>199305</v>
      </c>
      <c r="B391">
        <v>2.8799999999999999E-2</v>
      </c>
      <c r="C391">
        <v>2.2000000000000001E-3</v>
      </c>
      <c r="D391">
        <v>2.7300000000000001E-2</v>
      </c>
      <c r="E391">
        <v>5.5500000000000001E-2</v>
      </c>
      <c r="F391">
        <v>1.5100000000000001E-2</v>
      </c>
      <c r="G391">
        <v>1.54E-2</v>
      </c>
      <c r="H391">
        <v>3.0800000000000001E-2</v>
      </c>
      <c r="I391">
        <v>1.7399999999999999E-2</v>
      </c>
      <c r="J391">
        <v>2.0400000000000001E-2</v>
      </c>
      <c r="K391">
        <v>2.5700000000000001E-2</v>
      </c>
      <c r="L391">
        <v>3.95E-2</v>
      </c>
      <c r="M391">
        <v>1.7000000000000001E-2</v>
      </c>
      <c r="N391">
        <v>6.3600000000000004E-2</v>
      </c>
      <c r="O391">
        <v>8.6E-3</v>
      </c>
      <c r="P391">
        <v>2.52E-2</v>
      </c>
      <c r="Q391">
        <v>-2.8E-3</v>
      </c>
      <c r="R391">
        <v>5.2499999999999998E-2</v>
      </c>
      <c r="S391">
        <v>2.0999999999999999E-3</v>
      </c>
      <c r="T391">
        <v>4.87E-2</v>
      </c>
    </row>
    <row r="392" spans="1:20">
      <c r="A392">
        <v>199306</v>
      </c>
      <c r="B392">
        <v>3.0999999999999999E-3</v>
      </c>
      <c r="C392">
        <v>2.5000000000000001E-3</v>
      </c>
      <c r="D392">
        <v>-8.0000000000000002E-3</v>
      </c>
      <c r="E392">
        <v>2.1600000000000001E-2</v>
      </c>
      <c r="F392">
        <v>-1.26E-2</v>
      </c>
      <c r="G392">
        <v>-9.1999999999999998E-2</v>
      </c>
      <c r="H392">
        <v>-5.5999999999999999E-3</v>
      </c>
      <c r="I392">
        <v>-4.19E-2</v>
      </c>
      <c r="J392">
        <v>-2.63E-2</v>
      </c>
      <c r="K392">
        <v>-2.35E-2</v>
      </c>
      <c r="L392">
        <v>1.11E-2</v>
      </c>
      <c r="M392">
        <v>-2.3300000000000001E-2</v>
      </c>
      <c r="N392">
        <v>-6.9999999999999999E-4</v>
      </c>
      <c r="O392">
        <v>3.8899999999999997E-2</v>
      </c>
      <c r="P392">
        <v>2.0999999999999999E-3</v>
      </c>
      <c r="Q392">
        <v>2.93E-2</v>
      </c>
      <c r="R392">
        <v>-3.7900000000000003E-2</v>
      </c>
      <c r="S392">
        <v>3.6400000000000002E-2</v>
      </c>
      <c r="T392">
        <v>1.3100000000000001E-2</v>
      </c>
    </row>
    <row r="393" spans="1:20">
      <c r="A393">
        <v>199307</v>
      </c>
      <c r="B393">
        <v>-3.3999999999999998E-3</v>
      </c>
      <c r="C393">
        <v>2.3999999999999998E-3</v>
      </c>
      <c r="D393">
        <v>-2.8000000000000001E-2</v>
      </c>
      <c r="E393">
        <v>5.1999999999999998E-2</v>
      </c>
      <c r="F393">
        <v>2.3E-3</v>
      </c>
      <c r="G393">
        <v>-0.04</v>
      </c>
      <c r="H393">
        <v>1.5699999999999999E-2</v>
      </c>
      <c r="I393">
        <v>6.1999999999999998E-3</v>
      </c>
      <c r="J393">
        <v>-6.9900000000000004E-2</v>
      </c>
      <c r="K393">
        <v>1.2999999999999999E-3</v>
      </c>
      <c r="L393">
        <v>-2.7400000000000001E-2</v>
      </c>
      <c r="M393">
        <v>-2.87E-2</v>
      </c>
      <c r="N393">
        <v>-2.01E-2</v>
      </c>
      <c r="O393">
        <v>2.5100000000000001E-2</v>
      </c>
      <c r="P393">
        <v>3.1899999999999998E-2</v>
      </c>
      <c r="Q393">
        <v>1.7100000000000001E-2</v>
      </c>
      <c r="R393">
        <v>1.8E-3</v>
      </c>
      <c r="S393">
        <v>2.1600000000000001E-2</v>
      </c>
      <c r="T393">
        <v>-5.3E-3</v>
      </c>
    </row>
    <row r="394" spans="1:20">
      <c r="A394">
        <v>199308</v>
      </c>
      <c r="B394">
        <v>3.7199999999999997E-2</v>
      </c>
      <c r="C394">
        <v>2.5000000000000001E-3</v>
      </c>
      <c r="D394">
        <v>4.0500000000000001E-2</v>
      </c>
      <c r="E394">
        <v>-7.8299999999999995E-2</v>
      </c>
      <c r="F394">
        <v>3.9699999999999999E-2</v>
      </c>
      <c r="G394">
        <v>4.7E-2</v>
      </c>
      <c r="H394">
        <v>7.4399999999999994E-2</v>
      </c>
      <c r="I394">
        <v>3.2399999999999998E-2</v>
      </c>
      <c r="J394">
        <v>3.2000000000000001E-2</v>
      </c>
      <c r="K394">
        <v>3.1399999999999997E-2</v>
      </c>
      <c r="L394">
        <v>2.53E-2</v>
      </c>
      <c r="M394">
        <v>4.9700000000000001E-2</v>
      </c>
      <c r="N394">
        <v>5.57E-2</v>
      </c>
      <c r="O394">
        <v>-6.6E-3</v>
      </c>
      <c r="P394">
        <v>3.9E-2</v>
      </c>
      <c r="Q394">
        <v>3.4200000000000001E-2</v>
      </c>
      <c r="R394">
        <v>3.7699999999999997E-2</v>
      </c>
      <c r="S394">
        <v>2.9100000000000001E-2</v>
      </c>
      <c r="T394">
        <v>4.1599999999999998E-2</v>
      </c>
    </row>
    <row r="395" spans="1:20">
      <c r="A395">
        <v>199309</v>
      </c>
      <c r="B395">
        <v>-1.1999999999999999E-3</v>
      </c>
      <c r="C395">
        <v>2.5999999999999999E-3</v>
      </c>
      <c r="D395">
        <v>-2.3900000000000001E-2</v>
      </c>
      <c r="E395">
        <v>-9.0499999999999997E-2</v>
      </c>
      <c r="F395">
        <v>1.18E-2</v>
      </c>
      <c r="G395">
        <v>-4.0899999999999999E-2</v>
      </c>
      <c r="H395">
        <v>-8.8000000000000005E-3</v>
      </c>
      <c r="I395">
        <v>-2.9499999999999998E-2</v>
      </c>
      <c r="J395">
        <v>-6.7000000000000002E-3</v>
      </c>
      <c r="K395">
        <v>-2.5000000000000001E-2</v>
      </c>
      <c r="L395">
        <v>-4.5999999999999999E-2</v>
      </c>
      <c r="M395">
        <v>3.8999999999999998E-3</v>
      </c>
      <c r="N395">
        <v>-1.4800000000000001E-2</v>
      </c>
      <c r="O395">
        <v>3.5000000000000001E-3</v>
      </c>
      <c r="P395">
        <v>-1.03E-2</v>
      </c>
      <c r="Q395">
        <v>-8.8999999999999999E-3</v>
      </c>
      <c r="R395">
        <v>-2.9999999999999997E-4</v>
      </c>
      <c r="S395">
        <v>2.0899999999999998E-2</v>
      </c>
      <c r="T395">
        <v>7.4999999999999997E-3</v>
      </c>
    </row>
    <row r="396" spans="1:20">
      <c r="A396">
        <v>199310</v>
      </c>
      <c r="B396">
        <v>1.41E-2</v>
      </c>
      <c r="C396">
        <v>2.2000000000000001E-3</v>
      </c>
      <c r="D396">
        <v>5.7200000000000001E-2</v>
      </c>
      <c r="E396">
        <v>6.6699999999999995E-2</v>
      </c>
      <c r="F396">
        <v>-2.0799999999999999E-2</v>
      </c>
      <c r="G396">
        <v>4.6899999999999997E-2</v>
      </c>
      <c r="H396">
        <v>3.9600000000000003E-2</v>
      </c>
      <c r="I396">
        <v>2.1700000000000001E-2</v>
      </c>
      <c r="J396">
        <v>6.25E-2</v>
      </c>
      <c r="K396">
        <v>2.63E-2</v>
      </c>
      <c r="L396">
        <v>4.07E-2</v>
      </c>
      <c r="M396">
        <v>6.3899999999999998E-2</v>
      </c>
      <c r="N396">
        <v>8.0000000000000002E-3</v>
      </c>
      <c r="O396">
        <v>9.4100000000000003E-2</v>
      </c>
      <c r="P396">
        <v>2.07E-2</v>
      </c>
      <c r="Q396">
        <v>-2.18E-2</v>
      </c>
      <c r="R396">
        <v>4.82E-2</v>
      </c>
      <c r="S396">
        <v>-3.9899999999999998E-2</v>
      </c>
      <c r="T396">
        <v>2.63E-2</v>
      </c>
    </row>
    <row r="397" spans="1:20">
      <c r="A397">
        <v>199311</v>
      </c>
      <c r="B397">
        <v>-1.89E-2</v>
      </c>
      <c r="C397">
        <v>2.5000000000000001E-3</v>
      </c>
      <c r="D397">
        <v>-5.0000000000000001E-4</v>
      </c>
      <c r="E397">
        <v>-2.1499999999999998E-2</v>
      </c>
      <c r="F397">
        <v>-6.1499999999999999E-2</v>
      </c>
      <c r="G397">
        <v>7.0000000000000001E-3</v>
      </c>
      <c r="H397">
        <v>-8.0999999999999996E-3</v>
      </c>
      <c r="I397">
        <v>1.0699999999999999E-2</v>
      </c>
      <c r="J397">
        <v>2.01E-2</v>
      </c>
      <c r="K397">
        <v>2.75E-2</v>
      </c>
      <c r="L397">
        <v>6.9999999999999999E-4</v>
      </c>
      <c r="M397">
        <v>-3.2000000000000002E-3</v>
      </c>
      <c r="N397">
        <v>6.4000000000000003E-3</v>
      </c>
      <c r="O397">
        <v>1.4999999999999999E-2</v>
      </c>
      <c r="P397">
        <v>1.01E-2</v>
      </c>
      <c r="Q397">
        <v>-5.7599999999999998E-2</v>
      </c>
      <c r="R397">
        <v>7.1999999999999998E-3</v>
      </c>
      <c r="S397">
        <v>-4.1000000000000002E-2</v>
      </c>
      <c r="T397">
        <v>-3.2800000000000003E-2</v>
      </c>
    </row>
    <row r="398" spans="1:20">
      <c r="A398">
        <v>199312</v>
      </c>
      <c r="B398">
        <v>1.6500000000000001E-2</v>
      </c>
      <c r="C398">
        <v>2.3E-3</v>
      </c>
      <c r="D398">
        <v>1.34E-2</v>
      </c>
      <c r="E398">
        <v>0.12570000000000001</v>
      </c>
      <c r="F398">
        <v>2.8999999999999998E-3</v>
      </c>
      <c r="G398">
        <v>2.0000000000000001E-4</v>
      </c>
      <c r="H398">
        <v>9.9000000000000008E-3</v>
      </c>
      <c r="I398">
        <v>2.3900000000000001E-2</v>
      </c>
      <c r="J398">
        <v>9.4999999999999998E-3</v>
      </c>
      <c r="K398">
        <v>1.01E-2</v>
      </c>
      <c r="L398">
        <v>6.6199999999999995E-2</v>
      </c>
      <c r="M398">
        <v>3.6299999999999999E-2</v>
      </c>
      <c r="N398">
        <v>4.9099999999999998E-2</v>
      </c>
      <c r="O398">
        <v>4.1000000000000002E-2</v>
      </c>
      <c r="P398">
        <v>3.5400000000000001E-2</v>
      </c>
      <c r="Q398">
        <v>1.38E-2</v>
      </c>
      <c r="R398">
        <v>-3.6999999999999998E-2</v>
      </c>
      <c r="S398">
        <v>2.0199999999999999E-2</v>
      </c>
      <c r="T398">
        <v>1.37E-2</v>
      </c>
    </row>
    <row r="399" spans="1:20">
      <c r="A399">
        <v>199401</v>
      </c>
      <c r="B399">
        <v>2.87E-2</v>
      </c>
      <c r="C399">
        <v>2.5000000000000001E-3</v>
      </c>
      <c r="D399">
        <v>-1.03E-2</v>
      </c>
      <c r="E399">
        <v>1.46E-2</v>
      </c>
      <c r="F399">
        <v>4.6100000000000002E-2</v>
      </c>
      <c r="G399">
        <v>-2.5700000000000001E-2</v>
      </c>
      <c r="H399">
        <v>1.7600000000000001E-2</v>
      </c>
      <c r="I399">
        <v>8.1500000000000003E-2</v>
      </c>
      <c r="J399">
        <v>6.1999999999999998E-3</v>
      </c>
      <c r="K399">
        <v>2.3199999999999998E-2</v>
      </c>
      <c r="L399">
        <v>0.1019</v>
      </c>
      <c r="M399">
        <v>5.1000000000000004E-3</v>
      </c>
      <c r="N399">
        <v>4.0500000000000001E-2</v>
      </c>
      <c r="O399">
        <v>7.7899999999999997E-2</v>
      </c>
      <c r="P399">
        <v>3.4799999999999998E-2</v>
      </c>
      <c r="Q399">
        <v>-1.47E-2</v>
      </c>
      <c r="R399">
        <v>1E-3</v>
      </c>
      <c r="S399">
        <v>3.9300000000000002E-2</v>
      </c>
      <c r="T399">
        <v>3.4799999999999998E-2</v>
      </c>
    </row>
    <row r="400" spans="1:20">
      <c r="A400">
        <v>199402</v>
      </c>
      <c r="B400">
        <v>-2.5600000000000001E-2</v>
      </c>
      <c r="C400">
        <v>2.0999999999999999E-3</v>
      </c>
      <c r="D400">
        <v>-1.1299999999999999E-2</v>
      </c>
      <c r="E400">
        <v>-1.8200000000000001E-2</v>
      </c>
      <c r="F400">
        <v>-3.1600000000000003E-2</v>
      </c>
      <c r="G400">
        <v>1.5599999999999999E-2</v>
      </c>
      <c r="H400">
        <v>-1.5800000000000002E-2</v>
      </c>
      <c r="I400">
        <v>-1.14E-2</v>
      </c>
      <c r="J400">
        <v>-5.1499999999999997E-2</v>
      </c>
      <c r="K400">
        <v>-2E-3</v>
      </c>
      <c r="L400">
        <v>-3.4500000000000003E-2</v>
      </c>
      <c r="M400">
        <v>-6.3E-3</v>
      </c>
      <c r="N400">
        <v>7.6E-3</v>
      </c>
      <c r="O400">
        <v>-4.8399999999999999E-2</v>
      </c>
      <c r="P400">
        <v>-1.8100000000000002E-2</v>
      </c>
      <c r="Q400">
        <v>-5.16E-2</v>
      </c>
      <c r="R400">
        <v>2.0500000000000001E-2</v>
      </c>
      <c r="S400">
        <v>-4.2700000000000002E-2</v>
      </c>
      <c r="T400">
        <v>-3.5000000000000003E-2</v>
      </c>
    </row>
    <row r="401" spans="1:20">
      <c r="A401">
        <v>199403</v>
      </c>
      <c r="B401">
        <v>-4.7800000000000002E-2</v>
      </c>
      <c r="C401">
        <v>2.7000000000000001E-3</v>
      </c>
      <c r="D401">
        <v>-4.1700000000000001E-2</v>
      </c>
      <c r="E401">
        <v>1.61E-2</v>
      </c>
      <c r="F401">
        <v>-3.8800000000000001E-2</v>
      </c>
      <c r="G401">
        <v>-6.8999999999999999E-3</v>
      </c>
      <c r="H401">
        <v>-3.7999999999999999E-2</v>
      </c>
      <c r="I401">
        <v>-3.2199999999999999E-2</v>
      </c>
      <c r="J401">
        <v>-7.46E-2</v>
      </c>
      <c r="K401">
        <v>-5.1299999999999998E-2</v>
      </c>
      <c r="L401">
        <v>-6.0100000000000001E-2</v>
      </c>
      <c r="M401">
        <v>-5.0500000000000003E-2</v>
      </c>
      <c r="N401">
        <v>-4.2599999999999999E-2</v>
      </c>
      <c r="O401">
        <v>-6.7900000000000002E-2</v>
      </c>
      <c r="P401">
        <v>-5.57E-2</v>
      </c>
      <c r="Q401">
        <v>-4.2000000000000003E-2</v>
      </c>
      <c r="R401">
        <v>-4.9700000000000001E-2</v>
      </c>
      <c r="S401">
        <v>-3.6400000000000002E-2</v>
      </c>
      <c r="T401">
        <v>-5.2499999999999998E-2</v>
      </c>
    </row>
    <row r="402" spans="1:20">
      <c r="A402">
        <v>199404</v>
      </c>
      <c r="B402">
        <v>6.7999999999999996E-3</v>
      </c>
      <c r="C402">
        <v>2.7000000000000001E-3</v>
      </c>
      <c r="D402">
        <v>9.2999999999999992E-3</v>
      </c>
      <c r="E402">
        <v>-9.4E-2</v>
      </c>
      <c r="F402">
        <v>3.8600000000000002E-2</v>
      </c>
      <c r="G402">
        <v>4.0000000000000002E-4</v>
      </c>
      <c r="H402">
        <v>-0.02</v>
      </c>
      <c r="I402">
        <v>2.18E-2</v>
      </c>
      <c r="J402">
        <v>4.4699999999999997E-2</v>
      </c>
      <c r="K402">
        <v>1.6000000000000001E-3</v>
      </c>
      <c r="L402">
        <v>-1.2500000000000001E-2</v>
      </c>
      <c r="M402">
        <v>0</v>
      </c>
      <c r="N402">
        <v>-2.5899999999999999E-2</v>
      </c>
      <c r="O402">
        <v>3.8E-3</v>
      </c>
      <c r="P402">
        <v>-6.8999999999999999E-3</v>
      </c>
      <c r="Q402">
        <v>1.84E-2</v>
      </c>
      <c r="R402">
        <v>-1.8E-3</v>
      </c>
      <c r="S402">
        <v>2.1700000000000001E-2</v>
      </c>
      <c r="T402">
        <v>-2.5999999999999999E-3</v>
      </c>
    </row>
    <row r="403" spans="1:20">
      <c r="A403">
        <v>199405</v>
      </c>
      <c r="B403">
        <v>5.7999999999999996E-3</v>
      </c>
      <c r="C403">
        <v>3.0999999999999999E-3</v>
      </c>
      <c r="D403">
        <v>-1.5900000000000001E-2</v>
      </c>
      <c r="E403">
        <v>0.01</v>
      </c>
      <c r="F403">
        <v>5.5999999999999999E-3</v>
      </c>
      <c r="G403">
        <v>-3.2800000000000003E-2</v>
      </c>
      <c r="H403">
        <v>1.61E-2</v>
      </c>
      <c r="I403">
        <v>3.4200000000000001E-2</v>
      </c>
      <c r="J403">
        <v>2.6200000000000001E-2</v>
      </c>
      <c r="K403">
        <v>9.1000000000000004E-3</v>
      </c>
      <c r="L403">
        <v>3.2199999999999999E-2</v>
      </c>
      <c r="M403">
        <v>2.81E-2</v>
      </c>
      <c r="N403">
        <v>1.5E-3</v>
      </c>
      <c r="O403">
        <v>-2.64E-2</v>
      </c>
      <c r="P403">
        <v>-7.7000000000000002E-3</v>
      </c>
      <c r="Q403">
        <v>-5.6599999999999998E-2</v>
      </c>
      <c r="R403">
        <v>-3.1099999999999999E-2</v>
      </c>
      <c r="S403">
        <v>0.04</v>
      </c>
      <c r="T403">
        <v>1.9099999999999999E-2</v>
      </c>
    </row>
    <row r="404" spans="1:20">
      <c r="A404">
        <v>199406</v>
      </c>
      <c r="B404">
        <v>-3.0300000000000001E-2</v>
      </c>
      <c r="C404">
        <v>3.0999999999999999E-3</v>
      </c>
      <c r="D404">
        <v>-1.5900000000000001E-2</v>
      </c>
      <c r="E404">
        <v>-3.7900000000000003E-2</v>
      </c>
      <c r="F404">
        <v>-0.03</v>
      </c>
      <c r="G404">
        <v>-3.8600000000000002E-2</v>
      </c>
      <c r="H404">
        <v>-2.63E-2</v>
      </c>
      <c r="I404">
        <v>-3.1600000000000003E-2</v>
      </c>
      <c r="J404">
        <v>-3.2599999999999997E-2</v>
      </c>
      <c r="K404">
        <v>-3.5900000000000001E-2</v>
      </c>
      <c r="L404">
        <v>6.3E-3</v>
      </c>
      <c r="M404">
        <v>-8.5000000000000006E-3</v>
      </c>
      <c r="N404">
        <v>-4.8399999999999999E-2</v>
      </c>
      <c r="O404">
        <v>-3.4099999999999998E-2</v>
      </c>
      <c r="P404">
        <v>-1.9400000000000001E-2</v>
      </c>
      <c r="Q404">
        <v>-3.44E-2</v>
      </c>
      <c r="R404">
        <v>-2.35E-2</v>
      </c>
      <c r="S404">
        <v>-2.9100000000000001E-2</v>
      </c>
      <c r="T404">
        <v>-2.6700000000000002E-2</v>
      </c>
    </row>
    <row r="405" spans="1:20">
      <c r="A405">
        <v>199407</v>
      </c>
      <c r="B405">
        <v>2.8199999999999999E-2</v>
      </c>
      <c r="C405">
        <v>2.8E-3</v>
      </c>
      <c r="D405">
        <v>3.1399999999999997E-2</v>
      </c>
      <c r="E405">
        <v>9.1000000000000004E-3</v>
      </c>
      <c r="F405">
        <v>2.9100000000000001E-2</v>
      </c>
      <c r="G405">
        <v>1.2699999999999999E-2</v>
      </c>
      <c r="H405">
        <v>2.0199999999999999E-2</v>
      </c>
      <c r="I405">
        <v>3.5799999999999998E-2</v>
      </c>
      <c r="J405">
        <v>1.0999999999999999E-2</v>
      </c>
      <c r="K405">
        <v>2.1000000000000001E-2</v>
      </c>
      <c r="L405">
        <v>6.4899999999999999E-2</v>
      </c>
      <c r="M405">
        <v>-9.7000000000000003E-3</v>
      </c>
      <c r="N405">
        <v>4.3999999999999997E-2</v>
      </c>
      <c r="O405">
        <v>3.56E-2</v>
      </c>
      <c r="P405">
        <v>7.1999999999999998E-3</v>
      </c>
      <c r="Q405">
        <v>4.8800000000000003E-2</v>
      </c>
      <c r="R405">
        <v>4.1999999999999997E-3</v>
      </c>
      <c r="S405">
        <v>2.52E-2</v>
      </c>
      <c r="T405">
        <v>3.1899999999999998E-2</v>
      </c>
    </row>
    <row r="406" spans="1:20">
      <c r="A406">
        <v>199408</v>
      </c>
      <c r="B406">
        <v>4.0099999999999997E-2</v>
      </c>
      <c r="C406">
        <v>3.7000000000000002E-3</v>
      </c>
      <c r="D406">
        <v>6.2100000000000002E-2</v>
      </c>
      <c r="E406">
        <v>3.5000000000000003E-2</v>
      </c>
      <c r="F406">
        <v>-5.4000000000000003E-3</v>
      </c>
      <c r="G406">
        <v>4.7500000000000001E-2</v>
      </c>
      <c r="H406">
        <v>4.1700000000000001E-2</v>
      </c>
      <c r="I406">
        <v>5.8700000000000002E-2</v>
      </c>
      <c r="J406">
        <v>0.10199999999999999</v>
      </c>
      <c r="K406">
        <v>5.21E-2</v>
      </c>
      <c r="L406">
        <v>4.8500000000000001E-2</v>
      </c>
      <c r="M406">
        <v>2.9600000000000001E-2</v>
      </c>
      <c r="N406">
        <v>6.2100000000000002E-2</v>
      </c>
      <c r="O406">
        <v>-1.7500000000000002E-2</v>
      </c>
      <c r="P406">
        <v>2.9100000000000001E-2</v>
      </c>
      <c r="Q406">
        <v>2.8999999999999998E-3</v>
      </c>
      <c r="R406">
        <v>3.9100000000000003E-2</v>
      </c>
      <c r="S406">
        <v>3.1800000000000002E-2</v>
      </c>
      <c r="T406">
        <v>3.9600000000000003E-2</v>
      </c>
    </row>
    <row r="407" spans="1:20">
      <c r="A407">
        <v>199409</v>
      </c>
      <c r="B407">
        <v>-2.3099999999999999E-2</v>
      </c>
      <c r="C407">
        <v>3.7000000000000002E-3</v>
      </c>
      <c r="D407">
        <v>5.0000000000000001E-3</v>
      </c>
      <c r="E407">
        <v>5.5399999999999998E-2</v>
      </c>
      <c r="F407">
        <v>-2.4E-2</v>
      </c>
      <c r="G407">
        <v>-3.8800000000000001E-2</v>
      </c>
      <c r="H407">
        <v>-1.7500000000000002E-2</v>
      </c>
      <c r="I407">
        <v>-1.14E-2</v>
      </c>
      <c r="J407">
        <v>3.0000000000000001E-3</v>
      </c>
      <c r="K407">
        <v>-3.7600000000000001E-2</v>
      </c>
      <c r="L407">
        <v>2.9999999999999997E-4</v>
      </c>
      <c r="M407">
        <v>-2.8500000000000001E-2</v>
      </c>
      <c r="N407">
        <v>-1.95E-2</v>
      </c>
      <c r="O407">
        <v>-5.6599999999999998E-2</v>
      </c>
      <c r="P407">
        <v>-6.7000000000000004E-2</v>
      </c>
      <c r="Q407">
        <v>-3.15E-2</v>
      </c>
      <c r="R407">
        <v>-2.92E-2</v>
      </c>
      <c r="S407">
        <v>-5.1299999999999998E-2</v>
      </c>
      <c r="T407">
        <v>-1.01E-2</v>
      </c>
    </row>
    <row r="408" spans="1:20">
      <c r="A408">
        <v>199410</v>
      </c>
      <c r="B408">
        <v>1.34E-2</v>
      </c>
      <c r="C408">
        <v>3.8E-3</v>
      </c>
      <c r="D408">
        <v>2.1999999999999999E-2</v>
      </c>
      <c r="E408">
        <v>-8.8499999999999995E-2</v>
      </c>
      <c r="F408">
        <v>6.9699999999999998E-2</v>
      </c>
      <c r="G408">
        <v>1.2500000000000001E-2</v>
      </c>
      <c r="H408">
        <v>-1.01E-2</v>
      </c>
      <c r="I408">
        <v>-3.5999999999999999E-3</v>
      </c>
      <c r="J408">
        <v>2.0199999999999999E-2</v>
      </c>
      <c r="K408">
        <v>1.47E-2</v>
      </c>
      <c r="L408">
        <v>-4.2299999999999997E-2</v>
      </c>
      <c r="M408">
        <v>1.2200000000000001E-2</v>
      </c>
      <c r="N408">
        <v>4.1599999999999998E-2</v>
      </c>
      <c r="O408">
        <v>-1.7399999999999999E-2</v>
      </c>
      <c r="P408">
        <v>1.8800000000000001E-2</v>
      </c>
      <c r="Q408">
        <v>1.18E-2</v>
      </c>
      <c r="R408">
        <v>7.0000000000000001E-3</v>
      </c>
      <c r="S408">
        <v>-2.9999999999999997E-4</v>
      </c>
      <c r="T408">
        <v>7.1999999999999998E-3</v>
      </c>
    </row>
    <row r="409" spans="1:20">
      <c r="A409">
        <v>199411</v>
      </c>
      <c r="B409">
        <v>-4.0399999999999998E-2</v>
      </c>
      <c r="C409">
        <v>3.7000000000000002E-3</v>
      </c>
      <c r="D409">
        <v>-1.29E-2</v>
      </c>
      <c r="E409">
        <v>-0.1008</v>
      </c>
      <c r="F409">
        <v>-5.4699999999999999E-2</v>
      </c>
      <c r="G409">
        <v>-3.9100000000000003E-2</v>
      </c>
      <c r="H409">
        <v>-5.11E-2</v>
      </c>
      <c r="I409">
        <v>-8.0699999999999994E-2</v>
      </c>
      <c r="J409">
        <v>5.4000000000000003E-3</v>
      </c>
      <c r="K409">
        <v>-4.4499999999999998E-2</v>
      </c>
      <c r="L409">
        <v>-8.9200000000000002E-2</v>
      </c>
      <c r="M409">
        <v>-4.2000000000000003E-2</v>
      </c>
      <c r="N409">
        <v>-4.02E-2</v>
      </c>
      <c r="O409">
        <v>-5.1700000000000003E-2</v>
      </c>
      <c r="P409">
        <v>-4.2299999999999997E-2</v>
      </c>
      <c r="Q409">
        <v>-1.1000000000000001E-3</v>
      </c>
      <c r="R409">
        <v>-3.6200000000000003E-2</v>
      </c>
      <c r="S409">
        <v>-5.6899999999999999E-2</v>
      </c>
      <c r="T409">
        <v>-4.4600000000000001E-2</v>
      </c>
    </row>
    <row r="410" spans="1:20">
      <c r="A410">
        <v>199412</v>
      </c>
      <c r="B410">
        <v>8.6E-3</v>
      </c>
      <c r="C410">
        <v>4.4000000000000003E-3</v>
      </c>
      <c r="D410">
        <v>1.15E-2</v>
      </c>
      <c r="E410">
        <v>2.3800000000000002E-2</v>
      </c>
      <c r="F410">
        <v>-1.1299999999999999E-2</v>
      </c>
      <c r="G410">
        <v>1.26E-2</v>
      </c>
      <c r="H410">
        <v>6.6E-3</v>
      </c>
      <c r="I410">
        <v>3.1099999999999999E-2</v>
      </c>
      <c r="J410">
        <v>-1.6000000000000001E-3</v>
      </c>
      <c r="K410">
        <v>2.8999999999999998E-3</v>
      </c>
      <c r="L410">
        <v>3.9399999999999998E-2</v>
      </c>
      <c r="M410">
        <v>7.1999999999999998E-3</v>
      </c>
      <c r="N410">
        <v>3.3799999999999997E-2</v>
      </c>
      <c r="O410">
        <v>3.9699999999999999E-2</v>
      </c>
      <c r="P410">
        <v>1.7899999999999999E-2</v>
      </c>
      <c r="Q410">
        <v>-9.0000000000000095E-4</v>
      </c>
      <c r="R410">
        <v>-4.8099999999999997E-2</v>
      </c>
      <c r="S410">
        <v>9.4999999999999998E-3</v>
      </c>
      <c r="T410">
        <v>1.4999999999999999E-2</v>
      </c>
    </row>
    <row r="411" spans="1:20">
      <c r="A411">
        <v>199501</v>
      </c>
      <c r="B411">
        <v>1.7999999999999999E-2</v>
      </c>
      <c r="C411">
        <v>4.1999999999999997E-3</v>
      </c>
      <c r="D411">
        <v>2.0899999999999998E-2</v>
      </c>
      <c r="E411">
        <v>-6.2899999999999998E-2</v>
      </c>
      <c r="F411">
        <v>-1.8E-3</v>
      </c>
      <c r="G411">
        <v>-3.3700000000000001E-2</v>
      </c>
      <c r="H411">
        <v>8.6999999999999994E-3</v>
      </c>
      <c r="I411">
        <v>-2.9499999999999998E-2</v>
      </c>
      <c r="J411">
        <v>5.4300000000000001E-2</v>
      </c>
      <c r="K411">
        <v>9.2999999999999992E-3</v>
      </c>
      <c r="L411">
        <v>-6.3299999999999995E-2</v>
      </c>
      <c r="M411">
        <v>2.0299999999999999E-2</v>
      </c>
      <c r="N411">
        <v>-6.1999999999999998E-3</v>
      </c>
      <c r="O411">
        <v>-6.25E-2</v>
      </c>
      <c r="P411">
        <v>1.49E-2</v>
      </c>
      <c r="Q411">
        <v>5.8099999999999999E-2</v>
      </c>
      <c r="R411">
        <v>1.15E-2</v>
      </c>
      <c r="S411">
        <v>5.2200000000000003E-2</v>
      </c>
      <c r="T411">
        <v>1.77E-2</v>
      </c>
    </row>
    <row r="412" spans="1:20">
      <c r="A412">
        <v>199502</v>
      </c>
      <c r="B412">
        <v>3.6299999999999999E-2</v>
      </c>
      <c r="C412">
        <v>4.0000000000000001E-3</v>
      </c>
      <c r="D412">
        <v>2.35E-2</v>
      </c>
      <c r="E412">
        <v>3.7199999999999997E-2</v>
      </c>
      <c r="F412">
        <v>4.3400000000000001E-2</v>
      </c>
      <c r="G412">
        <v>2.07E-2</v>
      </c>
      <c r="H412">
        <v>4.6300000000000001E-2</v>
      </c>
      <c r="I412">
        <v>5.6099999999999997E-2</v>
      </c>
      <c r="J412">
        <v>1.3899999999999999E-2</v>
      </c>
      <c r="K412">
        <v>1.83E-2</v>
      </c>
      <c r="L412">
        <v>2.9100000000000001E-2</v>
      </c>
      <c r="M412">
        <v>4.0599999999999997E-2</v>
      </c>
      <c r="N412">
        <v>6.4100000000000004E-2</v>
      </c>
      <c r="O412">
        <v>4.1599999999999998E-2</v>
      </c>
      <c r="P412">
        <v>6.5500000000000003E-2</v>
      </c>
      <c r="Q412">
        <v>4.1999999999999997E-3</v>
      </c>
      <c r="R412">
        <v>2.4299999999999999E-2</v>
      </c>
      <c r="S412">
        <v>4.53E-2</v>
      </c>
      <c r="T412">
        <v>3.2500000000000001E-2</v>
      </c>
    </row>
    <row r="413" spans="1:20">
      <c r="A413">
        <v>199503</v>
      </c>
      <c r="B413">
        <v>2.18E-2</v>
      </c>
      <c r="C413">
        <v>4.5999999999999999E-3</v>
      </c>
      <c r="D413">
        <v>2.5499999999999998E-2</v>
      </c>
      <c r="E413">
        <v>9.7299999999999998E-2</v>
      </c>
      <c r="F413">
        <v>4.6600000000000003E-2</v>
      </c>
      <c r="G413">
        <v>-1.1999999999999999E-3</v>
      </c>
      <c r="H413">
        <v>3.3000000000000002E-2</v>
      </c>
      <c r="I413">
        <v>5.3999999999999999E-2</v>
      </c>
      <c r="J413">
        <v>1.38E-2</v>
      </c>
      <c r="K413">
        <v>3.0999999999999999E-3</v>
      </c>
      <c r="L413">
        <v>1.7000000000000001E-2</v>
      </c>
      <c r="M413">
        <v>3.6999999999999998E-2</v>
      </c>
      <c r="N413">
        <v>3.6700000000000003E-2</v>
      </c>
      <c r="O413">
        <v>8.3000000000000001E-3</v>
      </c>
      <c r="P413">
        <v>4.2099999999999999E-2</v>
      </c>
      <c r="Q413">
        <v>-2.2100000000000002E-2</v>
      </c>
      <c r="R413">
        <v>3.7699999999999997E-2</v>
      </c>
      <c r="S413">
        <v>7.4999999999999997E-3</v>
      </c>
      <c r="T413">
        <v>1.8599999999999998E-2</v>
      </c>
    </row>
    <row r="414" spans="1:20">
      <c r="A414">
        <v>199504</v>
      </c>
      <c r="B414">
        <v>2.1100000000000001E-2</v>
      </c>
      <c r="C414">
        <v>4.4000000000000003E-3</v>
      </c>
      <c r="D414">
        <v>3.1899999999999998E-2</v>
      </c>
      <c r="E414">
        <v>-2.06E-2</v>
      </c>
      <c r="F414">
        <v>1.95E-2</v>
      </c>
      <c r="G414">
        <v>-1.03E-2</v>
      </c>
      <c r="H414">
        <v>1.66E-2</v>
      </c>
      <c r="I414">
        <v>2.75E-2</v>
      </c>
      <c r="J414">
        <v>3.09E-2</v>
      </c>
      <c r="K414">
        <v>-1.23E-2</v>
      </c>
      <c r="L414">
        <v>-4.5999999999999999E-3</v>
      </c>
      <c r="M414">
        <v>6.8999999999999999E-3</v>
      </c>
      <c r="N414">
        <v>7.4999999999999997E-2</v>
      </c>
      <c r="O414">
        <v>1.3100000000000001E-2</v>
      </c>
      <c r="P414">
        <v>3.0800000000000001E-2</v>
      </c>
      <c r="Q414">
        <v>1.9400000000000001E-2</v>
      </c>
      <c r="R414">
        <v>-2.6200000000000001E-2</v>
      </c>
      <c r="S414">
        <v>1.21E-2</v>
      </c>
      <c r="T414">
        <v>1.38E-2</v>
      </c>
    </row>
    <row r="415" spans="1:20">
      <c r="A415">
        <v>199505</v>
      </c>
      <c r="B415">
        <v>2.9000000000000001E-2</v>
      </c>
      <c r="C415">
        <v>5.4000000000000003E-3</v>
      </c>
      <c r="D415">
        <v>4.5400000000000003E-2</v>
      </c>
      <c r="E415">
        <v>-1.5900000000000001E-2</v>
      </c>
      <c r="F415">
        <v>3.6200000000000003E-2</v>
      </c>
      <c r="G415">
        <v>1.06E-2</v>
      </c>
      <c r="H415">
        <v>2.1600000000000001E-2</v>
      </c>
      <c r="I415">
        <v>2.4500000000000001E-2</v>
      </c>
      <c r="J415">
        <v>2.4199999999999999E-2</v>
      </c>
      <c r="K415">
        <v>8.2000000000000007E-3</v>
      </c>
      <c r="L415">
        <v>1.12E-2</v>
      </c>
      <c r="M415">
        <v>4.1000000000000002E-2</v>
      </c>
      <c r="N415">
        <v>3.0099999999999998E-2</v>
      </c>
      <c r="O415">
        <v>4.4900000000000002E-2</v>
      </c>
      <c r="P415">
        <v>1.6500000000000001E-2</v>
      </c>
      <c r="Q415">
        <v>5.4699999999999999E-2</v>
      </c>
      <c r="R415">
        <v>3.0599999999999999E-2</v>
      </c>
      <c r="S415">
        <v>5.6599999999999998E-2</v>
      </c>
      <c r="T415">
        <v>5.0000000000000001E-3</v>
      </c>
    </row>
    <row r="416" spans="1:20">
      <c r="A416">
        <v>199506</v>
      </c>
      <c r="B416">
        <v>2.7199999999999998E-2</v>
      </c>
      <c r="C416">
        <v>4.7000000000000002E-3</v>
      </c>
      <c r="D416">
        <v>1.23E-2</v>
      </c>
      <c r="E416">
        <v>4.3E-3</v>
      </c>
      <c r="F416">
        <v>-3.5700000000000003E-2</v>
      </c>
      <c r="G416">
        <v>2.3E-2</v>
      </c>
      <c r="H416">
        <v>3.3E-3</v>
      </c>
      <c r="I416">
        <v>9.2999999999999992E-3</v>
      </c>
      <c r="J416">
        <v>2.5399999999999999E-2</v>
      </c>
      <c r="K416">
        <v>2.29E-2</v>
      </c>
      <c r="L416">
        <v>6.0499999999999998E-2</v>
      </c>
      <c r="M416">
        <v>2.8E-3</v>
      </c>
      <c r="N416">
        <v>5.7599999999999998E-2</v>
      </c>
      <c r="O416">
        <v>7.4000000000000003E-3</v>
      </c>
      <c r="P416">
        <v>3.8100000000000002E-2</v>
      </c>
      <c r="Q416">
        <v>-9.2999999999999992E-3</v>
      </c>
      <c r="R416">
        <v>4.9099999999999998E-2</v>
      </c>
      <c r="S416">
        <v>1.26E-2</v>
      </c>
      <c r="T416">
        <v>4.8300000000000003E-2</v>
      </c>
    </row>
    <row r="417" spans="1:20">
      <c r="A417">
        <v>199507</v>
      </c>
      <c r="B417">
        <v>3.7199999999999997E-2</v>
      </c>
      <c r="C417">
        <v>4.4999999999999997E-3</v>
      </c>
      <c r="D417">
        <v>2.5000000000000001E-3</v>
      </c>
      <c r="E417">
        <v>7.0599999999999996E-2</v>
      </c>
      <c r="F417">
        <v>1.7600000000000001E-2</v>
      </c>
      <c r="G417">
        <v>5.8400000000000001E-2</v>
      </c>
      <c r="H417">
        <v>2.3199999999999998E-2</v>
      </c>
      <c r="I417">
        <v>1.9199999999999998E-2</v>
      </c>
      <c r="J417">
        <v>2.1499999999999998E-2</v>
      </c>
      <c r="K417">
        <v>4.3200000000000002E-2</v>
      </c>
      <c r="L417">
        <v>0.06</v>
      </c>
      <c r="M417">
        <v>2.86E-2</v>
      </c>
      <c r="N417">
        <v>7.0699999999999999E-2</v>
      </c>
      <c r="O417">
        <v>1.7600000000000001E-2</v>
      </c>
      <c r="P417">
        <v>7.2400000000000006E-2</v>
      </c>
      <c r="Q417">
        <v>-8.3000000000000001E-3</v>
      </c>
      <c r="R417">
        <v>2.58E-2</v>
      </c>
      <c r="S417">
        <v>3.7400000000000003E-2</v>
      </c>
      <c r="T417">
        <v>5.1200000000000002E-2</v>
      </c>
    </row>
    <row r="418" spans="1:20">
      <c r="A418">
        <v>199508</v>
      </c>
      <c r="B418">
        <v>5.4999999999999997E-3</v>
      </c>
      <c r="C418">
        <v>4.7000000000000002E-3</v>
      </c>
      <c r="D418">
        <v>-3.3E-3</v>
      </c>
      <c r="E418">
        <v>-1.1299999999999999E-2</v>
      </c>
      <c r="F418">
        <v>-2.1299999999999999E-2</v>
      </c>
      <c r="G418">
        <v>-2E-3</v>
      </c>
      <c r="H418">
        <v>5.1000000000000004E-3</v>
      </c>
      <c r="I418">
        <v>-6.1999999999999998E-3</v>
      </c>
      <c r="J418">
        <v>-2.3E-3</v>
      </c>
      <c r="K418">
        <v>-2.18E-2</v>
      </c>
      <c r="L418">
        <v>-5.1000000000000004E-3</v>
      </c>
      <c r="M418">
        <v>-1.5599999999999999E-2</v>
      </c>
      <c r="N418">
        <v>-6.7000000000000002E-3</v>
      </c>
      <c r="O418">
        <v>3.0999999999999999E-3</v>
      </c>
      <c r="P418">
        <v>-7.4000000000000003E-3</v>
      </c>
      <c r="Q418">
        <v>5.1000000000000004E-3</v>
      </c>
      <c r="R418">
        <v>-3.6700000000000003E-2</v>
      </c>
      <c r="S418">
        <v>4.7199999999999999E-2</v>
      </c>
      <c r="T418">
        <v>1.46E-2</v>
      </c>
    </row>
    <row r="419" spans="1:20">
      <c r="A419">
        <v>199509</v>
      </c>
      <c r="B419">
        <v>3.3500000000000002E-2</v>
      </c>
      <c r="C419">
        <v>4.3E-3</v>
      </c>
      <c r="D419">
        <v>7.6600000000000001E-2</v>
      </c>
      <c r="E419">
        <v>8.6999999999999994E-3</v>
      </c>
      <c r="F419">
        <v>8.3000000000000001E-3</v>
      </c>
      <c r="G419">
        <v>2.23E-2</v>
      </c>
      <c r="H419">
        <v>-3.5999999999999999E-3</v>
      </c>
      <c r="I419">
        <v>2.2499999999999999E-2</v>
      </c>
      <c r="J419">
        <v>7.4200000000000002E-2</v>
      </c>
      <c r="K419">
        <v>1.7500000000000002E-2</v>
      </c>
      <c r="L419">
        <v>-4.5600000000000002E-2</v>
      </c>
      <c r="M419">
        <v>-4.3700000000000003E-2</v>
      </c>
      <c r="N419">
        <v>8.3999999999999995E-3</v>
      </c>
      <c r="O419">
        <v>-8.2000000000000007E-3</v>
      </c>
      <c r="P419">
        <v>3.3599999999999998E-2</v>
      </c>
      <c r="Q419">
        <v>5.8099999999999999E-2</v>
      </c>
      <c r="R419">
        <v>3.32E-2</v>
      </c>
      <c r="S419">
        <v>5.33E-2</v>
      </c>
      <c r="T419">
        <v>2.87E-2</v>
      </c>
    </row>
    <row r="420" spans="1:20">
      <c r="A420">
        <v>199510</v>
      </c>
      <c r="B420">
        <v>-1.52E-2</v>
      </c>
      <c r="C420">
        <v>4.7000000000000002E-3</v>
      </c>
      <c r="D420">
        <v>1.0800000000000001E-2</v>
      </c>
      <c r="E420">
        <v>-9.3399999999999997E-2</v>
      </c>
      <c r="F420">
        <v>-6.1999999999999998E-3</v>
      </c>
      <c r="G420">
        <v>-5.3400000000000003E-2</v>
      </c>
      <c r="H420">
        <v>-2.4299999999999999E-2</v>
      </c>
      <c r="I420">
        <v>-6.2700000000000006E-2</v>
      </c>
      <c r="J420">
        <v>2.6499999999999999E-2</v>
      </c>
      <c r="K420">
        <v>-2.7400000000000001E-2</v>
      </c>
      <c r="L420">
        <v>-6.3899999999999998E-2</v>
      </c>
      <c r="M420">
        <v>-7.2700000000000001E-2</v>
      </c>
      <c r="N420">
        <v>6.0000000000000001E-3</v>
      </c>
      <c r="O420">
        <v>-5.74E-2</v>
      </c>
      <c r="P420">
        <v>-2.64E-2</v>
      </c>
      <c r="Q420">
        <v>1.01E-2</v>
      </c>
      <c r="R420">
        <v>-7.2499999999999995E-2</v>
      </c>
      <c r="S420">
        <v>-2.3900000000000001E-2</v>
      </c>
      <c r="T420">
        <v>-1.7500000000000002E-2</v>
      </c>
    </row>
    <row r="421" spans="1:20">
      <c r="A421">
        <v>199511</v>
      </c>
      <c r="B421">
        <v>3.95E-2</v>
      </c>
      <c r="C421">
        <v>4.1999999999999997E-3</v>
      </c>
      <c r="D421">
        <v>3.8899999999999997E-2</v>
      </c>
      <c r="E421">
        <v>8.8300000000000003E-2</v>
      </c>
      <c r="F421">
        <v>4.4699999999999997E-2</v>
      </c>
      <c r="G421">
        <v>1.9800000000000002E-2</v>
      </c>
      <c r="H421">
        <v>5.1299999999999998E-2</v>
      </c>
      <c r="I421">
        <v>5.9799999999999999E-2</v>
      </c>
      <c r="J421">
        <v>4.9700000000000001E-2</v>
      </c>
      <c r="K421">
        <v>7.3800000000000004E-2</v>
      </c>
      <c r="L421">
        <v>7.5999999999999998E-2</v>
      </c>
      <c r="M421">
        <v>6.6799999999999998E-2</v>
      </c>
      <c r="N421">
        <v>-3.2000000000000002E-3</v>
      </c>
      <c r="O421">
        <v>5.0200000000000002E-2</v>
      </c>
      <c r="P421">
        <v>7.0800000000000002E-2</v>
      </c>
      <c r="Q421">
        <v>1.14E-2</v>
      </c>
      <c r="R421">
        <v>5.4600000000000003E-2</v>
      </c>
      <c r="S421">
        <v>6.3399999999999998E-2</v>
      </c>
      <c r="T421">
        <v>3.0499999999999999E-2</v>
      </c>
    </row>
    <row r="422" spans="1:20">
      <c r="A422">
        <v>199512</v>
      </c>
      <c r="B422">
        <v>1.03E-2</v>
      </c>
      <c r="C422">
        <v>4.8999999999999998E-3</v>
      </c>
      <c r="D422">
        <v>1.2699999999999999E-2</v>
      </c>
      <c r="E422">
        <v>2.24E-2</v>
      </c>
      <c r="F422">
        <v>5.2200000000000003E-2</v>
      </c>
      <c r="G422">
        <v>2.98E-2</v>
      </c>
      <c r="H422">
        <v>-1.67E-2</v>
      </c>
      <c r="I422">
        <v>1.7299999999999999E-2</v>
      </c>
      <c r="J422">
        <v>3.5700000000000003E-2</v>
      </c>
      <c r="K422">
        <v>2.1399999999999999E-2</v>
      </c>
      <c r="L422">
        <v>-8.8999999999999999E-3</v>
      </c>
      <c r="M422">
        <v>-9.5999999999999992E-3</v>
      </c>
      <c r="N422">
        <v>-2.4799999999999999E-2</v>
      </c>
      <c r="O422">
        <v>3.8899999999999997E-2</v>
      </c>
      <c r="P422">
        <v>5.8999999999999999E-3</v>
      </c>
      <c r="Q422">
        <v>4.5699999999999998E-2</v>
      </c>
      <c r="R422">
        <v>-2.53E-2</v>
      </c>
      <c r="S422">
        <v>7.6E-3</v>
      </c>
      <c r="T422">
        <v>1.2699999999999999E-2</v>
      </c>
    </row>
    <row r="423" spans="1:20">
      <c r="A423">
        <v>199601</v>
      </c>
      <c r="B423">
        <v>2.2599999999999999E-2</v>
      </c>
      <c r="C423">
        <v>4.3E-3</v>
      </c>
      <c r="D423">
        <v>2.7400000000000001E-2</v>
      </c>
      <c r="E423">
        <v>0.12690000000000001</v>
      </c>
      <c r="F423">
        <v>-8.8000000000000005E-3</v>
      </c>
      <c r="G423">
        <v>-3.2000000000000001E-2</v>
      </c>
      <c r="H423">
        <v>2.75E-2</v>
      </c>
      <c r="I423">
        <v>5.3400000000000003E-2</v>
      </c>
      <c r="J423">
        <v>4.9700000000000001E-2</v>
      </c>
      <c r="K423">
        <v>4.7999999999999996E-3</v>
      </c>
      <c r="L423">
        <v>3.4700000000000002E-2</v>
      </c>
      <c r="M423">
        <v>4.5999999999999999E-3</v>
      </c>
      <c r="N423">
        <v>3.0300000000000001E-2</v>
      </c>
      <c r="O423">
        <v>2.6599999999999999E-2</v>
      </c>
      <c r="P423">
        <v>3.8E-3</v>
      </c>
      <c r="Q423">
        <v>1.4800000000000001E-2</v>
      </c>
      <c r="R423">
        <v>-2.3999999999999998E-3</v>
      </c>
      <c r="S423">
        <v>3.5000000000000003E-2</v>
      </c>
      <c r="T423">
        <v>1.5100000000000001E-2</v>
      </c>
    </row>
    <row r="424" spans="1:20">
      <c r="A424">
        <v>199602</v>
      </c>
      <c r="B424">
        <v>1.3299999999999999E-2</v>
      </c>
      <c r="C424">
        <v>3.8999999999999998E-3</v>
      </c>
      <c r="D424">
        <v>2.7900000000000001E-2</v>
      </c>
      <c r="E424">
        <v>2.7099999999999999E-2</v>
      </c>
      <c r="F424">
        <v>6.1999999999999998E-3</v>
      </c>
      <c r="G424">
        <v>1.11E-2</v>
      </c>
      <c r="H424">
        <v>6.4000000000000003E-3</v>
      </c>
      <c r="I424">
        <v>2.64E-2</v>
      </c>
      <c r="J424">
        <v>-1.5299999999999999E-2</v>
      </c>
      <c r="K424">
        <v>-1.9300000000000001E-2</v>
      </c>
      <c r="L424">
        <v>-1.11E-2</v>
      </c>
      <c r="M424">
        <v>5.5500000000000001E-2</v>
      </c>
      <c r="N424">
        <v>4.3799999999999999E-2</v>
      </c>
      <c r="O424">
        <v>1.44E-2</v>
      </c>
      <c r="P424">
        <v>2.93E-2</v>
      </c>
      <c r="Q424">
        <v>-2.9700000000000001E-2</v>
      </c>
      <c r="R424">
        <v>5.4199999999999998E-2</v>
      </c>
      <c r="S424">
        <v>1.7399999999999999E-2</v>
      </c>
      <c r="T424">
        <v>3.5000000000000001E-3</v>
      </c>
    </row>
    <row r="425" spans="1:20">
      <c r="A425">
        <v>199603</v>
      </c>
      <c r="B425">
        <v>7.3000000000000001E-3</v>
      </c>
      <c r="C425">
        <v>3.8999999999999998E-3</v>
      </c>
      <c r="D425">
        <v>-1.9599999999999999E-2</v>
      </c>
      <c r="E425">
        <v>-8.0000000000000002E-3</v>
      </c>
      <c r="F425">
        <v>4.4900000000000002E-2</v>
      </c>
      <c r="G425">
        <v>8.7900000000000006E-2</v>
      </c>
      <c r="H425">
        <v>4.4000000000000003E-3</v>
      </c>
      <c r="I425">
        <v>5.4300000000000001E-2</v>
      </c>
      <c r="J425">
        <v>-1.8E-3</v>
      </c>
      <c r="K425">
        <v>3.3300000000000003E-2</v>
      </c>
      <c r="L425">
        <v>4.99E-2</v>
      </c>
      <c r="M425">
        <v>1.21E-2</v>
      </c>
      <c r="N425">
        <v>-2.7E-2</v>
      </c>
      <c r="O425">
        <v>6.2100000000000002E-2</v>
      </c>
      <c r="P425">
        <v>3.0499999999999999E-2</v>
      </c>
      <c r="Q425">
        <v>-8.6E-3</v>
      </c>
      <c r="R425">
        <v>6.0199999999999997E-2</v>
      </c>
      <c r="S425">
        <v>5.7000000000000002E-3</v>
      </c>
      <c r="T425">
        <v>-8.0000000000000004E-4</v>
      </c>
    </row>
    <row r="426" spans="1:20">
      <c r="A426">
        <v>199604</v>
      </c>
      <c r="B426">
        <v>2.06E-2</v>
      </c>
      <c r="C426">
        <v>4.5999999999999999E-3</v>
      </c>
      <c r="D426">
        <v>-9.7999999999999997E-3</v>
      </c>
      <c r="E426">
        <v>8.3999999999999995E-3</v>
      </c>
      <c r="F426">
        <v>3.1600000000000003E-2</v>
      </c>
      <c r="G426">
        <v>4.4900000000000002E-2</v>
      </c>
      <c r="H426">
        <v>4.07E-2</v>
      </c>
      <c r="I426">
        <v>-1.7100000000000001E-2</v>
      </c>
      <c r="J426">
        <v>-1.24E-2</v>
      </c>
      <c r="K426">
        <v>1.17E-2</v>
      </c>
      <c r="L426">
        <v>1.46E-2</v>
      </c>
      <c r="M426">
        <v>4.65E-2</v>
      </c>
      <c r="N426">
        <v>6.2300000000000001E-2</v>
      </c>
      <c r="O426">
        <v>2.81E-2</v>
      </c>
      <c r="P426">
        <v>1.4200000000000001E-2</v>
      </c>
      <c r="Q426">
        <v>-3.0499999999999999E-2</v>
      </c>
      <c r="R426">
        <v>4.0099999999999997E-2</v>
      </c>
      <c r="S426">
        <v>-1.54E-2</v>
      </c>
      <c r="T426">
        <v>4.1599999999999998E-2</v>
      </c>
    </row>
    <row r="427" spans="1:20">
      <c r="A427">
        <v>199605</v>
      </c>
      <c r="B427">
        <v>2.3599999999999999E-2</v>
      </c>
      <c r="C427">
        <v>4.1999999999999997E-3</v>
      </c>
      <c r="D427">
        <v>6.7400000000000002E-2</v>
      </c>
      <c r="E427">
        <v>3.5099999999999999E-2</v>
      </c>
      <c r="F427">
        <v>2.0000000000000101E-4</v>
      </c>
      <c r="G427">
        <v>7.0900000000000005E-2</v>
      </c>
      <c r="H427">
        <v>2.8299999999999999E-2</v>
      </c>
      <c r="I427">
        <v>-8.8999999999999999E-3</v>
      </c>
      <c r="J427">
        <v>4.1599999999999998E-2</v>
      </c>
      <c r="K427">
        <v>3.7999999999999999E-2</v>
      </c>
      <c r="L427">
        <v>-5.3E-3</v>
      </c>
      <c r="M427">
        <v>9.4000000000000004E-3</v>
      </c>
      <c r="N427">
        <v>3.0800000000000001E-2</v>
      </c>
      <c r="O427">
        <v>1.21E-2</v>
      </c>
      <c r="P427">
        <v>5.4000000000000003E-3</v>
      </c>
      <c r="Q427">
        <v>9.2999999999999992E-3</v>
      </c>
      <c r="R427">
        <v>3.7999999999999999E-2</v>
      </c>
      <c r="S427">
        <v>0.01</v>
      </c>
      <c r="T427">
        <v>1.9400000000000001E-2</v>
      </c>
    </row>
    <row r="428" spans="1:20">
      <c r="A428">
        <v>199606</v>
      </c>
      <c r="B428">
        <v>-1.14E-2</v>
      </c>
      <c r="C428">
        <v>4.0000000000000001E-3</v>
      </c>
      <c r="D428">
        <v>3.5499999999999997E-2</v>
      </c>
      <c r="E428">
        <v>-0.1037</v>
      </c>
      <c r="F428">
        <v>5.4999999999999997E-3</v>
      </c>
      <c r="G428">
        <v>-5.9999999999999995E-4</v>
      </c>
      <c r="H428">
        <v>-7.4999999999999997E-3</v>
      </c>
      <c r="I428">
        <v>-2.7300000000000001E-2</v>
      </c>
      <c r="J428">
        <v>1.4500000000000001E-2</v>
      </c>
      <c r="K428">
        <v>8.9999999999999993E-3</v>
      </c>
      <c r="L428">
        <v>-0.06</v>
      </c>
      <c r="M428">
        <v>-6.4000000000000003E-3</v>
      </c>
      <c r="N428">
        <v>-4.9200000000000001E-2</v>
      </c>
      <c r="O428">
        <v>-5.5199999999999999E-2</v>
      </c>
      <c r="P428">
        <v>-8.5000000000000006E-3</v>
      </c>
      <c r="Q428">
        <v>4.8099999999999997E-2</v>
      </c>
      <c r="R428">
        <v>-1.9699999999999999E-2</v>
      </c>
      <c r="S428">
        <v>2.5000000000000001E-3</v>
      </c>
      <c r="T428">
        <v>-1.9E-2</v>
      </c>
    </row>
    <row r="429" spans="1:20">
      <c r="A429">
        <v>199607</v>
      </c>
      <c r="B429">
        <v>-5.9700000000000003E-2</v>
      </c>
      <c r="C429">
        <v>4.4999999999999997E-3</v>
      </c>
      <c r="D429">
        <v>-4.7899999999999998E-2</v>
      </c>
      <c r="E429">
        <v>-3.7999999999999999E-2</v>
      </c>
      <c r="F429">
        <v>-5.0200000000000002E-2</v>
      </c>
      <c r="G429">
        <v>-4.58E-2</v>
      </c>
      <c r="H429">
        <v>-6.6400000000000001E-2</v>
      </c>
      <c r="I429">
        <v>-3.6400000000000002E-2</v>
      </c>
      <c r="J429">
        <v>-4.02E-2</v>
      </c>
      <c r="K429">
        <v>-5.1499999999999997E-2</v>
      </c>
      <c r="L429">
        <v>-6.1600000000000002E-2</v>
      </c>
      <c r="M429">
        <v>-8.6099999999999996E-2</v>
      </c>
      <c r="N429">
        <v>-6.54E-2</v>
      </c>
      <c r="O429">
        <v>-4.5499999999999999E-2</v>
      </c>
      <c r="P429">
        <v>-5.3699999999999998E-2</v>
      </c>
      <c r="Q429">
        <v>-6.2700000000000006E-2</v>
      </c>
      <c r="R429">
        <v>-7.9100000000000004E-2</v>
      </c>
      <c r="S429">
        <v>-3.0300000000000001E-2</v>
      </c>
      <c r="T429">
        <v>-8.8999999999999996E-2</v>
      </c>
    </row>
    <row r="430" spans="1:20">
      <c r="A430">
        <v>199608</v>
      </c>
      <c r="B430">
        <v>2.76E-2</v>
      </c>
      <c r="C430">
        <v>4.1000000000000003E-3</v>
      </c>
      <c r="D430">
        <v>7.0000000000000001E-3</v>
      </c>
      <c r="E430">
        <v>2.4899999999999999E-2</v>
      </c>
      <c r="F430">
        <v>2.5100000000000001E-2</v>
      </c>
      <c r="G430">
        <v>4.7699999999999999E-2</v>
      </c>
      <c r="H430">
        <v>2.1700000000000001E-2</v>
      </c>
      <c r="I430">
        <v>3.6299999999999999E-2</v>
      </c>
      <c r="J430">
        <v>-6.9999999999999902E-4</v>
      </c>
      <c r="K430">
        <v>3.0599999999999999E-2</v>
      </c>
      <c r="L430">
        <v>5.3699999999999998E-2</v>
      </c>
      <c r="M430">
        <v>5.8200000000000002E-2</v>
      </c>
      <c r="N430">
        <v>4.3200000000000002E-2</v>
      </c>
      <c r="O430">
        <v>2.7099999999999999E-2</v>
      </c>
      <c r="P430">
        <v>2.7799999999999998E-2</v>
      </c>
      <c r="Q430">
        <v>2.4799999999999999E-2</v>
      </c>
      <c r="R430">
        <v>6.1699999999999998E-2</v>
      </c>
      <c r="S430">
        <v>3.7699999999999997E-2</v>
      </c>
      <c r="T430">
        <v>1.9300000000000001E-2</v>
      </c>
    </row>
    <row r="431" spans="1:20">
      <c r="A431">
        <v>199609</v>
      </c>
      <c r="B431">
        <v>5.0200000000000002E-2</v>
      </c>
      <c r="C431">
        <v>4.4000000000000003E-3</v>
      </c>
      <c r="D431">
        <v>4.1099999999999998E-2</v>
      </c>
      <c r="E431">
        <v>-3.2500000000000001E-2</v>
      </c>
      <c r="F431">
        <v>3.49E-2</v>
      </c>
      <c r="G431">
        <v>4.9799999999999997E-2</v>
      </c>
      <c r="H431">
        <v>4.3400000000000001E-2</v>
      </c>
      <c r="I431">
        <v>5.2900000000000003E-2</v>
      </c>
      <c r="J431">
        <v>6.3600000000000004E-2</v>
      </c>
      <c r="K431">
        <v>6.1400000000000003E-2</v>
      </c>
      <c r="L431">
        <v>1.52E-2</v>
      </c>
      <c r="M431">
        <v>2.29E-2</v>
      </c>
      <c r="N431">
        <v>0.1009</v>
      </c>
      <c r="O431">
        <v>8.8000000000000005E-3</v>
      </c>
      <c r="P431">
        <v>3.0700000000000002E-2</v>
      </c>
      <c r="Q431">
        <v>2.3E-3</v>
      </c>
      <c r="R431">
        <v>0.02</v>
      </c>
      <c r="S431">
        <v>5.3499999999999999E-2</v>
      </c>
      <c r="T431">
        <v>4.6399999999999997E-2</v>
      </c>
    </row>
    <row r="432" spans="1:20">
      <c r="A432">
        <v>199610</v>
      </c>
      <c r="B432">
        <v>8.6E-3</v>
      </c>
      <c r="C432">
        <v>4.1999999999999997E-3</v>
      </c>
      <c r="D432">
        <v>1.2800000000000001E-2</v>
      </c>
      <c r="E432">
        <v>-2.0299999999999999E-2</v>
      </c>
      <c r="F432">
        <v>5.67E-2</v>
      </c>
      <c r="G432">
        <v>-8.3000000000000001E-3</v>
      </c>
      <c r="H432">
        <v>-2.35E-2</v>
      </c>
      <c r="I432">
        <v>5.8999999999999999E-3</v>
      </c>
      <c r="J432">
        <v>1.46E-2</v>
      </c>
      <c r="K432">
        <v>7.1999999999999998E-3</v>
      </c>
      <c r="L432">
        <v>-1.2200000000000001E-2</v>
      </c>
      <c r="M432">
        <v>-1.9300000000000001E-2</v>
      </c>
      <c r="N432">
        <v>5.4000000000000003E-3</v>
      </c>
      <c r="O432">
        <v>-3.3E-3</v>
      </c>
      <c r="P432">
        <v>1.3299999999999999E-2</v>
      </c>
      <c r="Q432">
        <v>3.1899999999999998E-2</v>
      </c>
      <c r="R432">
        <v>-2.8299999999999999E-2</v>
      </c>
      <c r="S432">
        <v>5.0500000000000003E-2</v>
      </c>
      <c r="T432">
        <v>-2.1299999999999999E-2</v>
      </c>
    </row>
    <row r="433" spans="1:20">
      <c r="A433">
        <v>199611</v>
      </c>
      <c r="B433">
        <v>6.25E-2</v>
      </c>
      <c r="C433">
        <v>4.1000000000000003E-3</v>
      </c>
      <c r="D433">
        <v>3.7600000000000001E-2</v>
      </c>
      <c r="E433">
        <v>2.4799999999999999E-2</v>
      </c>
      <c r="F433">
        <v>4.99E-2</v>
      </c>
      <c r="G433">
        <v>-5.7000000000000002E-3</v>
      </c>
      <c r="H433">
        <v>5.2600000000000001E-2</v>
      </c>
      <c r="I433">
        <v>4.2999999999999997E-2</v>
      </c>
      <c r="J433">
        <v>8.0299999999999996E-2</v>
      </c>
      <c r="K433">
        <v>1.8100000000000002E-2</v>
      </c>
      <c r="L433">
        <v>7.5800000000000006E-2</v>
      </c>
      <c r="M433">
        <v>5.5800000000000002E-2</v>
      </c>
      <c r="N433">
        <v>0.12139999999999999</v>
      </c>
      <c r="O433">
        <v>5.6800000000000003E-2</v>
      </c>
      <c r="P433">
        <v>5.8999999999999997E-2</v>
      </c>
      <c r="Q433">
        <v>2.1999999999999999E-2</v>
      </c>
      <c r="R433">
        <v>2.7099999999999999E-2</v>
      </c>
      <c r="S433">
        <v>8.0399999999999999E-2</v>
      </c>
      <c r="T433">
        <v>5.1799999999999999E-2</v>
      </c>
    </row>
    <row r="434" spans="1:20">
      <c r="A434">
        <v>199612</v>
      </c>
      <c r="B434">
        <v>-1.7000000000000001E-2</v>
      </c>
      <c r="C434">
        <v>4.5999999999999999E-3</v>
      </c>
      <c r="D434">
        <v>-1.2200000000000001E-2</v>
      </c>
      <c r="E434">
        <v>-2.3800000000000002E-2</v>
      </c>
      <c r="F434">
        <v>2E-3</v>
      </c>
      <c r="G434">
        <v>1.9699999999999999E-2</v>
      </c>
      <c r="H434">
        <v>-2.3900000000000001E-2</v>
      </c>
      <c r="I434">
        <v>-2.2599999999999999E-2</v>
      </c>
      <c r="J434">
        <v>-2.1999999999999999E-2</v>
      </c>
      <c r="K434">
        <v>-1.0999999999999999E-2</v>
      </c>
      <c r="L434">
        <v>-2.01E-2</v>
      </c>
      <c r="M434">
        <v>8.8999999999999999E-3</v>
      </c>
      <c r="N434">
        <v>-2.98E-2</v>
      </c>
      <c r="O434">
        <v>-3.95E-2</v>
      </c>
      <c r="P434">
        <v>7.1999999999999998E-3</v>
      </c>
      <c r="Q434">
        <v>-3.2000000000000002E-3</v>
      </c>
      <c r="R434">
        <v>-4.5999999999999999E-2</v>
      </c>
      <c r="S434">
        <v>-2.1100000000000001E-2</v>
      </c>
      <c r="T434">
        <v>-7.1000000000000004E-3</v>
      </c>
    </row>
    <row r="435" spans="1:20">
      <c r="A435">
        <v>199701</v>
      </c>
      <c r="B435">
        <v>4.99E-2</v>
      </c>
      <c r="C435">
        <v>4.4999999999999997E-3</v>
      </c>
      <c r="D435">
        <v>6.3399999999999998E-2</v>
      </c>
      <c r="E435">
        <v>-2.9499999999999998E-2</v>
      </c>
      <c r="F435">
        <v>3.61E-2</v>
      </c>
      <c r="G435">
        <v>5.79E-2</v>
      </c>
      <c r="H435">
        <v>3.9899999999999998E-2</v>
      </c>
      <c r="I435">
        <v>3.7699999999999997E-2</v>
      </c>
      <c r="J435">
        <v>9.3600000000000003E-2</v>
      </c>
      <c r="K435">
        <v>3.1600000000000003E-2</v>
      </c>
      <c r="L435">
        <v>4.4699999999999997E-2</v>
      </c>
      <c r="M435">
        <v>2.6700000000000002E-2</v>
      </c>
      <c r="N435">
        <v>8.1000000000000003E-2</v>
      </c>
      <c r="O435">
        <v>2.41E-2</v>
      </c>
      <c r="P435">
        <v>1.67E-2</v>
      </c>
      <c r="Q435">
        <v>4.4999999999999997E-3</v>
      </c>
      <c r="R435">
        <v>8.9999999999999998E-4</v>
      </c>
      <c r="S435">
        <v>6.1400000000000003E-2</v>
      </c>
      <c r="T435">
        <v>3.78E-2</v>
      </c>
    </row>
    <row r="436" spans="1:20">
      <c r="A436">
        <v>199702</v>
      </c>
      <c r="B436">
        <v>-4.8999999999999998E-3</v>
      </c>
      <c r="C436">
        <v>3.8999999999999998E-3</v>
      </c>
      <c r="D436">
        <v>2.4E-2</v>
      </c>
      <c r="E436">
        <v>0.1389</v>
      </c>
      <c r="F436">
        <v>-6.0499999999999998E-2</v>
      </c>
      <c r="G436">
        <v>2.5399999999999999E-2</v>
      </c>
      <c r="H436">
        <v>1.83E-2</v>
      </c>
      <c r="I436">
        <v>5.1000000000000004E-3</v>
      </c>
      <c r="J436">
        <v>2.47E-2</v>
      </c>
      <c r="K436">
        <v>-2.8999999999999998E-3</v>
      </c>
      <c r="L436">
        <v>1.2999999999999999E-3</v>
      </c>
      <c r="M436">
        <v>-2.8899999999999999E-2</v>
      </c>
      <c r="N436">
        <v>-5.8299999999999998E-2</v>
      </c>
      <c r="O436">
        <v>-1.1000000000000001E-3</v>
      </c>
      <c r="P436">
        <v>-1.8800000000000001E-2</v>
      </c>
      <c r="Q436">
        <v>-9.5999999999999992E-3</v>
      </c>
      <c r="R436">
        <v>3.4599999999999999E-2</v>
      </c>
      <c r="S436">
        <v>3.5400000000000001E-2</v>
      </c>
      <c r="T436">
        <v>-1.6199999999999999E-2</v>
      </c>
    </row>
    <row r="437" spans="1:20">
      <c r="A437">
        <v>199703</v>
      </c>
      <c r="B437">
        <v>-5.0299999999999997E-2</v>
      </c>
      <c r="C437">
        <v>4.3E-3</v>
      </c>
      <c r="D437">
        <v>-4.36E-2</v>
      </c>
      <c r="E437">
        <v>-0.104</v>
      </c>
      <c r="F437">
        <v>4.4699999999999997E-2</v>
      </c>
      <c r="G437">
        <v>-5.4600000000000003E-2</v>
      </c>
      <c r="H437">
        <v>-6.5799999999999997E-2</v>
      </c>
      <c r="I437">
        <v>-2.52E-2</v>
      </c>
      <c r="J437">
        <v>-7.6100000000000001E-2</v>
      </c>
      <c r="K437">
        <v>-4.7300000000000002E-2</v>
      </c>
      <c r="L437">
        <v>-5.0099999999999999E-2</v>
      </c>
      <c r="M437">
        <v>-4.2000000000000003E-2</v>
      </c>
      <c r="N437">
        <v>-5.0900000000000001E-2</v>
      </c>
      <c r="O437">
        <v>-5.4300000000000001E-2</v>
      </c>
      <c r="P437">
        <v>-1.2999999999999999E-2</v>
      </c>
      <c r="Q437">
        <v>-3.1899999999999998E-2</v>
      </c>
      <c r="R437">
        <v>-3.0999999999999999E-3</v>
      </c>
      <c r="S437">
        <v>-7.0599999999999996E-2</v>
      </c>
      <c r="T437">
        <v>-6.3899999999999998E-2</v>
      </c>
    </row>
    <row r="438" spans="1:20">
      <c r="A438">
        <v>199704</v>
      </c>
      <c r="B438">
        <v>4.0399999999999998E-2</v>
      </c>
      <c r="C438">
        <v>4.3E-3</v>
      </c>
      <c r="D438">
        <v>6.8199999999999997E-2</v>
      </c>
      <c r="E438">
        <v>-4.5600000000000002E-2</v>
      </c>
      <c r="F438">
        <v>-3.8999999999999998E-3</v>
      </c>
      <c r="G438">
        <v>-4.3299999999999998E-2</v>
      </c>
      <c r="H438">
        <v>5.1999999999999998E-2</v>
      </c>
      <c r="I438">
        <v>2.69E-2</v>
      </c>
      <c r="J438">
        <v>7.0999999999999994E-2</v>
      </c>
      <c r="K438">
        <v>6.3E-2</v>
      </c>
      <c r="L438">
        <v>1.7999999999999999E-2</v>
      </c>
      <c r="M438">
        <v>4.8000000000000001E-2</v>
      </c>
      <c r="N438">
        <v>6.88E-2</v>
      </c>
      <c r="O438">
        <v>2.1600000000000001E-2</v>
      </c>
      <c r="P438">
        <v>3.5999999999999997E-2</v>
      </c>
      <c r="Q438">
        <v>-1.8200000000000001E-2</v>
      </c>
      <c r="R438">
        <v>1.61E-2</v>
      </c>
      <c r="S438">
        <v>5.8000000000000003E-2</v>
      </c>
      <c r="T438">
        <v>3.3399999999999999E-2</v>
      </c>
    </row>
    <row r="439" spans="1:20">
      <c r="A439">
        <v>199705</v>
      </c>
      <c r="B439">
        <v>6.7400000000000002E-2</v>
      </c>
      <c r="C439">
        <v>4.8999999999999998E-3</v>
      </c>
      <c r="D439">
        <v>4.1599999999999998E-2</v>
      </c>
      <c r="E439">
        <v>7.7799999999999994E-2</v>
      </c>
      <c r="F439">
        <v>6.9099999999999995E-2</v>
      </c>
      <c r="G439">
        <v>5.0599999999999999E-2</v>
      </c>
      <c r="H439">
        <v>6.1400000000000003E-2</v>
      </c>
      <c r="I439">
        <v>4.0500000000000001E-2</v>
      </c>
      <c r="J439">
        <v>6.5500000000000003E-2</v>
      </c>
      <c r="K439">
        <v>5.9400000000000001E-2</v>
      </c>
      <c r="L439">
        <v>7.6600000000000001E-2</v>
      </c>
      <c r="M439">
        <v>0.104</v>
      </c>
      <c r="N439">
        <v>9.1700000000000004E-2</v>
      </c>
      <c r="O439">
        <v>5.4699999999999999E-2</v>
      </c>
      <c r="P439">
        <v>5.9900000000000002E-2</v>
      </c>
      <c r="Q439">
        <v>3.2800000000000003E-2</v>
      </c>
      <c r="R439">
        <v>4.9099999999999998E-2</v>
      </c>
      <c r="S439">
        <v>5.3800000000000001E-2</v>
      </c>
      <c r="T439">
        <v>8.2500000000000004E-2</v>
      </c>
    </row>
    <row r="440" spans="1:20">
      <c r="A440">
        <v>199706</v>
      </c>
      <c r="B440">
        <v>4.1000000000000002E-2</v>
      </c>
      <c r="C440">
        <v>3.7000000000000002E-3</v>
      </c>
      <c r="D440">
        <v>2.76E-2</v>
      </c>
      <c r="E440">
        <v>2.1700000000000001E-2</v>
      </c>
      <c r="F440">
        <v>8.6E-3</v>
      </c>
      <c r="G440">
        <v>2.9499999999999998E-2</v>
      </c>
      <c r="H440">
        <v>4.0300000000000002E-2</v>
      </c>
      <c r="I440">
        <v>6.3500000000000001E-2</v>
      </c>
      <c r="J440">
        <v>7.8700000000000006E-2</v>
      </c>
      <c r="K440">
        <v>4.4200000000000003E-2</v>
      </c>
      <c r="L440">
        <v>4.02E-2</v>
      </c>
      <c r="M440">
        <v>4.2700000000000002E-2</v>
      </c>
      <c r="N440">
        <v>1.52E-2</v>
      </c>
      <c r="O440">
        <v>3.09E-2</v>
      </c>
      <c r="P440">
        <v>3.2399999999999998E-2</v>
      </c>
      <c r="Q440">
        <v>2.69E-2</v>
      </c>
      <c r="R440">
        <v>5.4399999999999997E-2</v>
      </c>
      <c r="S440">
        <v>5.7799999999999997E-2</v>
      </c>
      <c r="T440">
        <v>3.5200000000000002E-2</v>
      </c>
    </row>
    <row r="441" spans="1:20">
      <c r="A441">
        <v>199707</v>
      </c>
      <c r="B441">
        <v>7.3300000000000004E-2</v>
      </c>
      <c r="C441">
        <v>4.3E-3</v>
      </c>
      <c r="D441">
        <v>3.27E-2</v>
      </c>
      <c r="E441">
        <v>3.8999999999999998E-3</v>
      </c>
      <c r="F441">
        <v>6.6699999999999995E-2</v>
      </c>
      <c r="G441">
        <v>2.7699999999999999E-2</v>
      </c>
      <c r="H441">
        <v>-1.4E-3</v>
      </c>
      <c r="I441">
        <v>6.3600000000000004E-2</v>
      </c>
      <c r="J441">
        <v>2.46E-2</v>
      </c>
      <c r="K441">
        <v>7.5999999999999998E-2</v>
      </c>
      <c r="L441">
        <v>9.7699999999999995E-2</v>
      </c>
      <c r="M441">
        <v>2.6599999999999999E-2</v>
      </c>
      <c r="N441">
        <v>0.16</v>
      </c>
      <c r="O441">
        <v>7.7799999999999994E-2</v>
      </c>
      <c r="P441">
        <v>7.2999999999999995E-2</v>
      </c>
      <c r="Q441">
        <v>2.3800000000000002E-2</v>
      </c>
      <c r="R441">
        <v>8.4400000000000003E-2</v>
      </c>
      <c r="S441">
        <v>0.1019</v>
      </c>
      <c r="T441">
        <v>5.0299999999999997E-2</v>
      </c>
    </row>
    <row r="442" spans="1:20">
      <c r="A442">
        <v>199708</v>
      </c>
      <c r="B442">
        <v>-4.1500000000000002E-2</v>
      </c>
      <c r="C442">
        <v>4.1000000000000003E-3</v>
      </c>
      <c r="D442">
        <v>-8.5800000000000001E-2</v>
      </c>
      <c r="E442">
        <v>-1.8E-3</v>
      </c>
      <c r="F442">
        <v>-1.1000000000000001E-3</v>
      </c>
      <c r="G442">
        <v>-5.0099999999999999E-2</v>
      </c>
      <c r="H442">
        <v>-2.8000000000000001E-2</v>
      </c>
      <c r="I442">
        <v>-4.9299999999999997E-2</v>
      </c>
      <c r="J442">
        <v>-7.9299999999999995E-2</v>
      </c>
      <c r="K442">
        <v>-7.4399999999999994E-2</v>
      </c>
      <c r="L442">
        <v>-2.18E-2</v>
      </c>
      <c r="M442">
        <v>2.0799999999999999E-2</v>
      </c>
      <c r="N442">
        <v>-2.1000000000000001E-2</v>
      </c>
      <c r="O442">
        <v>7.9000000000000008E-3</v>
      </c>
      <c r="P442">
        <v>-5.6000000000000001E-2</v>
      </c>
      <c r="Q442">
        <v>-1.5699999999999999E-2</v>
      </c>
      <c r="R442">
        <v>-3.6900000000000002E-2</v>
      </c>
      <c r="S442">
        <v>-6.0499999999999998E-2</v>
      </c>
      <c r="T442">
        <v>-2.7799999999999998E-2</v>
      </c>
    </row>
    <row r="443" spans="1:20">
      <c r="A443">
        <v>199709</v>
      </c>
      <c r="B443">
        <v>5.3499999999999999E-2</v>
      </c>
      <c r="C443">
        <v>4.4000000000000003E-3</v>
      </c>
      <c r="D443">
        <v>6.7000000000000004E-2</v>
      </c>
      <c r="E443">
        <v>4.7300000000000002E-2</v>
      </c>
      <c r="F443">
        <v>5.79E-2</v>
      </c>
      <c r="G443">
        <v>4.9799999999999997E-2</v>
      </c>
      <c r="H443">
        <v>4.0599999999999997E-2</v>
      </c>
      <c r="I443">
        <v>2.0000000000000001E-4</v>
      </c>
      <c r="J443">
        <v>5.2900000000000003E-2</v>
      </c>
      <c r="K443">
        <v>5.0700000000000002E-2</v>
      </c>
      <c r="L443">
        <v>7.0000000000000001E-3</v>
      </c>
      <c r="M443">
        <v>1.03E-2</v>
      </c>
      <c r="N443">
        <v>4.1000000000000002E-2</v>
      </c>
      <c r="O443">
        <v>4.9799999999999997E-2</v>
      </c>
      <c r="P443">
        <v>5.67E-2</v>
      </c>
      <c r="Q443">
        <v>4.2099999999999999E-2</v>
      </c>
      <c r="R443">
        <v>4.2599999999999999E-2</v>
      </c>
      <c r="S443">
        <v>7.6499999999999999E-2</v>
      </c>
      <c r="T443">
        <v>5.0999999999999997E-2</v>
      </c>
    </row>
    <row r="444" spans="1:20">
      <c r="A444">
        <v>199710</v>
      </c>
      <c r="B444">
        <v>-3.7999999999999999E-2</v>
      </c>
      <c r="C444">
        <v>4.1999999999999997E-3</v>
      </c>
      <c r="D444">
        <v>-3.9800000000000002E-2</v>
      </c>
      <c r="E444">
        <v>-0.1328</v>
      </c>
      <c r="F444">
        <v>-2.35E-2</v>
      </c>
      <c r="G444">
        <v>-7.5800000000000006E-2</v>
      </c>
      <c r="H444">
        <v>-4.3700000000000003E-2</v>
      </c>
      <c r="I444">
        <v>-4.3499999999999997E-2</v>
      </c>
      <c r="J444">
        <v>1.1000000000000001E-3</v>
      </c>
      <c r="K444">
        <v>-1.0699999999999999E-2</v>
      </c>
      <c r="L444">
        <v>-8.0699999999999994E-2</v>
      </c>
      <c r="M444">
        <v>-5.11E-2</v>
      </c>
      <c r="N444">
        <v>-0.106</v>
      </c>
      <c r="O444">
        <v>-3.6200000000000003E-2</v>
      </c>
      <c r="P444">
        <v>-6.2399999999999997E-2</v>
      </c>
      <c r="Q444">
        <v>5.1999999999999998E-3</v>
      </c>
      <c r="R444">
        <v>-3.3099999999999997E-2</v>
      </c>
      <c r="S444">
        <v>-2.3199999999999998E-2</v>
      </c>
      <c r="T444">
        <v>-2.6599999999999999E-2</v>
      </c>
    </row>
    <row r="445" spans="1:20">
      <c r="A445">
        <v>199711</v>
      </c>
      <c r="B445">
        <v>2.98E-2</v>
      </c>
      <c r="C445">
        <v>3.8999999999999998E-3</v>
      </c>
      <c r="D445">
        <v>6.9699999999999998E-2</v>
      </c>
      <c r="E445">
        <v>-9.0999999999999998E-2</v>
      </c>
      <c r="F445">
        <v>-3.9E-2</v>
      </c>
      <c r="G445">
        <v>4.1999999999999997E-3</v>
      </c>
      <c r="H445">
        <v>1.26E-2</v>
      </c>
      <c r="I445">
        <v>2.63E-2</v>
      </c>
      <c r="J445">
        <v>4.3900000000000002E-2</v>
      </c>
      <c r="K445">
        <v>1.9800000000000002E-2</v>
      </c>
      <c r="L445">
        <v>-3.8800000000000001E-2</v>
      </c>
      <c r="M445">
        <v>1.37E-2</v>
      </c>
      <c r="N445">
        <v>2.4500000000000001E-2</v>
      </c>
      <c r="O445">
        <v>-2.5499999999999998E-2</v>
      </c>
      <c r="P445">
        <v>1.43E-2</v>
      </c>
      <c r="Q445">
        <v>6.7500000000000004E-2</v>
      </c>
      <c r="R445">
        <v>6.4899999999999999E-2</v>
      </c>
      <c r="S445">
        <v>3.2099999999999997E-2</v>
      </c>
      <c r="T445">
        <v>4.0599999999999997E-2</v>
      </c>
    </row>
    <row r="446" spans="1:20">
      <c r="A446">
        <v>199712</v>
      </c>
      <c r="B446">
        <v>1.32E-2</v>
      </c>
      <c r="C446">
        <v>4.7999999999999996E-3</v>
      </c>
      <c r="D446">
        <v>3.2300000000000002E-2</v>
      </c>
      <c r="E446">
        <v>-5.5300000000000002E-2</v>
      </c>
      <c r="F446">
        <v>-1.7999999999999999E-2</v>
      </c>
      <c r="G446">
        <v>-7.1099999999999997E-2</v>
      </c>
      <c r="H446">
        <v>5.1000000000000004E-3</v>
      </c>
      <c r="I446">
        <v>-5.1000000000000004E-3</v>
      </c>
      <c r="J446">
        <v>3.9100000000000003E-2</v>
      </c>
      <c r="K446">
        <v>3.7100000000000001E-2</v>
      </c>
      <c r="L446">
        <v>1.0699999999999999E-2</v>
      </c>
      <c r="M446">
        <v>3.5999999999999999E-3</v>
      </c>
      <c r="N446">
        <v>-4.0899999999999999E-2</v>
      </c>
      <c r="O446">
        <v>4.0399999999999998E-2</v>
      </c>
      <c r="P446">
        <v>-3.9999999999999899E-4</v>
      </c>
      <c r="Q446">
        <v>7.4899999999999994E-2</v>
      </c>
      <c r="R446">
        <v>-1.78E-2</v>
      </c>
      <c r="S446">
        <v>5.4199999999999998E-2</v>
      </c>
      <c r="T446">
        <v>8.6E-3</v>
      </c>
    </row>
    <row r="447" spans="1:20">
      <c r="A447">
        <v>199801</v>
      </c>
      <c r="B447">
        <v>1.5E-3</v>
      </c>
      <c r="C447">
        <v>4.3E-3</v>
      </c>
      <c r="D447">
        <v>-3.3599999999999998E-2</v>
      </c>
      <c r="E447">
        <v>-9.1999999999999998E-3</v>
      </c>
      <c r="F447">
        <v>-6.08E-2</v>
      </c>
      <c r="G447">
        <v>-1.2999999999999999E-3</v>
      </c>
      <c r="H447">
        <v>1.9300000000000001E-2</v>
      </c>
      <c r="I447">
        <v>-3.2599999999999997E-2</v>
      </c>
      <c r="J447">
        <v>4.36E-2</v>
      </c>
      <c r="K447">
        <v>4.1000000000000003E-3</v>
      </c>
      <c r="L447">
        <v>1.9800000000000002E-2</v>
      </c>
      <c r="M447">
        <v>-2.6700000000000002E-2</v>
      </c>
      <c r="N447">
        <v>3.9600000000000003E-2</v>
      </c>
      <c r="O447">
        <v>-4.0000000000000002E-4</v>
      </c>
      <c r="P447">
        <v>2.0999999999999999E-3</v>
      </c>
      <c r="Q447">
        <v>-4.8000000000000001E-2</v>
      </c>
      <c r="R447">
        <v>8.2000000000000007E-3</v>
      </c>
      <c r="S447">
        <v>-3.27E-2</v>
      </c>
      <c r="T447">
        <v>2.1999999999999999E-2</v>
      </c>
    </row>
    <row r="448" spans="1:20">
      <c r="A448">
        <v>199802</v>
      </c>
      <c r="B448">
        <v>7.0300000000000001E-2</v>
      </c>
      <c r="C448">
        <v>3.8999999999999998E-3</v>
      </c>
      <c r="D448">
        <v>4.1700000000000001E-2</v>
      </c>
      <c r="E448">
        <v>3.8800000000000001E-2</v>
      </c>
      <c r="F448">
        <v>6.5199999999999994E-2</v>
      </c>
      <c r="G448">
        <v>9.2799999999999994E-2</v>
      </c>
      <c r="H448">
        <v>7.8899999999999998E-2</v>
      </c>
      <c r="I448">
        <v>7.2800000000000004E-2</v>
      </c>
      <c r="J448">
        <v>5.0599999999999999E-2</v>
      </c>
      <c r="K448">
        <v>9.1300000000000006E-2</v>
      </c>
      <c r="L448">
        <v>5.4399999999999997E-2</v>
      </c>
      <c r="M448">
        <v>8.1699999999999995E-2</v>
      </c>
      <c r="N448">
        <v>7.6200000000000004E-2</v>
      </c>
      <c r="O448">
        <v>0.1239</v>
      </c>
      <c r="P448">
        <v>7.1300000000000002E-2</v>
      </c>
      <c r="Q448">
        <v>2.2599999999999999E-2</v>
      </c>
      <c r="R448">
        <v>0.1139</v>
      </c>
      <c r="S448">
        <v>8.4500000000000006E-2</v>
      </c>
      <c r="T448">
        <v>6.3100000000000003E-2</v>
      </c>
    </row>
    <row r="449" spans="1:20">
      <c r="A449">
        <v>199803</v>
      </c>
      <c r="B449">
        <v>4.7600000000000003E-2</v>
      </c>
      <c r="C449">
        <v>3.8999999999999998E-3</v>
      </c>
      <c r="D449">
        <v>7.6799999999999993E-2</v>
      </c>
      <c r="E449">
        <v>9.3700000000000006E-2</v>
      </c>
      <c r="F449">
        <v>4.2500000000000003E-2</v>
      </c>
      <c r="G449">
        <v>4.7E-2</v>
      </c>
      <c r="H449">
        <v>4.9099999999999998E-2</v>
      </c>
      <c r="I449">
        <v>5.1499999999999997E-2</v>
      </c>
      <c r="J449">
        <v>2.1399999999999999E-2</v>
      </c>
      <c r="K449">
        <v>7.6100000000000001E-2</v>
      </c>
      <c r="L449">
        <v>0.03</v>
      </c>
      <c r="M449">
        <v>4.0099999999999997E-2</v>
      </c>
      <c r="N449">
        <v>-1.2999999999999999E-2</v>
      </c>
      <c r="O449">
        <v>5.7599999999999998E-2</v>
      </c>
      <c r="P449">
        <v>3.09E-2</v>
      </c>
      <c r="Q449">
        <v>6.3799999999999996E-2</v>
      </c>
      <c r="R449">
        <v>6.8099999999999994E-2</v>
      </c>
      <c r="S449">
        <v>5.3499999999999999E-2</v>
      </c>
      <c r="T449">
        <v>7.0300000000000001E-2</v>
      </c>
    </row>
    <row r="450" spans="1:20">
      <c r="A450">
        <v>199804</v>
      </c>
      <c r="B450">
        <v>7.3000000000000001E-3</v>
      </c>
      <c r="C450">
        <v>4.3E-3</v>
      </c>
      <c r="D450">
        <v>-3.7100000000000001E-2</v>
      </c>
      <c r="E450">
        <v>2.9899999999999999E-2</v>
      </c>
      <c r="F450">
        <v>3.4099999999999998E-2</v>
      </c>
      <c r="G450">
        <v>2.0500000000000001E-2</v>
      </c>
      <c r="H450">
        <v>2.8899999999999999E-2</v>
      </c>
      <c r="I450">
        <v>2.3099999999999999E-2</v>
      </c>
      <c r="J450">
        <v>3.3E-3</v>
      </c>
      <c r="K450">
        <v>-7.0000000000000001E-3</v>
      </c>
      <c r="L450">
        <v>3.1600000000000003E-2</v>
      </c>
      <c r="M450">
        <v>-3.5099999999999999E-2</v>
      </c>
      <c r="N450">
        <v>4.2299999999999997E-2</v>
      </c>
      <c r="O450">
        <v>1.2200000000000001E-2</v>
      </c>
      <c r="P450">
        <v>-1.7399999999999999E-2</v>
      </c>
      <c r="Q450">
        <v>-2.9399999999999999E-2</v>
      </c>
      <c r="R450">
        <v>-6.6E-3</v>
      </c>
      <c r="S450">
        <v>1.44E-2</v>
      </c>
      <c r="T450">
        <v>5.9999999999999995E-4</v>
      </c>
    </row>
    <row r="451" spans="1:20">
      <c r="A451">
        <v>199805</v>
      </c>
      <c r="B451">
        <v>-3.0700000000000002E-2</v>
      </c>
      <c r="C451">
        <v>4.0000000000000001E-3</v>
      </c>
      <c r="D451">
        <v>1.4500000000000001E-2</v>
      </c>
      <c r="E451">
        <v>-0.10639999999999999</v>
      </c>
      <c r="F451">
        <v>-4.4600000000000001E-2</v>
      </c>
      <c r="G451">
        <v>-1.66E-2</v>
      </c>
      <c r="H451">
        <v>-3.8899999999999997E-2</v>
      </c>
      <c r="I451">
        <v>6.8999999999999999E-3</v>
      </c>
      <c r="J451">
        <v>-1.8700000000000001E-2</v>
      </c>
      <c r="K451">
        <v>1.9300000000000001E-2</v>
      </c>
      <c r="L451">
        <v>-7.6600000000000001E-2</v>
      </c>
      <c r="M451">
        <v>-3.9699999999999999E-2</v>
      </c>
      <c r="N451">
        <v>-6.4399999999999999E-2</v>
      </c>
      <c r="O451">
        <v>9.35E-2</v>
      </c>
      <c r="P451">
        <v>-4.1099999999999998E-2</v>
      </c>
      <c r="Q451">
        <v>-1.2800000000000001E-2</v>
      </c>
      <c r="R451">
        <v>2.4400000000000002E-2</v>
      </c>
      <c r="S451">
        <v>-2.7E-2</v>
      </c>
      <c r="T451">
        <v>-4.5699999999999998E-2</v>
      </c>
    </row>
    <row r="452" spans="1:20">
      <c r="A452">
        <v>199806</v>
      </c>
      <c r="B452">
        <v>3.1800000000000002E-2</v>
      </c>
      <c r="C452">
        <v>4.1000000000000003E-3</v>
      </c>
      <c r="D452">
        <v>2.9100000000000001E-2</v>
      </c>
      <c r="E452">
        <v>-4.1599999999999998E-2</v>
      </c>
      <c r="F452">
        <v>-1.6299999999999999E-2</v>
      </c>
      <c r="G452">
        <v>-3.5000000000000001E-3</v>
      </c>
      <c r="H452">
        <v>-5.5999999999999999E-3</v>
      </c>
      <c r="I452">
        <v>-3.8699999999999998E-2</v>
      </c>
      <c r="J452">
        <v>6.8000000000000005E-2</v>
      </c>
      <c r="K452">
        <v>1.18E-2</v>
      </c>
      <c r="L452">
        <v>-2.24E-2</v>
      </c>
      <c r="M452">
        <v>-7.4899999999999994E-2</v>
      </c>
      <c r="N452">
        <v>2.3800000000000002E-2</v>
      </c>
      <c r="O452">
        <v>2.63E-2</v>
      </c>
      <c r="P452">
        <v>-1.2800000000000001E-2</v>
      </c>
      <c r="Q452">
        <v>2.4299999999999999E-2</v>
      </c>
      <c r="R452">
        <v>5.8200000000000002E-2</v>
      </c>
      <c r="S452">
        <v>3.1E-2</v>
      </c>
      <c r="T452">
        <v>4.9799999999999997E-2</v>
      </c>
    </row>
    <row r="453" spans="1:20">
      <c r="A453">
        <v>199807</v>
      </c>
      <c r="B453">
        <v>-2.46E-2</v>
      </c>
      <c r="C453">
        <v>4.0000000000000001E-3</v>
      </c>
      <c r="D453">
        <v>-6.4399999999999999E-2</v>
      </c>
      <c r="E453">
        <v>-2.3800000000000002E-2</v>
      </c>
      <c r="F453">
        <v>-7.3300000000000004E-2</v>
      </c>
      <c r="G453">
        <v>-0.1033</v>
      </c>
      <c r="H453">
        <v>-7.1000000000000004E-3</v>
      </c>
      <c r="I453">
        <v>-9.6100000000000005E-2</v>
      </c>
      <c r="J453">
        <v>-5.5999999999999999E-3</v>
      </c>
      <c r="K453">
        <v>-4.5499999999999999E-2</v>
      </c>
      <c r="L453">
        <v>-6.8000000000000005E-2</v>
      </c>
      <c r="M453">
        <v>-7.3499999999999996E-2</v>
      </c>
      <c r="N453">
        <v>5.1000000000000004E-3</v>
      </c>
      <c r="O453">
        <v>-8.6E-3</v>
      </c>
      <c r="P453">
        <v>-6.1800000000000001E-2</v>
      </c>
      <c r="Q453">
        <v>-5.74E-2</v>
      </c>
      <c r="R453">
        <v>-3.0700000000000002E-2</v>
      </c>
      <c r="S453">
        <v>-1.3899999999999999E-2</v>
      </c>
      <c r="T453">
        <v>-1.78E-2</v>
      </c>
    </row>
    <row r="454" spans="1:20">
      <c r="A454">
        <v>199808</v>
      </c>
      <c r="B454">
        <v>-0.1608</v>
      </c>
      <c r="C454">
        <v>4.3E-3</v>
      </c>
      <c r="D454">
        <v>-0.1497</v>
      </c>
      <c r="E454">
        <v>-0.22040000000000001</v>
      </c>
      <c r="F454">
        <v>-0.1087</v>
      </c>
      <c r="G454">
        <v>-0.2094</v>
      </c>
      <c r="H454">
        <v>-0.14460000000000001</v>
      </c>
      <c r="I454">
        <v>-0.11609999999999999</v>
      </c>
      <c r="J454">
        <v>-0.1027</v>
      </c>
      <c r="K454">
        <v>-0.1678</v>
      </c>
      <c r="L454">
        <v>-0.18820000000000001</v>
      </c>
      <c r="M454">
        <v>-0.19750000000000001</v>
      </c>
      <c r="N454">
        <v>-0.15110000000000001</v>
      </c>
      <c r="O454">
        <v>-0.20269999999999999</v>
      </c>
      <c r="P454">
        <v>-0.1794</v>
      </c>
      <c r="Q454">
        <v>1.8200000000000001E-2</v>
      </c>
      <c r="R454">
        <v>-0.1406</v>
      </c>
      <c r="S454">
        <v>-0.2253</v>
      </c>
      <c r="T454">
        <v>-0.16969999999999999</v>
      </c>
    </row>
    <row r="455" spans="1:20">
      <c r="A455">
        <v>199809</v>
      </c>
      <c r="B455">
        <v>6.1499999999999999E-2</v>
      </c>
      <c r="C455">
        <v>4.5999999999999999E-3</v>
      </c>
      <c r="D455">
        <v>-2.8999999999999998E-3</v>
      </c>
      <c r="E455">
        <v>0.22</v>
      </c>
      <c r="F455">
        <v>0.1318</v>
      </c>
      <c r="G455">
        <v>2.5999999999999999E-3</v>
      </c>
      <c r="H455">
        <v>-3.5000000000000003E-2</v>
      </c>
      <c r="I455">
        <v>1.2999999999999999E-3</v>
      </c>
      <c r="J455">
        <v>9.9000000000000005E-2</v>
      </c>
      <c r="K455">
        <v>-8.8999999999999999E-3</v>
      </c>
      <c r="L455">
        <v>8.5500000000000007E-2</v>
      </c>
      <c r="M455">
        <v>-3.1399999999999997E-2</v>
      </c>
      <c r="N455">
        <v>0.1018</v>
      </c>
      <c r="O455">
        <v>1.5900000000000001E-2</v>
      </c>
      <c r="P455">
        <v>3.95E-2</v>
      </c>
      <c r="Q455">
        <v>7.5200000000000003E-2</v>
      </c>
      <c r="R455">
        <v>-5.5999999999999999E-3</v>
      </c>
      <c r="S455">
        <v>1.61E-2</v>
      </c>
      <c r="T455">
        <v>8.5300000000000001E-2</v>
      </c>
    </row>
    <row r="456" spans="1:20">
      <c r="A456">
        <v>199810</v>
      </c>
      <c r="B456">
        <v>7.1300000000000002E-2</v>
      </c>
      <c r="C456">
        <v>3.2000000000000002E-3</v>
      </c>
      <c r="D456">
        <v>0.1178</v>
      </c>
      <c r="E456">
        <v>7.7000000000000002E-3</v>
      </c>
      <c r="F456">
        <v>8.8000000000000005E-3</v>
      </c>
      <c r="G456">
        <v>5.3999999999999999E-2</v>
      </c>
      <c r="H456">
        <v>9.5299999999999996E-2</v>
      </c>
      <c r="I456">
        <v>9.2999999999999992E-3</v>
      </c>
      <c r="J456">
        <v>6.1800000000000001E-2</v>
      </c>
      <c r="K456">
        <v>9.98E-2</v>
      </c>
      <c r="L456">
        <v>7.7700000000000005E-2</v>
      </c>
      <c r="M456">
        <v>0.11070000000000001</v>
      </c>
      <c r="N456">
        <v>9.7600000000000006E-2</v>
      </c>
      <c r="O456">
        <v>0.1205</v>
      </c>
      <c r="P456">
        <v>0.1037</v>
      </c>
      <c r="Q456">
        <v>-2.0799999999999999E-2</v>
      </c>
      <c r="R456">
        <v>0.1221</v>
      </c>
      <c r="S456">
        <v>9.7299999999999998E-2</v>
      </c>
      <c r="T456">
        <v>5.0900000000000001E-2</v>
      </c>
    </row>
    <row r="457" spans="1:20">
      <c r="A457">
        <v>199811</v>
      </c>
      <c r="B457">
        <v>6.0999999999999999E-2</v>
      </c>
      <c r="C457">
        <v>3.0999999999999999E-3</v>
      </c>
      <c r="D457">
        <v>4.5600000000000002E-2</v>
      </c>
      <c r="E457">
        <v>1.14E-2</v>
      </c>
      <c r="F457">
        <v>-5.9999999999999995E-4</v>
      </c>
      <c r="G457">
        <v>4.4699999999999997E-2</v>
      </c>
      <c r="H457">
        <v>2.64E-2</v>
      </c>
      <c r="I457">
        <v>3.7900000000000003E-2</v>
      </c>
      <c r="J457">
        <v>5.3800000000000001E-2</v>
      </c>
      <c r="K457">
        <v>7.8399999999999997E-2</v>
      </c>
      <c r="L457">
        <v>-2.3900000000000001E-2</v>
      </c>
      <c r="M457">
        <v>2.9000000000000001E-2</v>
      </c>
      <c r="N457">
        <v>8.09E-2</v>
      </c>
      <c r="O457">
        <v>4.6100000000000002E-2</v>
      </c>
      <c r="P457">
        <v>4.4999999999999998E-2</v>
      </c>
      <c r="Q457">
        <v>1.04E-2</v>
      </c>
      <c r="R457">
        <v>9.3899999999999997E-2</v>
      </c>
      <c r="S457">
        <v>6.0600000000000001E-2</v>
      </c>
      <c r="T457">
        <v>7.5800000000000006E-2</v>
      </c>
    </row>
    <row r="458" spans="1:20">
      <c r="A458">
        <v>199812</v>
      </c>
      <c r="B458">
        <v>6.1600000000000002E-2</v>
      </c>
      <c r="C458">
        <v>3.8E-3</v>
      </c>
      <c r="D458">
        <v>-1.2E-2</v>
      </c>
      <c r="E458">
        <v>5.4800000000000001E-2</v>
      </c>
      <c r="F458">
        <v>-1.8100000000000002E-2</v>
      </c>
      <c r="G458">
        <v>3.6999999999999998E-2</v>
      </c>
      <c r="H458">
        <v>7.1000000000000004E-3</v>
      </c>
      <c r="I458">
        <v>-5.3199999999999997E-2</v>
      </c>
      <c r="J458">
        <v>3.04E-2</v>
      </c>
      <c r="K458">
        <v>0.1101</v>
      </c>
      <c r="L458">
        <v>-1.1900000000000001E-2</v>
      </c>
      <c r="M458">
        <v>-5.4899999999999997E-2</v>
      </c>
      <c r="N458">
        <v>0.1154</v>
      </c>
      <c r="O458">
        <v>4.6399999999999997E-2</v>
      </c>
      <c r="P458">
        <v>-2.0799999999999999E-2</v>
      </c>
      <c r="Q458">
        <v>2.4500000000000001E-2</v>
      </c>
      <c r="R458">
        <v>8.5599999999999996E-2</v>
      </c>
      <c r="S458">
        <v>2.8299999999999999E-2</v>
      </c>
      <c r="T458">
        <v>0.1158</v>
      </c>
    </row>
    <row r="459" spans="1:20">
      <c r="A459">
        <v>199901</v>
      </c>
      <c r="B459">
        <v>3.5000000000000003E-2</v>
      </c>
      <c r="C459">
        <v>3.5000000000000001E-3</v>
      </c>
      <c r="D459">
        <v>-3.0200000000000001E-2</v>
      </c>
      <c r="E459">
        <v>5.3600000000000002E-2</v>
      </c>
      <c r="F459">
        <v>-5.8200000000000002E-2</v>
      </c>
      <c r="G459">
        <v>3.3000000000000002E-2</v>
      </c>
      <c r="H459">
        <v>-1.06E-2</v>
      </c>
      <c r="I459">
        <v>-5.1700000000000003E-2</v>
      </c>
      <c r="J459">
        <v>-1.83E-2</v>
      </c>
      <c r="K459">
        <v>5.3400000000000003E-2</v>
      </c>
      <c r="L459">
        <v>3.4500000000000003E-2</v>
      </c>
      <c r="M459">
        <v>-8.2000000000000007E-3</v>
      </c>
      <c r="N459">
        <v>0.1082</v>
      </c>
      <c r="O459">
        <v>7.3099999999999998E-2</v>
      </c>
      <c r="P459">
        <v>-9.9000000000000008E-3</v>
      </c>
      <c r="Q459">
        <v>-6.6100000000000006E-2</v>
      </c>
      <c r="R459">
        <v>3.4299999999999997E-2</v>
      </c>
      <c r="S459">
        <v>1.6999999999999999E-3</v>
      </c>
      <c r="T459">
        <v>7.6999999999999999E-2</v>
      </c>
    </row>
    <row r="460" spans="1:20">
      <c r="A460">
        <v>199902</v>
      </c>
      <c r="B460">
        <v>-4.0800000000000003E-2</v>
      </c>
      <c r="C460">
        <v>3.5000000000000001E-3</v>
      </c>
      <c r="D460">
        <v>-2.93E-2</v>
      </c>
      <c r="E460">
        <v>1.9300000000000001E-2</v>
      </c>
      <c r="F460">
        <v>-3.7100000000000001E-2</v>
      </c>
      <c r="G460">
        <v>-6.1999999999999998E-3</v>
      </c>
      <c r="H460">
        <v>-3.9399999999999998E-2</v>
      </c>
      <c r="I460">
        <v>1.2E-2</v>
      </c>
      <c r="J460">
        <v>-4.0000000000000001E-3</v>
      </c>
      <c r="K460">
        <v>-5.67E-2</v>
      </c>
      <c r="L460">
        <v>-5.7700000000000001E-2</v>
      </c>
      <c r="M460">
        <v>-2.4899999999999999E-2</v>
      </c>
      <c r="N460">
        <v>-0.1103</v>
      </c>
      <c r="O460">
        <v>-4.3099999999999999E-2</v>
      </c>
      <c r="P460">
        <v>8.6E-3</v>
      </c>
      <c r="Q460">
        <v>-4.1300000000000003E-2</v>
      </c>
      <c r="R460">
        <v>-3.3E-3</v>
      </c>
      <c r="S460">
        <v>3.2000000000000002E-3</v>
      </c>
      <c r="T460">
        <v>-5.8099999999999999E-2</v>
      </c>
    </row>
    <row r="461" spans="1:20">
      <c r="A461">
        <v>199903</v>
      </c>
      <c r="B461">
        <v>3.4500000000000003E-2</v>
      </c>
      <c r="C461">
        <v>4.3E-3</v>
      </c>
      <c r="D461">
        <v>-3.0499999999999999E-2</v>
      </c>
      <c r="E461">
        <v>0.127</v>
      </c>
      <c r="F461">
        <v>0.13700000000000001</v>
      </c>
      <c r="G461">
        <v>-5.1000000000000004E-3</v>
      </c>
      <c r="H461">
        <v>-1.84E-2</v>
      </c>
      <c r="I461">
        <v>3.1800000000000002E-2</v>
      </c>
      <c r="J461">
        <v>1.3100000000000001E-2</v>
      </c>
      <c r="K461">
        <v>4.1000000000000002E-2</v>
      </c>
      <c r="L461">
        <v>-2.92E-2</v>
      </c>
      <c r="M461">
        <v>3.4099999999999998E-2</v>
      </c>
      <c r="N461">
        <v>4.9000000000000002E-2</v>
      </c>
      <c r="O461">
        <v>-2.4299999999999999E-2</v>
      </c>
      <c r="P461">
        <v>3.0300000000000001E-2</v>
      </c>
      <c r="Q461">
        <v>-2.12E-2</v>
      </c>
      <c r="R461">
        <v>3.6299999999999999E-2</v>
      </c>
      <c r="S461">
        <v>2.64E-2</v>
      </c>
      <c r="T461">
        <v>4.36E-2</v>
      </c>
    </row>
    <row r="462" spans="1:20">
      <c r="A462">
        <v>199904</v>
      </c>
      <c r="B462">
        <v>4.3299999999999998E-2</v>
      </c>
      <c r="C462">
        <v>3.7000000000000002E-3</v>
      </c>
      <c r="D462">
        <v>2.7E-2</v>
      </c>
      <c r="E462">
        <v>0.21929999999999999</v>
      </c>
      <c r="F462">
        <v>0.1532</v>
      </c>
      <c r="G462">
        <v>8.2900000000000001E-2</v>
      </c>
      <c r="H462">
        <v>0.12959999999999999</v>
      </c>
      <c r="I462">
        <v>0.21929999999999999</v>
      </c>
      <c r="J462">
        <v>-6.13E-2</v>
      </c>
      <c r="K462">
        <v>-1.3100000000000001E-2</v>
      </c>
      <c r="L462">
        <v>0.30299999999999999</v>
      </c>
      <c r="M462">
        <v>0.16</v>
      </c>
      <c r="N462">
        <v>3.8600000000000002E-2</v>
      </c>
      <c r="O462">
        <v>9.0700000000000003E-2</v>
      </c>
      <c r="P462">
        <v>0.12670000000000001</v>
      </c>
      <c r="Q462">
        <v>6.8099999999999994E-2</v>
      </c>
      <c r="R462">
        <v>-2.5000000000000001E-3</v>
      </c>
      <c r="S462">
        <v>5.96E-2</v>
      </c>
      <c r="T462">
        <v>4.3299999999999998E-2</v>
      </c>
    </row>
    <row r="463" spans="1:20">
      <c r="A463">
        <v>199905</v>
      </c>
      <c r="B463">
        <v>-2.46E-2</v>
      </c>
      <c r="C463">
        <v>3.3999999999999998E-3</v>
      </c>
      <c r="D463">
        <v>1.26E-2</v>
      </c>
      <c r="E463">
        <v>-0.1105</v>
      </c>
      <c r="F463">
        <v>-3.1E-2</v>
      </c>
      <c r="G463">
        <v>-1.9300000000000001E-2</v>
      </c>
      <c r="H463">
        <v>-3.2300000000000002E-2</v>
      </c>
      <c r="I463">
        <v>-6.3899999999999998E-2</v>
      </c>
      <c r="J463">
        <v>-2.3400000000000001E-2</v>
      </c>
      <c r="K463">
        <v>-2.7300000000000001E-2</v>
      </c>
      <c r="L463">
        <v>-7.7299999999999994E-2</v>
      </c>
      <c r="M463">
        <v>-4.4999999999999997E-3</v>
      </c>
      <c r="N463">
        <v>-7.3000000000000001E-3</v>
      </c>
      <c r="O463">
        <v>-6.6500000000000004E-2</v>
      </c>
      <c r="P463">
        <v>-3.78E-2</v>
      </c>
      <c r="Q463">
        <v>6.3799999999999996E-2</v>
      </c>
      <c r="R463">
        <v>-4.2500000000000003E-2</v>
      </c>
      <c r="S463">
        <v>-3.9E-2</v>
      </c>
      <c r="T463">
        <v>-1.04E-2</v>
      </c>
    </row>
    <row r="464" spans="1:20">
      <c r="A464">
        <v>199906</v>
      </c>
      <c r="B464">
        <v>4.7699999999999999E-2</v>
      </c>
      <c r="C464">
        <v>4.0000000000000001E-3</v>
      </c>
      <c r="D464">
        <v>-2.0899999999999998E-2</v>
      </c>
      <c r="E464">
        <v>-8.7499999999999994E-2</v>
      </c>
      <c r="F464">
        <v>-2.2000000000000001E-3</v>
      </c>
      <c r="G464">
        <v>1.6299999999999999E-2</v>
      </c>
      <c r="H464">
        <v>3.9899999999999998E-2</v>
      </c>
      <c r="I464">
        <v>2.7E-2</v>
      </c>
      <c r="J464">
        <v>3.6900000000000002E-2</v>
      </c>
      <c r="K464">
        <v>-4.4000000000000003E-3</v>
      </c>
      <c r="L464">
        <v>8.4400000000000003E-2</v>
      </c>
      <c r="M464">
        <v>1.3599999999999999E-2</v>
      </c>
      <c r="N464">
        <v>0.1135</v>
      </c>
      <c r="O464">
        <v>-1.03E-2</v>
      </c>
      <c r="P464">
        <v>2.69E-2</v>
      </c>
      <c r="Q464">
        <v>-4.6899999999999997E-2</v>
      </c>
      <c r="R464">
        <v>7.3599999999999999E-2</v>
      </c>
      <c r="S464">
        <v>2.4299999999999999E-2</v>
      </c>
      <c r="T464">
        <v>6.9099999999999995E-2</v>
      </c>
    </row>
    <row r="465" spans="1:20">
      <c r="A465">
        <v>199907</v>
      </c>
      <c r="B465">
        <v>-3.4700000000000002E-2</v>
      </c>
      <c r="C465">
        <v>3.8E-3</v>
      </c>
      <c r="D465">
        <v>-2.0400000000000001E-2</v>
      </c>
      <c r="E465">
        <v>-9.9099999999999994E-2</v>
      </c>
      <c r="F465">
        <v>1.9099999999999999E-2</v>
      </c>
      <c r="G465">
        <v>-9.1800000000000007E-2</v>
      </c>
      <c r="H465">
        <v>-3.6600000000000001E-2</v>
      </c>
      <c r="I465">
        <v>-4.1000000000000003E-3</v>
      </c>
      <c r="J465">
        <v>-5.9799999999999999E-2</v>
      </c>
      <c r="K465">
        <v>-1.7600000000000001E-2</v>
      </c>
      <c r="L465">
        <v>-1.5299999999999999E-2</v>
      </c>
      <c r="M465">
        <v>-1.29E-2</v>
      </c>
      <c r="N465">
        <v>1.46E-2</v>
      </c>
      <c r="O465">
        <v>-7.6700000000000004E-2</v>
      </c>
      <c r="P465">
        <v>-1.7399999999999999E-2</v>
      </c>
      <c r="Q465">
        <v>-9.9000000000000008E-3</v>
      </c>
      <c r="R465">
        <v>-6.5500000000000003E-2</v>
      </c>
      <c r="S465">
        <v>-6.1400000000000003E-2</v>
      </c>
      <c r="T465">
        <v>-4.1200000000000001E-2</v>
      </c>
    </row>
    <row r="466" spans="1:20">
      <c r="A466">
        <v>199908</v>
      </c>
      <c r="B466">
        <v>-1.38E-2</v>
      </c>
      <c r="C466">
        <v>3.8999999999999998E-3</v>
      </c>
      <c r="D466">
        <v>-3.4099999999999998E-2</v>
      </c>
      <c r="E466">
        <v>4.8000000000000001E-2</v>
      </c>
      <c r="F466">
        <v>0.01</v>
      </c>
      <c r="G466">
        <v>-0.1106</v>
      </c>
      <c r="H466">
        <v>-5.2999999999999999E-2</v>
      </c>
      <c r="I466">
        <v>-6.3299999999999995E-2</v>
      </c>
      <c r="J466">
        <v>3.4200000000000001E-2</v>
      </c>
      <c r="K466">
        <v>-3.9E-2</v>
      </c>
      <c r="L466">
        <v>-8.2000000000000007E-3</v>
      </c>
      <c r="M466">
        <v>-6.4899999999999999E-2</v>
      </c>
      <c r="N466">
        <v>6.6600000000000006E-2</v>
      </c>
      <c r="O466">
        <v>0.03</v>
      </c>
      <c r="P466">
        <v>-5.2200000000000003E-2</v>
      </c>
      <c r="Q466">
        <v>2.3E-3</v>
      </c>
      <c r="R466">
        <v>-6.4600000000000005E-2</v>
      </c>
      <c r="S466">
        <v>-5.6399999999999999E-2</v>
      </c>
      <c r="T466">
        <v>-2.8000000000000001E-2</v>
      </c>
    </row>
    <row r="467" spans="1:20">
      <c r="A467">
        <v>199909</v>
      </c>
      <c r="B467">
        <v>-2.81E-2</v>
      </c>
      <c r="C467">
        <v>3.8999999999999998E-3</v>
      </c>
      <c r="D467">
        <v>-9.7799999999999998E-2</v>
      </c>
      <c r="E467">
        <v>-2.8799999999999999E-2</v>
      </c>
      <c r="F467">
        <v>-0.04</v>
      </c>
      <c r="G467">
        <v>6.7999999999999996E-3</v>
      </c>
      <c r="H467">
        <v>-8.3500000000000005E-2</v>
      </c>
      <c r="I467">
        <v>-5.9400000000000001E-2</v>
      </c>
      <c r="J467">
        <v>-7.9000000000000001E-2</v>
      </c>
      <c r="K467">
        <v>-0.02</v>
      </c>
      <c r="L467">
        <v>-2.93E-2</v>
      </c>
      <c r="M467">
        <v>-3.5000000000000003E-2</v>
      </c>
      <c r="N467">
        <v>-1.8599999999999998E-2</v>
      </c>
      <c r="O467">
        <v>-6.4399999999999999E-2</v>
      </c>
      <c r="P467">
        <v>-6.8400000000000002E-2</v>
      </c>
      <c r="Q467">
        <v>-4.7E-2</v>
      </c>
      <c r="R467">
        <v>1.38E-2</v>
      </c>
      <c r="S467">
        <v>-5.6500000000000002E-2</v>
      </c>
      <c r="T467">
        <v>1.11E-2</v>
      </c>
    </row>
    <row r="468" spans="1:20">
      <c r="A468">
        <v>199910</v>
      </c>
      <c r="B468">
        <v>6.13E-2</v>
      </c>
      <c r="C468">
        <v>3.8999999999999998E-3</v>
      </c>
      <c r="D468">
        <v>0.11650000000000001</v>
      </c>
      <c r="E468">
        <v>7.8700000000000006E-2</v>
      </c>
      <c r="F468">
        <v>-2.8000000000000001E-2</v>
      </c>
      <c r="G468">
        <v>2E-3</v>
      </c>
      <c r="H468">
        <v>-2.9100000000000001E-2</v>
      </c>
      <c r="I468">
        <v>1.9099999999999999E-2</v>
      </c>
      <c r="J468">
        <v>0.10050000000000001</v>
      </c>
      <c r="K468">
        <v>5.0500000000000003E-2</v>
      </c>
      <c r="L468">
        <v>4.0000000000000001E-3</v>
      </c>
      <c r="M468">
        <v>-9.9000000000000008E-3</v>
      </c>
      <c r="N468">
        <v>3.73E-2</v>
      </c>
      <c r="O468">
        <v>3.5299999999999998E-2</v>
      </c>
      <c r="P468">
        <v>1.32E-2</v>
      </c>
      <c r="Q468">
        <v>1.78E-2</v>
      </c>
      <c r="R468">
        <v>4.2099999999999999E-2</v>
      </c>
      <c r="S468">
        <v>0.13619999999999999</v>
      </c>
      <c r="T468">
        <v>4.3200000000000002E-2</v>
      </c>
    </row>
    <row r="469" spans="1:20">
      <c r="A469">
        <v>199911</v>
      </c>
      <c r="B469">
        <v>3.3700000000000001E-2</v>
      </c>
      <c r="C469">
        <v>3.5999999999999999E-3</v>
      </c>
      <c r="D469">
        <v>5.4000000000000003E-3</v>
      </c>
      <c r="E469">
        <v>-4.1999999999999997E-3</v>
      </c>
      <c r="F469">
        <v>3.1399999999999997E-2</v>
      </c>
      <c r="G469">
        <v>-8.5900000000000004E-2</v>
      </c>
      <c r="H469">
        <v>-2.1100000000000001E-2</v>
      </c>
      <c r="I469">
        <v>-1.0699999999999999E-2</v>
      </c>
      <c r="J469">
        <v>-8.0000000000000004E-4</v>
      </c>
      <c r="K469">
        <v>2.2499999999999999E-2</v>
      </c>
      <c r="L469">
        <v>6.88E-2</v>
      </c>
      <c r="M469">
        <v>-4.1799999999999997E-2</v>
      </c>
      <c r="N469">
        <v>7.8600000000000003E-2</v>
      </c>
      <c r="O469">
        <v>-2.5899999999999999E-2</v>
      </c>
      <c r="P469">
        <v>-4.9200000000000001E-2</v>
      </c>
      <c r="Q469">
        <v>-7.8100000000000003E-2</v>
      </c>
      <c r="R469">
        <v>4.3900000000000002E-2</v>
      </c>
      <c r="S469">
        <v>-3.8100000000000002E-2</v>
      </c>
      <c r="T469">
        <v>7.1599999999999997E-2</v>
      </c>
    </row>
    <row r="470" spans="1:20">
      <c r="A470">
        <v>199912</v>
      </c>
      <c r="B470">
        <v>7.7200000000000005E-2</v>
      </c>
      <c r="C470">
        <v>4.4000000000000003E-3</v>
      </c>
      <c r="D470">
        <v>-7.4499999999999997E-2</v>
      </c>
      <c r="E470">
        <v>0.12670000000000001</v>
      </c>
      <c r="F470">
        <v>2.5999999999999999E-3</v>
      </c>
      <c r="G470">
        <v>3.0499999999999999E-2</v>
      </c>
      <c r="H470">
        <v>1.7999999999999999E-2</v>
      </c>
      <c r="I470">
        <v>6.3899999999999998E-2</v>
      </c>
      <c r="J470">
        <v>-8.5900000000000004E-2</v>
      </c>
      <c r="K470">
        <v>0.15970000000000001</v>
      </c>
      <c r="L470">
        <v>0.21579999999999999</v>
      </c>
      <c r="M470">
        <v>3.85E-2</v>
      </c>
      <c r="N470">
        <v>0.15459999999999999</v>
      </c>
      <c r="O470">
        <v>3.2500000000000001E-2</v>
      </c>
      <c r="P470">
        <v>1.47E-2</v>
      </c>
      <c r="Q470">
        <v>-2.7799999999999998E-2</v>
      </c>
      <c r="R470">
        <v>2.5000000000000001E-2</v>
      </c>
      <c r="S470">
        <v>-1.3599999999999999E-2</v>
      </c>
      <c r="T470">
        <v>0.14849999999999999</v>
      </c>
    </row>
    <row r="471" spans="1:20">
      <c r="A471">
        <v>200001</v>
      </c>
      <c r="B471">
        <v>-4.7399999999999998E-2</v>
      </c>
      <c r="C471">
        <v>4.1000000000000003E-3</v>
      </c>
      <c r="D471">
        <v>-5.6800000000000003E-2</v>
      </c>
      <c r="E471">
        <v>0.1908</v>
      </c>
      <c r="F471">
        <v>1.5800000000000002E-2</v>
      </c>
      <c r="G471">
        <v>-0.1105</v>
      </c>
      <c r="H471">
        <v>-9.01E-2</v>
      </c>
      <c r="I471">
        <v>-9.3899999999999997E-2</v>
      </c>
      <c r="J471">
        <v>3.15E-2</v>
      </c>
      <c r="K471">
        <v>-0.15160000000000001</v>
      </c>
      <c r="L471">
        <v>-3.1800000000000002E-2</v>
      </c>
      <c r="M471">
        <v>-9.9099999999999994E-2</v>
      </c>
      <c r="N471">
        <v>-1.9999999999999901E-4</v>
      </c>
      <c r="O471">
        <v>-7.7000000000000002E-3</v>
      </c>
      <c r="P471">
        <v>-0.1008</v>
      </c>
      <c r="Q471">
        <v>5.3400000000000003E-2</v>
      </c>
      <c r="R471">
        <v>-0.1341</v>
      </c>
      <c r="S471">
        <v>-4.8399999999999999E-2</v>
      </c>
      <c r="T471">
        <v>-7.1599999999999997E-2</v>
      </c>
    </row>
    <row r="472" spans="1:20">
      <c r="A472">
        <v>200002</v>
      </c>
      <c r="B472">
        <v>2.4500000000000001E-2</v>
      </c>
      <c r="C472">
        <v>4.3E-3</v>
      </c>
      <c r="D472">
        <v>-9.7900000000000001E-2</v>
      </c>
      <c r="E472">
        <v>-3.9100000000000003E-2</v>
      </c>
      <c r="F472">
        <v>-5.4100000000000002E-2</v>
      </c>
      <c r="G472">
        <v>-0.1195</v>
      </c>
      <c r="H472">
        <v>-4.5699999999999998E-2</v>
      </c>
      <c r="I472">
        <v>-7.8600000000000003E-2</v>
      </c>
      <c r="J472">
        <v>-0.1048</v>
      </c>
      <c r="K472">
        <v>-1.2699999999999999E-2</v>
      </c>
      <c r="L472">
        <v>6.4100000000000004E-2</v>
      </c>
      <c r="M472">
        <v>-0.12039999999999999</v>
      </c>
      <c r="N472">
        <v>0.18840000000000001</v>
      </c>
      <c r="O472">
        <v>-8.2900000000000001E-2</v>
      </c>
      <c r="P472">
        <v>-6.5699999999999995E-2</v>
      </c>
      <c r="Q472">
        <v>-7.6899999999999996E-2</v>
      </c>
      <c r="R472">
        <v>-6.5100000000000005E-2</v>
      </c>
      <c r="S472">
        <v>-8.9099999999999999E-2</v>
      </c>
      <c r="T472">
        <v>4.7E-2</v>
      </c>
    </row>
    <row r="473" spans="1:20">
      <c r="A473">
        <v>200003</v>
      </c>
      <c r="B473">
        <v>5.1999999999999998E-2</v>
      </c>
      <c r="C473">
        <v>4.7000000000000002E-3</v>
      </c>
      <c r="D473">
        <v>4.53E-2</v>
      </c>
      <c r="E473">
        <v>-3.9100000000000003E-2</v>
      </c>
      <c r="F473">
        <v>0.1293</v>
      </c>
      <c r="G473">
        <v>0.2069</v>
      </c>
      <c r="H473">
        <v>2.18E-2</v>
      </c>
      <c r="I473">
        <v>0.1202</v>
      </c>
      <c r="J473">
        <v>5.0000000000000001E-3</v>
      </c>
      <c r="K473">
        <v>0.1144</v>
      </c>
      <c r="L473">
        <v>3.0200000000000001E-2</v>
      </c>
      <c r="M473">
        <v>0.12909999999999999</v>
      </c>
      <c r="N473">
        <v>7.8E-2</v>
      </c>
      <c r="O473">
        <v>9.7299999999999998E-2</v>
      </c>
      <c r="P473">
        <v>0.1101</v>
      </c>
      <c r="Q473">
        <v>5.2999999999999999E-2</v>
      </c>
      <c r="R473">
        <v>0.14610000000000001</v>
      </c>
      <c r="S473">
        <v>0.16209999999999999</v>
      </c>
      <c r="T473">
        <v>2.4899999999999999E-2</v>
      </c>
    </row>
    <row r="474" spans="1:20">
      <c r="A474">
        <v>200004</v>
      </c>
      <c r="B474">
        <v>-6.4000000000000001E-2</v>
      </c>
      <c r="C474">
        <v>4.5999999999999999E-3</v>
      </c>
      <c r="D474">
        <v>-2.8999999999999998E-3</v>
      </c>
      <c r="E474">
        <v>-0.11700000000000001</v>
      </c>
      <c r="F474">
        <v>-2.01E-2</v>
      </c>
      <c r="G474">
        <v>4.1500000000000002E-2</v>
      </c>
      <c r="H474">
        <v>0.01</v>
      </c>
      <c r="I474">
        <v>-4.8399999999999999E-2</v>
      </c>
      <c r="J474">
        <v>8.3900000000000002E-2</v>
      </c>
      <c r="K474">
        <v>-7.0499999999999993E-2</v>
      </c>
      <c r="L474">
        <v>-1.2999999999999999E-2</v>
      </c>
      <c r="M474">
        <v>1.7100000000000001E-2</v>
      </c>
      <c r="N474">
        <v>-4.1399999999999999E-2</v>
      </c>
      <c r="O474">
        <v>9.8699999999999996E-2</v>
      </c>
      <c r="P474">
        <v>4.4299999999999999E-2</v>
      </c>
      <c r="Q474">
        <v>7.1400000000000005E-2</v>
      </c>
      <c r="R474">
        <v>-3.73E-2</v>
      </c>
      <c r="S474">
        <v>-4.7100000000000003E-2</v>
      </c>
      <c r="T474">
        <v>-0.11509999999999999</v>
      </c>
    </row>
    <row r="475" spans="1:20">
      <c r="A475">
        <v>200005</v>
      </c>
      <c r="B475">
        <v>-4.4200000000000003E-2</v>
      </c>
      <c r="C475">
        <v>5.0000000000000001E-3</v>
      </c>
      <c r="D475">
        <v>0.13</v>
      </c>
      <c r="E475">
        <v>-7.9899999999999999E-2</v>
      </c>
      <c r="F475">
        <v>9.8400000000000001E-2</v>
      </c>
      <c r="G475">
        <v>-5.2200000000000003E-2</v>
      </c>
      <c r="H475">
        <v>-1.6400000000000001E-2</v>
      </c>
      <c r="I475">
        <v>1E-4</v>
      </c>
      <c r="J475">
        <v>6.1199999999999997E-2</v>
      </c>
      <c r="K475">
        <v>-0.105</v>
      </c>
      <c r="L475">
        <v>-5.4199999999999998E-2</v>
      </c>
      <c r="M475">
        <v>-2.92E-2</v>
      </c>
      <c r="N475">
        <v>-9.7299999999999998E-2</v>
      </c>
      <c r="O475">
        <v>-0.14710000000000001</v>
      </c>
      <c r="P475">
        <v>-2.5700000000000001E-2</v>
      </c>
      <c r="Q475">
        <v>3.4000000000000002E-2</v>
      </c>
      <c r="R475">
        <v>-2.2200000000000001E-2</v>
      </c>
      <c r="S475">
        <v>4.5600000000000002E-2</v>
      </c>
      <c r="T475">
        <v>-8.48E-2</v>
      </c>
    </row>
    <row r="476" spans="1:20">
      <c r="A476">
        <v>200006</v>
      </c>
      <c r="B476">
        <v>4.6399999999999997E-2</v>
      </c>
      <c r="C476">
        <v>4.0000000000000001E-3</v>
      </c>
      <c r="D476">
        <v>3.6400000000000002E-2</v>
      </c>
      <c r="E476">
        <v>5.6300000000000003E-2</v>
      </c>
      <c r="F476">
        <v>-7.0400000000000004E-2</v>
      </c>
      <c r="G476">
        <v>-7.6899999999999996E-2</v>
      </c>
      <c r="H476">
        <v>-2.2100000000000002E-2</v>
      </c>
      <c r="I476">
        <v>-6.83E-2</v>
      </c>
      <c r="J476">
        <v>8.0600000000000005E-2</v>
      </c>
      <c r="K476">
        <v>-5.4999999999999997E-3</v>
      </c>
      <c r="L476">
        <v>0.14929999999999999</v>
      </c>
      <c r="M476">
        <v>-6.7900000000000002E-2</v>
      </c>
      <c r="N476">
        <v>0.105</v>
      </c>
      <c r="O476">
        <v>-0.1196</v>
      </c>
      <c r="P476">
        <v>-6.3700000000000007E-2</v>
      </c>
      <c r="Q476">
        <v>-5.16E-2</v>
      </c>
      <c r="R476">
        <v>-3.0200000000000001E-2</v>
      </c>
      <c r="S476">
        <v>-4.41E-2</v>
      </c>
      <c r="T476">
        <v>7.0400000000000004E-2</v>
      </c>
    </row>
    <row r="477" spans="1:20">
      <c r="A477">
        <v>200007</v>
      </c>
      <c r="B477">
        <v>-2.5100000000000001E-2</v>
      </c>
      <c r="C477">
        <v>4.7999999999999996E-3</v>
      </c>
      <c r="D477">
        <v>1.4E-2</v>
      </c>
      <c r="E477">
        <v>-5.1999999999999998E-2</v>
      </c>
      <c r="F477">
        <v>-1.8700000000000001E-2</v>
      </c>
      <c r="G477">
        <v>5.28E-2</v>
      </c>
      <c r="H477">
        <v>-4.3200000000000002E-2</v>
      </c>
      <c r="I477">
        <v>-1.8E-3</v>
      </c>
      <c r="J477">
        <v>-7.3200000000000001E-2</v>
      </c>
      <c r="K477">
        <v>-9.7999999999999997E-3</v>
      </c>
      <c r="L477">
        <v>-6.4799999999999996E-2</v>
      </c>
      <c r="M477">
        <v>3.5700000000000003E-2</v>
      </c>
      <c r="N477">
        <v>-2.29E-2</v>
      </c>
      <c r="O477">
        <v>5.0299999999999997E-2</v>
      </c>
      <c r="P477">
        <v>6.4000000000000001E-2</v>
      </c>
      <c r="Q477">
        <v>3.95E-2</v>
      </c>
      <c r="R477">
        <v>-4.0099999999999997E-2</v>
      </c>
      <c r="S477">
        <v>8.4199999999999997E-2</v>
      </c>
      <c r="T477">
        <v>-6.4100000000000004E-2</v>
      </c>
    </row>
    <row r="478" spans="1:20">
      <c r="A478">
        <v>200008</v>
      </c>
      <c r="B478">
        <v>7.0300000000000001E-2</v>
      </c>
      <c r="C478">
        <v>5.0000000000000001E-3</v>
      </c>
      <c r="D478">
        <v>-6.1699999999999998E-2</v>
      </c>
      <c r="E478">
        <v>5.6500000000000002E-2</v>
      </c>
      <c r="F478">
        <v>9.1899999999999996E-2</v>
      </c>
      <c r="G478">
        <v>1.0699999999999999E-2</v>
      </c>
      <c r="H478">
        <v>4.3200000000000002E-2</v>
      </c>
      <c r="I478">
        <v>1.4500000000000001E-2</v>
      </c>
      <c r="J478">
        <v>6.3E-3</v>
      </c>
      <c r="K478">
        <v>-1.3100000000000001E-2</v>
      </c>
      <c r="L478">
        <v>0.2407</v>
      </c>
      <c r="M478">
        <v>8.3500000000000005E-2</v>
      </c>
      <c r="N478">
        <v>0.1353</v>
      </c>
      <c r="O478">
        <v>4.3200000000000002E-2</v>
      </c>
      <c r="P478">
        <v>1.1599999999999999E-2</v>
      </c>
      <c r="Q478">
        <v>0.11219999999999999</v>
      </c>
      <c r="R478">
        <v>-5.4199999999999998E-2</v>
      </c>
      <c r="S478">
        <v>9.69E-2</v>
      </c>
      <c r="T478">
        <v>6.6900000000000001E-2</v>
      </c>
    </row>
    <row r="479" spans="1:20">
      <c r="A479">
        <v>200009</v>
      </c>
      <c r="B479">
        <v>-5.45E-2</v>
      </c>
      <c r="C479">
        <v>5.1000000000000004E-3</v>
      </c>
      <c r="D479">
        <v>4.6300000000000001E-2</v>
      </c>
      <c r="E479">
        <v>-7.0199999999999999E-2</v>
      </c>
      <c r="F479">
        <v>4.1500000000000002E-2</v>
      </c>
      <c r="G479">
        <v>-6.7000000000000002E-3</v>
      </c>
      <c r="H479">
        <v>-0.13189999999999999</v>
      </c>
      <c r="I479">
        <v>-5.2299999999999999E-2</v>
      </c>
      <c r="J479">
        <v>4.9000000000000002E-2</v>
      </c>
      <c r="K479">
        <v>3.0499999999999999E-2</v>
      </c>
      <c r="L479">
        <v>-0.12620000000000001</v>
      </c>
      <c r="M479">
        <v>-6.4500000000000002E-2</v>
      </c>
      <c r="N479">
        <v>-0.18659999999999999</v>
      </c>
      <c r="O479">
        <v>-4.9599999999999998E-2</v>
      </c>
      <c r="P479">
        <v>2.2700000000000001E-2</v>
      </c>
      <c r="Q479">
        <v>9.1200000000000003E-2</v>
      </c>
      <c r="R479">
        <v>1.0500000000000001E-2</v>
      </c>
      <c r="S479">
        <v>1.78E-2</v>
      </c>
      <c r="T479">
        <v>-7.0800000000000002E-2</v>
      </c>
    </row>
    <row r="480" spans="1:20">
      <c r="A480">
        <v>200010</v>
      </c>
      <c r="B480">
        <v>-2.76E-2</v>
      </c>
      <c r="C480">
        <v>5.5999999999999999E-3</v>
      </c>
      <c r="D480">
        <v>6.8099999999999994E-2</v>
      </c>
      <c r="E480">
        <v>-4.2200000000000001E-2</v>
      </c>
      <c r="F480">
        <v>-4.2000000000000003E-2</v>
      </c>
      <c r="G480">
        <v>2.52E-2</v>
      </c>
      <c r="H480">
        <v>3.5000000000000001E-3</v>
      </c>
      <c r="I480">
        <v>3.9E-2</v>
      </c>
      <c r="J480">
        <v>6.3299999999999995E-2</v>
      </c>
      <c r="K480">
        <v>-7.46E-2</v>
      </c>
      <c r="L480">
        <v>-0.126</v>
      </c>
      <c r="M480">
        <v>3.1E-2</v>
      </c>
      <c r="N480">
        <v>-5.74E-2</v>
      </c>
      <c r="O480">
        <v>2.1000000000000001E-2</v>
      </c>
      <c r="P480">
        <v>9.6799999999999997E-2</v>
      </c>
      <c r="Q480">
        <v>-2.8000000000000001E-2</v>
      </c>
      <c r="R480">
        <v>1.0999999999999999E-2</v>
      </c>
      <c r="S480">
        <v>-8.8000000000000005E-3</v>
      </c>
      <c r="T480">
        <v>-5.4300000000000001E-2</v>
      </c>
    </row>
    <row r="481" spans="1:20">
      <c r="A481">
        <v>200011</v>
      </c>
      <c r="B481">
        <v>-0.1072</v>
      </c>
      <c r="C481">
        <v>5.1000000000000004E-3</v>
      </c>
      <c r="D481">
        <v>3.95E-2</v>
      </c>
      <c r="E481">
        <v>3.78E-2</v>
      </c>
      <c r="F481">
        <v>-5.0200000000000002E-2</v>
      </c>
      <c r="G481">
        <v>2.7799999999999998E-2</v>
      </c>
      <c r="H481">
        <v>-4.99E-2</v>
      </c>
      <c r="I481">
        <v>-1.2999999999999999E-2</v>
      </c>
      <c r="J481">
        <v>2.2700000000000001E-2</v>
      </c>
      <c r="K481">
        <v>-5.9299999999999999E-2</v>
      </c>
      <c r="L481">
        <v>-0.16170000000000001</v>
      </c>
      <c r="M481">
        <v>-7.9000000000000001E-2</v>
      </c>
      <c r="N481">
        <v>-0.2387</v>
      </c>
      <c r="O481">
        <v>-0.1313</v>
      </c>
      <c r="P481">
        <v>-5.7000000000000002E-3</v>
      </c>
      <c r="Q481">
        <v>2.5899999999999999E-2</v>
      </c>
      <c r="R481">
        <v>8.8999999999999999E-3</v>
      </c>
      <c r="S481">
        <v>-5.79E-2</v>
      </c>
      <c r="T481">
        <v>-0.15160000000000001</v>
      </c>
    </row>
    <row r="482" spans="1:20">
      <c r="A482">
        <v>200012</v>
      </c>
      <c r="B482">
        <v>1.1900000000000001E-2</v>
      </c>
      <c r="C482">
        <v>5.0000000000000001E-3</v>
      </c>
      <c r="D482">
        <v>1.6199999999999999E-2</v>
      </c>
      <c r="E482">
        <v>8.9599999999999999E-2</v>
      </c>
      <c r="F482">
        <v>8.9499999999999996E-2</v>
      </c>
      <c r="G482">
        <v>0.1399</v>
      </c>
      <c r="H482">
        <v>4.6800000000000001E-2</v>
      </c>
      <c r="I482">
        <v>0.1173</v>
      </c>
      <c r="J482">
        <v>3.3000000000000002E-2</v>
      </c>
      <c r="K482">
        <v>0.1336</v>
      </c>
      <c r="L482">
        <v>1.37E-2</v>
      </c>
      <c r="M482">
        <v>8.6900000000000005E-2</v>
      </c>
      <c r="N482">
        <v>-6.9699999999999998E-2</v>
      </c>
      <c r="O482">
        <v>2.5000000000000001E-3</v>
      </c>
      <c r="P482">
        <v>7.9000000000000008E-3</v>
      </c>
      <c r="Q482">
        <v>6.08E-2</v>
      </c>
      <c r="R482">
        <v>1.89E-2</v>
      </c>
      <c r="S482">
        <v>9.6100000000000005E-2</v>
      </c>
      <c r="T482">
        <v>-2.64E-2</v>
      </c>
    </row>
    <row r="483" spans="1:20">
      <c r="A483">
        <v>200101</v>
      </c>
      <c r="B483">
        <v>3.1300000000000001E-2</v>
      </c>
      <c r="C483">
        <v>5.4000000000000003E-3</v>
      </c>
      <c r="D483">
        <v>-5.0700000000000002E-2</v>
      </c>
      <c r="E483">
        <v>1.0800000000000001E-2</v>
      </c>
      <c r="F483">
        <v>-4.1599999999999998E-2</v>
      </c>
      <c r="G483">
        <v>4.0500000000000001E-2</v>
      </c>
      <c r="H483">
        <v>9.4700000000000006E-2</v>
      </c>
      <c r="I483">
        <v>-4.9599999999999998E-2</v>
      </c>
      <c r="J483">
        <v>-9.3700000000000006E-2</v>
      </c>
      <c r="K483">
        <v>2.5000000000000001E-2</v>
      </c>
      <c r="L483">
        <v>5.3800000000000001E-2</v>
      </c>
      <c r="M483">
        <v>1.23E-2</v>
      </c>
      <c r="N483">
        <v>0.12640000000000001</v>
      </c>
      <c r="O483">
        <v>0.12740000000000001</v>
      </c>
      <c r="P483">
        <v>2.8999999999999998E-3</v>
      </c>
      <c r="Q483">
        <v>-0.11310000000000001</v>
      </c>
      <c r="R483">
        <v>8.1699999999999995E-2</v>
      </c>
      <c r="S483">
        <v>-1.03E-2</v>
      </c>
      <c r="T483">
        <v>9.2100000000000001E-2</v>
      </c>
    </row>
    <row r="484" spans="1:20">
      <c r="A484">
        <v>200102</v>
      </c>
      <c r="B484">
        <v>-0.10050000000000001</v>
      </c>
      <c r="C484">
        <v>3.8E-3</v>
      </c>
      <c r="D484">
        <v>-1.95E-2</v>
      </c>
      <c r="E484">
        <v>4.48E-2</v>
      </c>
      <c r="F484">
        <v>-1.61E-2</v>
      </c>
      <c r="G484">
        <v>-0.11</v>
      </c>
      <c r="H484">
        <v>5.4000000000000003E-3</v>
      </c>
      <c r="I484">
        <v>-1.7600000000000001E-2</v>
      </c>
      <c r="J484">
        <v>-4.0000000000000002E-4</v>
      </c>
      <c r="K484">
        <v>-4.9399999999999999E-2</v>
      </c>
      <c r="L484">
        <v>-0.23769999999999999</v>
      </c>
      <c r="M484">
        <v>-4.1000000000000003E-3</v>
      </c>
      <c r="N484">
        <v>-0.2878</v>
      </c>
      <c r="O484">
        <v>-1.41E-2</v>
      </c>
      <c r="P484">
        <v>-2.4500000000000001E-2</v>
      </c>
      <c r="Q484">
        <v>5.8599999999999999E-2</v>
      </c>
      <c r="R484">
        <v>-5.5E-2</v>
      </c>
      <c r="S484">
        <v>-5.67E-2</v>
      </c>
      <c r="T484">
        <v>-0.11070000000000001</v>
      </c>
    </row>
    <row r="485" spans="1:20">
      <c r="A485">
        <v>200103</v>
      </c>
      <c r="B485">
        <v>-7.2599999999999998E-2</v>
      </c>
      <c r="C485">
        <v>4.1999999999999997E-3</v>
      </c>
      <c r="D485">
        <v>-6.0299999999999999E-2</v>
      </c>
      <c r="E485">
        <v>6.9999999999999999E-4</v>
      </c>
      <c r="F485">
        <v>-1.6799999999999999E-2</v>
      </c>
      <c r="G485">
        <v>-1.9800000000000002E-2</v>
      </c>
      <c r="H485">
        <v>-3.7100000000000001E-2</v>
      </c>
      <c r="I485">
        <v>-5.1499999999999997E-2</v>
      </c>
      <c r="J485">
        <v>-7.2700000000000001E-2</v>
      </c>
      <c r="K485">
        <v>-1E-3</v>
      </c>
      <c r="L485">
        <v>-8.8300000000000003E-2</v>
      </c>
      <c r="M485">
        <v>-2.6499999999999999E-2</v>
      </c>
      <c r="N485">
        <v>-0.1305</v>
      </c>
      <c r="O485">
        <v>-2.8000000000000001E-2</v>
      </c>
      <c r="P485">
        <v>-5.1200000000000002E-2</v>
      </c>
      <c r="Q485">
        <v>1.2200000000000001E-2</v>
      </c>
      <c r="R485">
        <v>-3.5400000000000001E-2</v>
      </c>
      <c r="S485">
        <v>-3.4599999999999999E-2</v>
      </c>
      <c r="T485">
        <v>-0.1032</v>
      </c>
    </row>
    <row r="486" spans="1:20">
      <c r="A486">
        <v>200104</v>
      </c>
      <c r="B486">
        <v>7.9399999999999998E-2</v>
      </c>
      <c r="C486">
        <v>3.8999999999999998E-3</v>
      </c>
      <c r="D486">
        <v>-1.89E-2</v>
      </c>
      <c r="E486">
        <v>7.6399999999999996E-2</v>
      </c>
      <c r="F486">
        <v>9.8299999999999998E-2</v>
      </c>
      <c r="G486">
        <v>6.3200000000000006E-2</v>
      </c>
      <c r="H486">
        <v>3.4200000000000001E-2</v>
      </c>
      <c r="I486">
        <v>6.4299999999999996E-2</v>
      </c>
      <c r="J486">
        <v>2.98E-2</v>
      </c>
      <c r="K486">
        <v>4.8399999999999999E-2</v>
      </c>
      <c r="L486">
        <v>0.12939999999999999</v>
      </c>
      <c r="M486">
        <v>6.0900000000000003E-2</v>
      </c>
      <c r="N486">
        <v>0.1666</v>
      </c>
      <c r="O486">
        <v>8.1699999999999995E-2</v>
      </c>
      <c r="P486">
        <v>6.2399999999999997E-2</v>
      </c>
      <c r="Q486">
        <v>5.0700000000000002E-2</v>
      </c>
      <c r="R486">
        <v>3.85E-2</v>
      </c>
      <c r="S486">
        <v>3.5799999999999998E-2</v>
      </c>
      <c r="T486">
        <v>0.1062</v>
      </c>
    </row>
    <row r="487" spans="1:20">
      <c r="A487">
        <v>200105</v>
      </c>
      <c r="B487">
        <v>7.1999999999999998E-3</v>
      </c>
      <c r="C487">
        <v>3.2000000000000002E-3</v>
      </c>
      <c r="D487">
        <v>3.3099999999999997E-2</v>
      </c>
      <c r="E487">
        <v>4.9399999999999999E-2</v>
      </c>
      <c r="F487">
        <v>-1.32E-2</v>
      </c>
      <c r="G487">
        <v>3.32E-2</v>
      </c>
      <c r="H487">
        <v>6.1100000000000002E-2</v>
      </c>
      <c r="I487">
        <v>2.0500000000000001E-2</v>
      </c>
      <c r="J487">
        <v>2.58E-2</v>
      </c>
      <c r="K487">
        <v>3.4500000000000003E-2</v>
      </c>
      <c r="L487">
        <v>-8.0000000000000004E-4</v>
      </c>
      <c r="M487">
        <v>5.3199999999999997E-2</v>
      </c>
      <c r="N487">
        <v>-5.2299999999999999E-2</v>
      </c>
      <c r="O487">
        <v>-4.0899999999999999E-2</v>
      </c>
      <c r="P487">
        <v>3.5900000000000001E-2</v>
      </c>
      <c r="Q487">
        <v>-3.0999999999999999E-3</v>
      </c>
      <c r="R487">
        <v>6.7999999999999996E-3</v>
      </c>
      <c r="S487">
        <v>3.5200000000000002E-2</v>
      </c>
      <c r="T487">
        <v>7.7000000000000002E-3</v>
      </c>
    </row>
    <row r="488" spans="1:20">
      <c r="A488">
        <v>200106</v>
      </c>
      <c r="B488">
        <v>-1.9400000000000001E-2</v>
      </c>
      <c r="C488">
        <v>2.8E-3</v>
      </c>
      <c r="D488">
        <v>-2.8400000000000002E-2</v>
      </c>
      <c r="E488">
        <v>-6.2100000000000002E-2</v>
      </c>
      <c r="F488">
        <v>-7.9500000000000001E-2</v>
      </c>
      <c r="G488">
        <v>-2.0799999999999999E-2</v>
      </c>
      <c r="H488">
        <v>-1E-4</v>
      </c>
      <c r="I488">
        <v>-2.8400000000000002E-2</v>
      </c>
      <c r="J488">
        <v>-4.41E-2</v>
      </c>
      <c r="K488">
        <v>-2.07E-2</v>
      </c>
      <c r="L488">
        <v>-7.2999999999999995E-2</v>
      </c>
      <c r="M488">
        <v>-8.5000000000000006E-3</v>
      </c>
      <c r="N488">
        <v>-1.7100000000000001E-2</v>
      </c>
      <c r="O488">
        <v>4.48E-2</v>
      </c>
      <c r="P488">
        <v>-7.5999999999999998E-2</v>
      </c>
      <c r="Q488">
        <v>-6.5000000000000002E-2</v>
      </c>
      <c r="R488">
        <v>-3.0599999999999999E-2</v>
      </c>
      <c r="S488">
        <v>4.1999999999999997E-3</v>
      </c>
      <c r="T488">
        <v>2.5999999999999999E-3</v>
      </c>
    </row>
    <row r="489" spans="1:20">
      <c r="A489">
        <v>200107</v>
      </c>
      <c r="B489">
        <v>-2.1299999999999999E-2</v>
      </c>
      <c r="C489">
        <v>3.0000000000000001E-3</v>
      </c>
      <c r="D489">
        <v>2.1700000000000001E-2</v>
      </c>
      <c r="E489">
        <v>-7.7200000000000005E-2</v>
      </c>
      <c r="F489">
        <v>-3.0300000000000001E-2</v>
      </c>
      <c r="G489">
        <v>1.1900000000000001E-2</v>
      </c>
      <c r="H489">
        <v>-2.2200000000000001E-2</v>
      </c>
      <c r="I489">
        <v>-4.1500000000000002E-2</v>
      </c>
      <c r="J489">
        <v>2.93E-2</v>
      </c>
      <c r="K489">
        <v>3.78E-2</v>
      </c>
      <c r="L489">
        <v>-2.46E-2</v>
      </c>
      <c r="M489">
        <v>-1.8599999999999998E-2</v>
      </c>
      <c r="N489">
        <v>-4.5100000000000001E-2</v>
      </c>
      <c r="O489">
        <v>5.0500000000000003E-2</v>
      </c>
      <c r="P489">
        <v>1.26E-2</v>
      </c>
      <c r="Q489">
        <v>-3.9600000000000003E-2</v>
      </c>
      <c r="R489">
        <v>4.5400000000000003E-2</v>
      </c>
      <c r="S489">
        <v>-1.01E-2</v>
      </c>
      <c r="T489">
        <v>-5.7500000000000002E-2</v>
      </c>
    </row>
    <row r="490" spans="1:20">
      <c r="A490">
        <v>200108</v>
      </c>
      <c r="B490">
        <v>-6.4600000000000005E-2</v>
      </c>
      <c r="C490">
        <v>3.0999999999999999E-3</v>
      </c>
      <c r="D490">
        <v>3.85E-2</v>
      </c>
      <c r="E490">
        <v>3.04E-2</v>
      </c>
      <c r="F490">
        <v>-4.9599999999999998E-2</v>
      </c>
      <c r="G490">
        <v>-3.6499999999999998E-2</v>
      </c>
      <c r="H490">
        <v>1.1999999999999999E-3</v>
      </c>
      <c r="I490">
        <v>-1.41E-2</v>
      </c>
      <c r="J490">
        <v>-3.0200000000000001E-2</v>
      </c>
      <c r="K490">
        <v>-4.2099999999999999E-2</v>
      </c>
      <c r="L490">
        <v>-6.4399999999999999E-2</v>
      </c>
      <c r="M490">
        <v>-1.14E-2</v>
      </c>
      <c r="N490">
        <v>-0.1026</v>
      </c>
      <c r="O490">
        <v>-0.13320000000000001</v>
      </c>
      <c r="P490">
        <v>-4.82E-2</v>
      </c>
      <c r="Q490">
        <v>1.1000000000000001E-3</v>
      </c>
      <c r="R490">
        <v>-8.1000000000000003E-2</v>
      </c>
      <c r="S490">
        <v>-5.9900000000000002E-2</v>
      </c>
      <c r="T490">
        <v>-8.7400000000000005E-2</v>
      </c>
    </row>
    <row r="491" spans="1:20">
      <c r="A491">
        <v>200109</v>
      </c>
      <c r="B491">
        <v>-9.2499999999999999E-2</v>
      </c>
      <c r="C491">
        <v>2.8E-3</v>
      </c>
      <c r="D491">
        <v>-1.55E-2</v>
      </c>
      <c r="E491">
        <v>-5.5500000000000001E-2</v>
      </c>
      <c r="F491">
        <v>-6.5799999999999997E-2</v>
      </c>
      <c r="G491">
        <v>-0.1721</v>
      </c>
      <c r="H491">
        <v>-0.17</v>
      </c>
      <c r="I491">
        <v>-9.5000000000000001E-2</v>
      </c>
      <c r="J491">
        <v>8.6999999999999994E-3</v>
      </c>
      <c r="K491">
        <v>-0.1502</v>
      </c>
      <c r="L491">
        <v>-0.22270000000000001</v>
      </c>
      <c r="M491">
        <v>-0.16719999999999999</v>
      </c>
      <c r="N491">
        <v>-0.24679999999999999</v>
      </c>
      <c r="O491">
        <v>-0.1545</v>
      </c>
      <c r="P491">
        <v>-0.17419999999999999</v>
      </c>
      <c r="Q491">
        <v>-6.6699999999999995E-2</v>
      </c>
      <c r="R491">
        <v>-9.2499999999999999E-2</v>
      </c>
      <c r="S491">
        <v>-6.2E-2</v>
      </c>
      <c r="T491">
        <v>-9.7199999999999995E-2</v>
      </c>
    </row>
    <row r="492" spans="1:20">
      <c r="A492">
        <v>200110</v>
      </c>
      <c r="B492">
        <v>2.46E-2</v>
      </c>
      <c r="C492">
        <v>2.2000000000000001E-3</v>
      </c>
      <c r="D492">
        <v>7.9000000000000008E-3</v>
      </c>
      <c r="E492">
        <v>1.03E-2</v>
      </c>
      <c r="F492">
        <v>2.3400000000000001E-2</v>
      </c>
      <c r="G492">
        <v>7.1300000000000002E-2</v>
      </c>
      <c r="H492">
        <v>6.0499999999999998E-2</v>
      </c>
      <c r="I492">
        <v>2.9499999999999998E-2</v>
      </c>
      <c r="J492">
        <v>3.7000000000000002E-3</v>
      </c>
      <c r="K492">
        <v>3.27E-2</v>
      </c>
      <c r="L492">
        <v>2.1999999999999999E-2</v>
      </c>
      <c r="M492">
        <v>6.83E-2</v>
      </c>
      <c r="N492">
        <v>0.18310000000000001</v>
      </c>
      <c r="O492">
        <v>-1.1000000000000001E-3</v>
      </c>
      <c r="P492">
        <v>3.95E-2</v>
      </c>
      <c r="Q492">
        <v>1.1900000000000001E-2</v>
      </c>
      <c r="R492">
        <v>3.5200000000000002E-2</v>
      </c>
      <c r="S492">
        <v>-1.6E-2</v>
      </c>
      <c r="T492">
        <v>1.7000000000000001E-2</v>
      </c>
    </row>
    <row r="493" spans="1:20">
      <c r="A493">
        <v>200111</v>
      </c>
      <c r="B493">
        <v>7.5399999999999995E-2</v>
      </c>
      <c r="C493">
        <v>1.6999999999999999E-3</v>
      </c>
      <c r="D493">
        <v>4.1999999999999997E-3</v>
      </c>
      <c r="E493">
        <v>0</v>
      </c>
      <c r="F493">
        <v>-6.0199999999999997E-2</v>
      </c>
      <c r="G493">
        <v>9.1999999999999998E-2</v>
      </c>
      <c r="H493">
        <v>6.2799999999999995E-2</v>
      </c>
      <c r="I493">
        <v>0.1056</v>
      </c>
      <c r="J493">
        <v>3.2800000000000003E-2</v>
      </c>
      <c r="K493">
        <v>0.16159999999999999</v>
      </c>
      <c r="L493">
        <v>0.15570000000000001</v>
      </c>
      <c r="M493">
        <v>8.72E-2</v>
      </c>
      <c r="N493">
        <v>0.1918</v>
      </c>
      <c r="O493">
        <v>0.1678</v>
      </c>
      <c r="P493">
        <v>8.8900000000000007E-2</v>
      </c>
      <c r="Q493">
        <v>-1.7999999999999999E-2</v>
      </c>
      <c r="R493">
        <v>0.1008</v>
      </c>
      <c r="S493">
        <v>7.0000000000000007E-2</v>
      </c>
      <c r="T493">
        <v>9.2600000000000002E-2</v>
      </c>
    </row>
    <row r="494" spans="1:20">
      <c r="A494">
        <v>200112</v>
      </c>
      <c r="B494">
        <v>1.61E-2</v>
      </c>
      <c r="C494">
        <v>1.5E-3</v>
      </c>
      <c r="D494">
        <v>2.1700000000000001E-2</v>
      </c>
      <c r="E494">
        <v>4.6300000000000001E-2</v>
      </c>
      <c r="F494">
        <v>6.0100000000000001E-2</v>
      </c>
      <c r="G494">
        <v>7.5399999999999995E-2</v>
      </c>
      <c r="H494">
        <v>3.78E-2</v>
      </c>
      <c r="I494">
        <v>-8.8000000000000005E-3</v>
      </c>
      <c r="J494">
        <v>-3.1099999999999999E-2</v>
      </c>
      <c r="K494">
        <v>7.7499999999999999E-2</v>
      </c>
      <c r="L494">
        <v>-2.76E-2</v>
      </c>
      <c r="M494">
        <v>6.6199999999999995E-2</v>
      </c>
      <c r="N494">
        <v>-2.1299999999999999E-2</v>
      </c>
      <c r="O494">
        <v>-2.3900000000000001E-2</v>
      </c>
      <c r="P494">
        <v>2.6700000000000002E-2</v>
      </c>
      <c r="Q494">
        <v>3.6999999999999998E-2</v>
      </c>
      <c r="R494">
        <v>4.0899999999999999E-2</v>
      </c>
      <c r="S494">
        <v>2.7300000000000001E-2</v>
      </c>
      <c r="T494">
        <v>2.1999999999999999E-2</v>
      </c>
    </row>
    <row r="495" spans="1:20">
      <c r="A495">
        <v>200201</v>
      </c>
      <c r="B495">
        <v>-1.44E-2</v>
      </c>
      <c r="C495">
        <v>1.4E-3</v>
      </c>
      <c r="D495">
        <v>6.1999999999999998E-3</v>
      </c>
      <c r="E495">
        <v>-2.5999999999999999E-3</v>
      </c>
      <c r="F495">
        <v>-3.0599999999999999E-2</v>
      </c>
      <c r="G495">
        <v>5.0900000000000001E-2</v>
      </c>
      <c r="H495">
        <v>1.9599999999999999E-2</v>
      </c>
      <c r="I495">
        <v>-1.2500000000000001E-2</v>
      </c>
      <c r="J495">
        <v>-5.8999999999999999E-3</v>
      </c>
      <c r="K495">
        <v>-8.0000000000000002E-3</v>
      </c>
      <c r="L495">
        <v>-3.5000000000000001E-3</v>
      </c>
      <c r="M495">
        <v>-5.9999999999999995E-4</v>
      </c>
      <c r="N495">
        <v>4.2299999999999997E-2</v>
      </c>
      <c r="O495">
        <v>2.2800000000000001E-2</v>
      </c>
      <c r="P495">
        <v>6.5000000000000002E-2</v>
      </c>
      <c r="Q495">
        <v>-4.2099999999999999E-2</v>
      </c>
      <c r="R495">
        <v>3.4299999999999997E-2</v>
      </c>
      <c r="S495">
        <v>-1.47E-2</v>
      </c>
      <c r="T495">
        <v>-5.9200000000000003E-2</v>
      </c>
    </row>
    <row r="496" spans="1:20">
      <c r="A496">
        <v>200202</v>
      </c>
      <c r="B496">
        <v>-2.29E-2</v>
      </c>
      <c r="C496">
        <v>1.2999999999999999E-3</v>
      </c>
      <c r="D496">
        <v>3.6700000000000003E-2</v>
      </c>
      <c r="E496">
        <v>3.0200000000000001E-2</v>
      </c>
      <c r="F496">
        <v>5.0900000000000001E-2</v>
      </c>
      <c r="G496">
        <v>-3.2000000000000002E-3</v>
      </c>
      <c r="H496">
        <v>4.6600000000000003E-2</v>
      </c>
      <c r="I496">
        <v>4.1599999999999998E-2</v>
      </c>
      <c r="J496">
        <v>1.01E-2</v>
      </c>
      <c r="K496">
        <v>1.2999999999999999E-2</v>
      </c>
      <c r="L496">
        <v>-1.4E-3</v>
      </c>
      <c r="M496">
        <v>7.2900000000000006E-2</v>
      </c>
      <c r="N496">
        <v>-0.13500000000000001</v>
      </c>
      <c r="O496">
        <v>2.18E-2</v>
      </c>
      <c r="P496">
        <v>4.3900000000000002E-2</v>
      </c>
      <c r="Q496">
        <v>-3.8E-3</v>
      </c>
      <c r="R496">
        <v>3.8E-3</v>
      </c>
      <c r="S496">
        <v>-1.2500000000000001E-2</v>
      </c>
      <c r="T496">
        <v>-4.3499999999999997E-2</v>
      </c>
    </row>
    <row r="497" spans="1:20">
      <c r="A497">
        <v>200203</v>
      </c>
      <c r="B497">
        <v>4.24E-2</v>
      </c>
      <c r="C497">
        <v>1.2999999999999999E-3</v>
      </c>
      <c r="D497">
        <v>3.4200000000000001E-2</v>
      </c>
      <c r="E497">
        <v>9.1399999999999995E-2</v>
      </c>
      <c r="F497">
        <v>7.6399999999999996E-2</v>
      </c>
      <c r="G497">
        <v>4.4600000000000001E-2</v>
      </c>
      <c r="H497">
        <v>5.2999999999999999E-2</v>
      </c>
      <c r="I497">
        <v>5.0299999999999997E-2</v>
      </c>
      <c r="J497">
        <v>-1.9E-3</v>
      </c>
      <c r="K497">
        <v>-1.17E-2</v>
      </c>
      <c r="L497">
        <v>5.8900000000000001E-2</v>
      </c>
      <c r="M497">
        <v>9.3299999999999994E-2</v>
      </c>
      <c r="N497">
        <v>9.8000000000000004E-2</v>
      </c>
      <c r="O497">
        <v>7.4800000000000005E-2</v>
      </c>
      <c r="P497">
        <v>3.0099999999999998E-2</v>
      </c>
      <c r="Q497">
        <v>9.9099999999999994E-2</v>
      </c>
      <c r="R497">
        <v>2.3300000000000001E-2</v>
      </c>
      <c r="S497">
        <v>6.3700000000000007E-2</v>
      </c>
      <c r="T497">
        <v>2.7099999999999999E-2</v>
      </c>
    </row>
    <row r="498" spans="1:20">
      <c r="A498">
        <v>200204</v>
      </c>
      <c r="B498">
        <v>-5.1999999999999998E-2</v>
      </c>
      <c r="C498">
        <v>1.5E-3</v>
      </c>
      <c r="D498">
        <v>0.03</v>
      </c>
      <c r="E498">
        <v>-4.5999999999999999E-3</v>
      </c>
      <c r="F498">
        <v>-4.53E-2</v>
      </c>
      <c r="G498">
        <v>2.0899999999999998E-2</v>
      </c>
      <c r="H498">
        <v>2.2700000000000001E-2</v>
      </c>
      <c r="I498">
        <v>-5.5300000000000002E-2</v>
      </c>
      <c r="J498">
        <v>-6.7699999999999996E-2</v>
      </c>
      <c r="K498">
        <v>-6.0000000000000001E-3</v>
      </c>
      <c r="L498">
        <v>-7.1900000000000006E-2</v>
      </c>
      <c r="M498">
        <v>3.56E-2</v>
      </c>
      <c r="N498">
        <v>-7.3800000000000004E-2</v>
      </c>
      <c r="O498">
        <v>1.11E-2</v>
      </c>
      <c r="P498">
        <v>-3.2000000000000001E-2</v>
      </c>
      <c r="Q498">
        <v>-7.1000000000000004E-3</v>
      </c>
      <c r="R498">
        <v>-1.8200000000000001E-2</v>
      </c>
      <c r="S498">
        <v>-1.49E-2</v>
      </c>
      <c r="T498">
        <v>-0.10780000000000001</v>
      </c>
    </row>
    <row r="499" spans="1:20">
      <c r="A499">
        <v>200205</v>
      </c>
      <c r="B499">
        <v>-1.38E-2</v>
      </c>
      <c r="C499">
        <v>1.4E-3</v>
      </c>
      <c r="D499">
        <v>1.04E-2</v>
      </c>
      <c r="E499">
        <v>6.5699999999999995E-2</v>
      </c>
      <c r="F499">
        <v>-7.7000000000000002E-3</v>
      </c>
      <c r="G499">
        <v>-1.5900000000000001E-2</v>
      </c>
      <c r="H499">
        <v>-8.6999999999999994E-3</v>
      </c>
      <c r="I499">
        <v>1.0999999999999999E-2</v>
      </c>
      <c r="J499">
        <v>-1.4E-2</v>
      </c>
      <c r="K499">
        <v>-3.8800000000000001E-2</v>
      </c>
      <c r="L499">
        <v>1.4E-3</v>
      </c>
      <c r="M499">
        <v>-2.9100000000000001E-2</v>
      </c>
      <c r="N499">
        <v>-3.4599999999999999E-2</v>
      </c>
      <c r="O499">
        <v>1.43E-2</v>
      </c>
      <c r="P499">
        <v>-1E-3</v>
      </c>
      <c r="Q499">
        <v>-6.6100000000000006E-2</v>
      </c>
      <c r="R499">
        <v>-5.4000000000000003E-3</v>
      </c>
      <c r="S499">
        <v>-3.5000000000000001E-3</v>
      </c>
      <c r="T499">
        <v>-1.4800000000000001E-2</v>
      </c>
    </row>
    <row r="500" spans="1:20">
      <c r="A500">
        <v>200206</v>
      </c>
      <c r="B500">
        <v>-7.2099999999999997E-2</v>
      </c>
      <c r="C500">
        <v>1.2999999999999999E-3</v>
      </c>
      <c r="D500">
        <v>-2.4E-2</v>
      </c>
      <c r="E500">
        <v>-8.0500000000000002E-2</v>
      </c>
      <c r="F500">
        <v>-5.1999999999999998E-3</v>
      </c>
      <c r="G500">
        <v>-2.0799999999999999E-2</v>
      </c>
      <c r="H500">
        <v>-5.4100000000000002E-2</v>
      </c>
      <c r="I500">
        <v>-1.6E-2</v>
      </c>
      <c r="J500">
        <v>-9.8199999999999996E-2</v>
      </c>
      <c r="K500">
        <v>-5.6599999999999998E-2</v>
      </c>
      <c r="L500">
        <v>-5.4100000000000002E-2</v>
      </c>
      <c r="M500">
        <v>-2.64E-2</v>
      </c>
      <c r="N500">
        <v>-0.1628</v>
      </c>
      <c r="O500">
        <v>-8.2400000000000001E-2</v>
      </c>
      <c r="P500">
        <v>4.1000000000000003E-3</v>
      </c>
      <c r="Q500">
        <v>-5.4899999999999997E-2</v>
      </c>
      <c r="R500">
        <v>-4.3700000000000003E-2</v>
      </c>
      <c r="S500">
        <v>-4.8300000000000003E-2</v>
      </c>
      <c r="T500">
        <v>-9.2399999999999996E-2</v>
      </c>
    </row>
    <row r="501" spans="1:20">
      <c r="A501">
        <v>200207</v>
      </c>
      <c r="B501">
        <v>-8.1799999999999998E-2</v>
      </c>
      <c r="C501">
        <v>1.5E-3</v>
      </c>
      <c r="D501">
        <v>-8.5300000000000001E-2</v>
      </c>
      <c r="E501">
        <v>-0.14899999999999999</v>
      </c>
      <c r="F501">
        <v>-0.1192</v>
      </c>
      <c r="G501">
        <v>-0.115</v>
      </c>
      <c r="H501">
        <v>-0.10299999999999999</v>
      </c>
      <c r="I501">
        <v>-9.6699999999999994E-2</v>
      </c>
      <c r="J501">
        <v>-1.95E-2</v>
      </c>
      <c r="K501">
        <v>-0.1336</v>
      </c>
      <c r="L501">
        <v>-0.2049</v>
      </c>
      <c r="M501">
        <v>-0.1381</v>
      </c>
      <c r="N501">
        <v>-9.5200000000000007E-2</v>
      </c>
      <c r="O501">
        <v>-0.1229</v>
      </c>
      <c r="P501">
        <v>-6.5600000000000006E-2</v>
      </c>
      <c r="Q501">
        <v>-0.1245</v>
      </c>
      <c r="R501">
        <v>-0.113</v>
      </c>
      <c r="S501">
        <v>-7.4999999999999997E-2</v>
      </c>
      <c r="T501">
        <v>-7.8299999999999995E-2</v>
      </c>
    </row>
    <row r="502" spans="1:20">
      <c r="A502">
        <v>200208</v>
      </c>
      <c r="B502">
        <v>5.0000000000000001E-3</v>
      </c>
      <c r="C502">
        <v>1.4E-3</v>
      </c>
      <c r="D502">
        <v>1.01E-2</v>
      </c>
      <c r="E502">
        <v>6.7000000000000004E-2</v>
      </c>
      <c r="F502">
        <v>3.3999999999999998E-3</v>
      </c>
      <c r="G502">
        <v>-2.2800000000000001E-2</v>
      </c>
      <c r="H502">
        <v>3.5499999999999997E-2</v>
      </c>
      <c r="I502">
        <v>1.6500000000000001E-2</v>
      </c>
      <c r="J502">
        <v>2.47E-2</v>
      </c>
      <c r="K502">
        <v>2.4899999999999999E-2</v>
      </c>
      <c r="L502">
        <v>-5.0900000000000001E-2</v>
      </c>
      <c r="M502">
        <v>2.9899999999999999E-2</v>
      </c>
      <c r="N502">
        <v>-3.5700000000000003E-2</v>
      </c>
      <c r="O502">
        <v>-5.0000000000000001E-3</v>
      </c>
      <c r="P502">
        <v>-4.58E-2</v>
      </c>
      <c r="Q502">
        <v>3.2399999999999998E-2</v>
      </c>
      <c r="R502">
        <v>5.1999999999999998E-3</v>
      </c>
      <c r="S502">
        <v>1.8800000000000001E-2</v>
      </c>
      <c r="T502">
        <v>1.1999999999999999E-3</v>
      </c>
    </row>
    <row r="503" spans="1:20">
      <c r="A503">
        <v>200209</v>
      </c>
      <c r="B503">
        <v>-0.10349999999999999</v>
      </c>
      <c r="C503">
        <v>1.4E-3</v>
      </c>
      <c r="D503">
        <v>-5.2200000000000003E-2</v>
      </c>
      <c r="E503">
        <v>-8.0500000000000002E-2</v>
      </c>
      <c r="F503">
        <v>-8.2500000000000004E-2</v>
      </c>
      <c r="G503">
        <v>-5.8900000000000001E-2</v>
      </c>
      <c r="H503">
        <v>-0.1135</v>
      </c>
      <c r="I503">
        <v>-0.10680000000000001</v>
      </c>
      <c r="J503">
        <v>-7.8299999999999995E-2</v>
      </c>
      <c r="K503">
        <v>-0.12230000000000001</v>
      </c>
      <c r="L503">
        <v>-0.18629999999999999</v>
      </c>
      <c r="M503">
        <v>-8.1100000000000005E-2</v>
      </c>
      <c r="N503">
        <v>-0.1666</v>
      </c>
      <c r="O503">
        <v>-0.10290000000000001</v>
      </c>
      <c r="P503">
        <v>-6.0299999999999999E-2</v>
      </c>
      <c r="Q503">
        <v>-0.11</v>
      </c>
      <c r="R503">
        <v>-9.5399999999999999E-2</v>
      </c>
      <c r="S503">
        <v>-0.1099</v>
      </c>
      <c r="T503">
        <v>-0.1067</v>
      </c>
    </row>
    <row r="504" spans="1:20">
      <c r="A504">
        <v>200210</v>
      </c>
      <c r="B504">
        <v>7.8399999999999997E-2</v>
      </c>
      <c r="C504">
        <v>1.4E-3</v>
      </c>
      <c r="D504">
        <v>5.0500000000000003E-2</v>
      </c>
      <c r="E504">
        <v>-5.9900000000000002E-2</v>
      </c>
      <c r="F504">
        <v>3.1199999999999999E-2</v>
      </c>
      <c r="G504">
        <v>8.2699999999999996E-2</v>
      </c>
      <c r="H504">
        <v>3.5400000000000001E-2</v>
      </c>
      <c r="I504">
        <v>5.3800000000000001E-2</v>
      </c>
      <c r="J504">
        <v>6.8599999999999994E-2</v>
      </c>
      <c r="K504">
        <v>4.8800000000000003E-2</v>
      </c>
      <c r="L504">
        <v>6.5199999999999994E-2</v>
      </c>
      <c r="M504">
        <v>2.47E-2</v>
      </c>
      <c r="N504">
        <v>0.14319999999999999</v>
      </c>
      <c r="O504">
        <v>-4.7500000000000001E-2</v>
      </c>
      <c r="P504">
        <v>2.0999999999999999E-3</v>
      </c>
      <c r="Q504">
        <v>-8.2000000000000007E-3</v>
      </c>
      <c r="R504">
        <v>5.4600000000000003E-2</v>
      </c>
      <c r="S504">
        <v>7.4300000000000005E-2</v>
      </c>
      <c r="T504">
        <v>0.1197</v>
      </c>
    </row>
    <row r="505" spans="1:20">
      <c r="A505">
        <v>200211</v>
      </c>
      <c r="B505">
        <v>5.96E-2</v>
      </c>
      <c r="C505">
        <v>1.1999999999999999E-3</v>
      </c>
      <c r="D505">
        <v>-1.7299999999999999E-2</v>
      </c>
      <c r="E505">
        <v>5.5899999999999998E-2</v>
      </c>
      <c r="F505">
        <v>2.9700000000000001E-2</v>
      </c>
      <c r="G505">
        <v>5.2200000000000003E-2</v>
      </c>
      <c r="H505">
        <v>9.4700000000000006E-2</v>
      </c>
      <c r="I505">
        <v>9.5899999999999999E-2</v>
      </c>
      <c r="J505">
        <v>1.84E-2</v>
      </c>
      <c r="K505">
        <v>-8.3999999999999995E-3</v>
      </c>
      <c r="L505">
        <v>0.18160000000000001</v>
      </c>
      <c r="M505">
        <v>5.5399999999999998E-2</v>
      </c>
      <c r="N505">
        <v>0.192</v>
      </c>
      <c r="O505">
        <v>0.1089</v>
      </c>
      <c r="P505">
        <v>4.0500000000000001E-2</v>
      </c>
      <c r="Q505">
        <v>1.4999999999999999E-2</v>
      </c>
      <c r="R505">
        <v>4.2099999999999999E-2</v>
      </c>
      <c r="S505">
        <v>3.4000000000000002E-2</v>
      </c>
      <c r="T505">
        <v>8.7300000000000003E-2</v>
      </c>
    </row>
    <row r="506" spans="1:20">
      <c r="A506">
        <v>200212</v>
      </c>
      <c r="B506">
        <v>-5.7599999999999998E-2</v>
      </c>
      <c r="C506">
        <v>1.1000000000000001E-3</v>
      </c>
      <c r="D506">
        <v>-6.8999999999999999E-3</v>
      </c>
      <c r="E506">
        <v>9.5500000000000002E-2</v>
      </c>
      <c r="F506">
        <v>5.5999999999999999E-3</v>
      </c>
      <c r="G506">
        <v>-4.8399999999999999E-2</v>
      </c>
      <c r="H506">
        <v>-4.8500000000000001E-2</v>
      </c>
      <c r="I506">
        <v>-4.6899999999999997E-2</v>
      </c>
      <c r="J506">
        <v>-3.2199999999999999E-2</v>
      </c>
      <c r="K506">
        <v>-4.9099999999999998E-2</v>
      </c>
      <c r="L506">
        <v>-0.1051</v>
      </c>
      <c r="M506">
        <v>-3.0099999999999998E-2</v>
      </c>
      <c r="N506">
        <v>-0.1474</v>
      </c>
      <c r="O506">
        <v>-8.5599999999999996E-2</v>
      </c>
      <c r="P506">
        <v>-9.7999999999999997E-3</v>
      </c>
      <c r="Q506">
        <v>3.7400000000000003E-2</v>
      </c>
      <c r="R506">
        <v>-7.8299999999999995E-2</v>
      </c>
      <c r="S506">
        <v>-4.5900000000000003E-2</v>
      </c>
      <c r="T506">
        <v>-7.7799999999999994E-2</v>
      </c>
    </row>
    <row r="507" spans="1:20">
      <c r="A507">
        <v>200301</v>
      </c>
      <c r="B507">
        <v>-2.5700000000000001E-2</v>
      </c>
      <c r="C507">
        <v>1E-3</v>
      </c>
      <c r="D507">
        <v>-5.8200000000000002E-2</v>
      </c>
      <c r="E507">
        <v>-4.19E-2</v>
      </c>
      <c r="F507">
        <v>-2.3900000000000001E-2</v>
      </c>
      <c r="G507">
        <v>-3.9300000000000002E-2</v>
      </c>
      <c r="H507">
        <v>-4.9799999999999997E-2</v>
      </c>
      <c r="I507">
        <v>-6.0699999999999997E-2</v>
      </c>
      <c r="J507">
        <v>-1.3299999999999999E-2</v>
      </c>
      <c r="K507">
        <v>-6.9599999999999995E-2</v>
      </c>
      <c r="L507">
        <v>-5.16E-2</v>
      </c>
      <c r="M507">
        <v>-6.9099999999999995E-2</v>
      </c>
      <c r="N507">
        <v>-2.5000000000000001E-2</v>
      </c>
      <c r="O507">
        <v>-3.7499999999999999E-2</v>
      </c>
      <c r="P507">
        <v>-5.3199999999999997E-2</v>
      </c>
      <c r="Q507">
        <v>-3.27E-2</v>
      </c>
      <c r="R507">
        <v>-4.3200000000000002E-2</v>
      </c>
      <c r="S507">
        <v>-1.44E-2</v>
      </c>
      <c r="T507">
        <v>-2.5899999999999999E-2</v>
      </c>
    </row>
    <row r="508" spans="1:20">
      <c r="A508">
        <v>200302</v>
      </c>
      <c r="B508">
        <v>-1.8800000000000001E-2</v>
      </c>
      <c r="C508">
        <v>8.9999999999999998E-4</v>
      </c>
      <c r="D508">
        <v>-3.9699999999999999E-2</v>
      </c>
      <c r="E508">
        <v>-3.4599999999999999E-2</v>
      </c>
      <c r="F508">
        <v>1.78E-2</v>
      </c>
      <c r="G508">
        <v>-2.5899999999999999E-2</v>
      </c>
      <c r="H508">
        <v>-1.2200000000000001E-2</v>
      </c>
      <c r="I508">
        <v>-4.1799999999999997E-2</v>
      </c>
      <c r="J508">
        <v>-2.6200000000000001E-2</v>
      </c>
      <c r="K508">
        <v>0.05</v>
      </c>
      <c r="L508">
        <v>2.1899999999999999E-2</v>
      </c>
      <c r="M508">
        <v>-1.2500000000000001E-2</v>
      </c>
      <c r="N508">
        <v>3.9100000000000003E-2</v>
      </c>
      <c r="O508">
        <v>-5.3900000000000003E-2</v>
      </c>
      <c r="P508">
        <v>-5.7200000000000001E-2</v>
      </c>
      <c r="Q508">
        <v>-4.0099999999999997E-2</v>
      </c>
      <c r="R508">
        <v>-2.6800000000000001E-2</v>
      </c>
      <c r="S508">
        <v>-3.1300000000000001E-2</v>
      </c>
      <c r="T508">
        <v>-2.29E-2</v>
      </c>
    </row>
    <row r="509" spans="1:20">
      <c r="A509">
        <v>200303</v>
      </c>
      <c r="B509">
        <v>1.09E-2</v>
      </c>
      <c r="C509">
        <v>1E-3</v>
      </c>
      <c r="D509">
        <v>-3.3E-3</v>
      </c>
      <c r="E509">
        <v>-4.24E-2</v>
      </c>
      <c r="F509">
        <v>1.11E-2</v>
      </c>
      <c r="G509">
        <v>5.5500000000000001E-2</v>
      </c>
      <c r="H509">
        <v>5.4000000000000003E-3</v>
      </c>
      <c r="I509">
        <v>3.8399999999999997E-2</v>
      </c>
      <c r="J509">
        <v>2.9100000000000001E-2</v>
      </c>
      <c r="K509">
        <v>2.52E-2</v>
      </c>
      <c r="L509">
        <v>-3.3599999999999998E-2</v>
      </c>
      <c r="M509">
        <v>-7.3000000000000001E-3</v>
      </c>
      <c r="N509">
        <v>-2.8000000000000001E-2</v>
      </c>
      <c r="O509">
        <v>-2.1100000000000001E-2</v>
      </c>
      <c r="P509">
        <v>6.0000000000000001E-3</v>
      </c>
      <c r="Q509">
        <v>4.2500000000000003E-2</v>
      </c>
      <c r="R509">
        <v>5.8200000000000002E-2</v>
      </c>
      <c r="S509">
        <v>-8.0000000000000004E-4</v>
      </c>
      <c r="T509">
        <v>7.7000000000000002E-3</v>
      </c>
    </row>
    <row r="510" spans="1:20">
      <c r="A510">
        <v>200304</v>
      </c>
      <c r="B510">
        <v>8.2199999999999995E-2</v>
      </c>
      <c r="C510">
        <v>1E-3</v>
      </c>
      <c r="D510">
        <v>4.2299999999999997E-2</v>
      </c>
      <c r="E510">
        <v>5.7500000000000002E-2</v>
      </c>
      <c r="F510">
        <v>-6.8999999999999999E-3</v>
      </c>
      <c r="G510">
        <v>7.5200000000000003E-2</v>
      </c>
      <c r="H510">
        <v>6.7799999999999999E-2</v>
      </c>
      <c r="I510">
        <v>9.8699999999999996E-2</v>
      </c>
      <c r="J510">
        <v>3.6900000000000002E-2</v>
      </c>
      <c r="K510">
        <v>9.8400000000000001E-2</v>
      </c>
      <c r="L510">
        <v>0.1026</v>
      </c>
      <c r="M510">
        <v>0.08</v>
      </c>
      <c r="N510">
        <v>0.1137</v>
      </c>
      <c r="O510">
        <v>0.16839999999999999</v>
      </c>
      <c r="P510">
        <v>9.5000000000000001E-2</v>
      </c>
      <c r="Q510">
        <v>7.3400000000000007E-2</v>
      </c>
      <c r="R510">
        <v>8.8499999999999995E-2</v>
      </c>
      <c r="S510">
        <v>0.1114</v>
      </c>
      <c r="T510">
        <v>8.7099999999999997E-2</v>
      </c>
    </row>
    <row r="511" spans="1:20">
      <c r="A511">
        <v>200305</v>
      </c>
      <c r="B511">
        <v>6.0499999999999998E-2</v>
      </c>
      <c r="C511">
        <v>8.9999999999999998E-4</v>
      </c>
      <c r="D511">
        <v>6.8400000000000002E-2</v>
      </c>
      <c r="E511">
        <v>0.14649999999999999</v>
      </c>
      <c r="F511">
        <v>8.6800000000000002E-2</v>
      </c>
      <c r="G511">
        <v>4.1300000000000003E-2</v>
      </c>
      <c r="H511">
        <v>4.1200000000000001E-2</v>
      </c>
      <c r="I511">
        <v>8.8000000000000005E-3</v>
      </c>
      <c r="J511">
        <v>4.1000000000000002E-2</v>
      </c>
      <c r="K511">
        <v>0.1019</v>
      </c>
      <c r="L511">
        <v>0.12920000000000001</v>
      </c>
      <c r="M511">
        <v>2.3400000000000001E-2</v>
      </c>
      <c r="N511">
        <v>0.1198</v>
      </c>
      <c r="O511">
        <v>2.2499999999999999E-2</v>
      </c>
      <c r="P511">
        <v>5.28E-2</v>
      </c>
      <c r="Q511">
        <v>0.1002</v>
      </c>
      <c r="R511">
        <v>1.89E-2</v>
      </c>
      <c r="S511">
        <v>5.6000000000000001E-2</v>
      </c>
      <c r="T511">
        <v>5.67E-2</v>
      </c>
    </row>
    <row r="512" spans="1:20">
      <c r="A512">
        <v>200306</v>
      </c>
      <c r="B512">
        <v>1.4200000000000001E-2</v>
      </c>
      <c r="C512">
        <v>1E-3</v>
      </c>
      <c r="D512">
        <v>5.4999999999999997E-3</v>
      </c>
      <c r="E512">
        <v>4.2599999999999999E-2</v>
      </c>
      <c r="F512">
        <v>-1.3299999999999999E-2</v>
      </c>
      <c r="G512">
        <v>-9.5999999999999992E-3</v>
      </c>
      <c r="H512">
        <v>-1.6500000000000001E-2</v>
      </c>
      <c r="I512">
        <v>-1.6199999999999999E-2</v>
      </c>
      <c r="J512">
        <v>4.8800000000000003E-2</v>
      </c>
      <c r="K512">
        <v>5.7000000000000002E-3</v>
      </c>
      <c r="L512">
        <v>2.1100000000000001E-2</v>
      </c>
      <c r="M512">
        <v>6.4999999999999997E-3</v>
      </c>
      <c r="N512">
        <v>-1.1999999999999999E-3</v>
      </c>
      <c r="O512">
        <v>1.06E-2</v>
      </c>
      <c r="P512">
        <v>2.3400000000000001E-2</v>
      </c>
      <c r="Q512">
        <v>5.5999999999999999E-3</v>
      </c>
      <c r="R512">
        <v>3.4700000000000002E-2</v>
      </c>
      <c r="S512">
        <v>4.7999999999999996E-3</v>
      </c>
      <c r="T512">
        <v>1.34E-2</v>
      </c>
    </row>
    <row r="513" spans="1:20">
      <c r="A513">
        <v>200307</v>
      </c>
      <c r="B513">
        <v>2.35E-2</v>
      </c>
      <c r="C513">
        <v>6.9999999999999999E-4</v>
      </c>
      <c r="D513">
        <v>-1.49E-2</v>
      </c>
      <c r="E513">
        <v>6.4199999999999993E-2</v>
      </c>
      <c r="F513">
        <v>-2.6700000000000002E-2</v>
      </c>
      <c r="G513">
        <v>0.04</v>
      </c>
      <c r="H513">
        <v>2.81E-2</v>
      </c>
      <c r="I513">
        <v>7.7700000000000005E-2</v>
      </c>
      <c r="J513">
        <v>-3.4299999999999997E-2</v>
      </c>
      <c r="K513">
        <v>-2.5000000000000001E-3</v>
      </c>
      <c r="L513">
        <v>6.83E-2</v>
      </c>
      <c r="M513">
        <v>6.4399999999999999E-2</v>
      </c>
      <c r="N513">
        <v>9.0999999999999998E-2</v>
      </c>
      <c r="O513">
        <v>7.0999999999999994E-2</v>
      </c>
      <c r="P513">
        <v>2.5700000000000001E-2</v>
      </c>
      <c r="Q513">
        <v>-5.3199999999999997E-2</v>
      </c>
      <c r="R513">
        <v>4.3200000000000002E-2</v>
      </c>
      <c r="S513">
        <v>4.4499999999999998E-2</v>
      </c>
      <c r="T513">
        <v>2.01E-2</v>
      </c>
    </row>
    <row r="514" spans="1:20">
      <c r="A514">
        <v>200308</v>
      </c>
      <c r="B514">
        <v>2.3400000000000001E-2</v>
      </c>
      <c r="C514">
        <v>6.9999999999999999E-4</v>
      </c>
      <c r="D514">
        <v>-8.9999999999999998E-4</v>
      </c>
      <c r="E514">
        <v>8.0100000000000005E-2</v>
      </c>
      <c r="F514">
        <v>6.2E-2</v>
      </c>
      <c r="G514">
        <v>5.5899999999999998E-2</v>
      </c>
      <c r="H514">
        <v>4.5499999999999999E-2</v>
      </c>
      <c r="I514">
        <v>1.8100000000000002E-2</v>
      </c>
      <c r="J514">
        <v>-2.47E-2</v>
      </c>
      <c r="K514">
        <v>5.9799999999999999E-2</v>
      </c>
      <c r="L514">
        <v>4.58E-2</v>
      </c>
      <c r="M514">
        <v>4.19E-2</v>
      </c>
      <c r="N514">
        <v>7.8799999999999995E-2</v>
      </c>
      <c r="O514">
        <v>7.85E-2</v>
      </c>
      <c r="P514">
        <v>3.1800000000000002E-2</v>
      </c>
      <c r="Q514">
        <v>1.84E-2</v>
      </c>
      <c r="R514">
        <v>7.2800000000000004E-2</v>
      </c>
      <c r="S514">
        <v>-8.2000000000000007E-3</v>
      </c>
      <c r="T514">
        <v>2.7699999999999999E-2</v>
      </c>
    </row>
    <row r="515" spans="1:20">
      <c r="A515">
        <v>200309</v>
      </c>
      <c r="B515">
        <v>-1.24E-2</v>
      </c>
      <c r="C515">
        <v>8.0000000000000004E-4</v>
      </c>
      <c r="D515">
        <v>6.1999999999999998E-3</v>
      </c>
      <c r="E515">
        <v>2.2000000000000001E-3</v>
      </c>
      <c r="F515">
        <v>-2.3900000000000001E-2</v>
      </c>
      <c r="G515">
        <v>-1.15E-2</v>
      </c>
      <c r="H515">
        <v>-5.5899999999999998E-2</v>
      </c>
      <c r="I515">
        <v>-6.1899999999999997E-2</v>
      </c>
      <c r="J515">
        <v>2.01E-2</v>
      </c>
      <c r="K515">
        <v>-1.2E-2</v>
      </c>
      <c r="L515">
        <v>-3.39E-2</v>
      </c>
      <c r="M515">
        <v>-3.04E-2</v>
      </c>
      <c r="N515">
        <v>-4.1399999999999999E-2</v>
      </c>
      <c r="O515">
        <v>-4.3099999999999999E-2</v>
      </c>
      <c r="P515">
        <v>-3.4599999999999999E-2</v>
      </c>
      <c r="Q515">
        <v>3.8199999999999998E-2</v>
      </c>
      <c r="R515">
        <v>-5.7500000000000002E-2</v>
      </c>
      <c r="S515">
        <v>5.7999999999999996E-3</v>
      </c>
      <c r="T515">
        <v>-1.4500000000000001E-2</v>
      </c>
    </row>
    <row r="516" spans="1:20">
      <c r="A516">
        <v>200310</v>
      </c>
      <c r="B516">
        <v>6.08E-2</v>
      </c>
      <c r="C516">
        <v>6.9999999999999999E-4</v>
      </c>
      <c r="D516">
        <v>4.1500000000000002E-2</v>
      </c>
      <c r="E516">
        <v>0.13669999999999999</v>
      </c>
      <c r="F516">
        <v>1.38E-2</v>
      </c>
      <c r="G516">
        <v>0.1047</v>
      </c>
      <c r="H516">
        <v>7.9500000000000001E-2</v>
      </c>
      <c r="I516">
        <v>6.5100000000000005E-2</v>
      </c>
      <c r="J516">
        <v>1.23E-2</v>
      </c>
      <c r="K516">
        <v>0.12720000000000001</v>
      </c>
      <c r="L516">
        <v>0.19170000000000001</v>
      </c>
      <c r="M516">
        <v>0.1132</v>
      </c>
      <c r="N516">
        <v>0.13070000000000001</v>
      </c>
      <c r="O516">
        <v>6.9400000000000003E-2</v>
      </c>
      <c r="P516">
        <v>9.8400000000000001E-2</v>
      </c>
      <c r="Q516">
        <v>1.5100000000000001E-2</v>
      </c>
      <c r="R516">
        <v>8.8200000000000001E-2</v>
      </c>
      <c r="S516">
        <v>7.0000000000000007E-2</v>
      </c>
      <c r="T516">
        <v>3.9399999999999998E-2</v>
      </c>
    </row>
    <row r="517" spans="1:20">
      <c r="A517">
        <v>200311</v>
      </c>
      <c r="B517">
        <v>1.35E-2</v>
      </c>
      <c r="C517">
        <v>6.9999999999999999E-4</v>
      </c>
      <c r="D517">
        <v>2.93E-2</v>
      </c>
      <c r="E517">
        <v>9.8400000000000001E-2</v>
      </c>
      <c r="F517">
        <v>5.3E-3</v>
      </c>
      <c r="G517">
        <v>2.9399999999999999E-2</v>
      </c>
      <c r="H517">
        <v>4.7000000000000002E-3</v>
      </c>
      <c r="I517">
        <v>2.8899999999999999E-2</v>
      </c>
      <c r="J517">
        <v>1.72E-2</v>
      </c>
      <c r="K517">
        <v>1.8700000000000001E-2</v>
      </c>
      <c r="L517">
        <v>3.4700000000000002E-2</v>
      </c>
      <c r="M517">
        <v>4.6800000000000001E-2</v>
      </c>
      <c r="N517">
        <v>3.5799999999999998E-2</v>
      </c>
      <c r="O517">
        <v>2.7199999999999998E-2</v>
      </c>
      <c r="P517">
        <v>-6.0000000000000001E-3</v>
      </c>
      <c r="Q517">
        <v>8.6999999999999994E-3</v>
      </c>
      <c r="R517">
        <v>-1.4E-3</v>
      </c>
      <c r="S517">
        <v>6.3E-3</v>
      </c>
      <c r="T517">
        <v>0.01</v>
      </c>
    </row>
    <row r="518" spans="1:20">
      <c r="A518">
        <v>200312</v>
      </c>
      <c r="B518">
        <v>4.2900000000000001E-2</v>
      </c>
      <c r="C518">
        <v>8.0000000000000004E-4</v>
      </c>
      <c r="D518">
        <v>3.2800000000000003E-2</v>
      </c>
      <c r="E518">
        <v>7.6799999999999993E-2</v>
      </c>
      <c r="F518">
        <v>0.13370000000000001</v>
      </c>
      <c r="G518">
        <v>8.6E-3</v>
      </c>
      <c r="H518">
        <v>2.0899999999999998E-2</v>
      </c>
      <c r="I518">
        <v>9.5899999999999999E-2</v>
      </c>
      <c r="J518">
        <v>5.4399999999999997E-2</v>
      </c>
      <c r="K518">
        <v>2.8E-3</v>
      </c>
      <c r="L518">
        <v>0.10780000000000001</v>
      </c>
      <c r="M518">
        <v>7.0000000000000007E-2</v>
      </c>
      <c r="N518">
        <v>4.3E-3</v>
      </c>
      <c r="O518">
        <v>0.1166</v>
      </c>
      <c r="P518">
        <v>5.11E-2</v>
      </c>
      <c r="Q518">
        <v>5.7299999999999997E-2</v>
      </c>
      <c r="R518">
        <v>-3.0800000000000001E-2</v>
      </c>
      <c r="S518">
        <v>4.1799999999999997E-2</v>
      </c>
      <c r="T518">
        <v>5.67E-2</v>
      </c>
    </row>
    <row r="519" spans="1:20">
      <c r="A519">
        <v>200401</v>
      </c>
      <c r="B519">
        <v>2.1499999999999998E-2</v>
      </c>
      <c r="C519">
        <v>6.9999999999999999E-4</v>
      </c>
      <c r="D519">
        <v>-2.5000000000000001E-3</v>
      </c>
      <c r="E519">
        <v>-9.0399999999999994E-2</v>
      </c>
      <c r="F519">
        <v>4.7999999999999996E-3</v>
      </c>
      <c r="G519">
        <v>-1.15E-2</v>
      </c>
      <c r="H519">
        <v>3.5900000000000001E-2</v>
      </c>
      <c r="I519">
        <v>-1.52E-2</v>
      </c>
      <c r="J519">
        <v>1.6299999999999999E-2</v>
      </c>
      <c r="K519">
        <v>-1.8200000000000001E-2</v>
      </c>
      <c r="L519">
        <v>-2.3E-3</v>
      </c>
      <c r="M519">
        <v>-1.43E-2</v>
      </c>
      <c r="N519">
        <v>2.7E-2</v>
      </c>
      <c r="O519">
        <v>-2.2100000000000002E-2</v>
      </c>
      <c r="P519">
        <v>-1.8800000000000001E-2</v>
      </c>
      <c r="Q519">
        <v>1.8499999999999999E-2</v>
      </c>
      <c r="R519">
        <v>1.5E-3</v>
      </c>
      <c r="S519">
        <v>3.2399999999999998E-2</v>
      </c>
      <c r="T519">
        <v>3.4200000000000001E-2</v>
      </c>
    </row>
    <row r="520" spans="1:20">
      <c r="A520">
        <v>200402</v>
      </c>
      <c r="B520">
        <v>1.4E-2</v>
      </c>
      <c r="C520">
        <v>5.9999999999999995E-4</v>
      </c>
      <c r="D520">
        <v>4.7600000000000003E-2</v>
      </c>
      <c r="E520">
        <v>4.7600000000000003E-2</v>
      </c>
      <c r="F520">
        <v>4.6100000000000002E-2</v>
      </c>
      <c r="G520">
        <v>6.2E-2</v>
      </c>
      <c r="H520">
        <v>2.3199999999999998E-2</v>
      </c>
      <c r="I520">
        <v>2.7900000000000001E-2</v>
      </c>
      <c r="J520">
        <v>2.1100000000000001E-2</v>
      </c>
      <c r="K520">
        <v>5.1200000000000002E-2</v>
      </c>
      <c r="L520">
        <v>6.3899999999999998E-2</v>
      </c>
      <c r="M520">
        <v>4.0599999999999997E-2</v>
      </c>
      <c r="N520">
        <v>-2.9399999999999999E-2</v>
      </c>
      <c r="O520">
        <v>1.6000000000000001E-3</v>
      </c>
      <c r="P520">
        <v>-4.1000000000000003E-3</v>
      </c>
      <c r="Q520">
        <v>0.02</v>
      </c>
      <c r="R520">
        <v>7.6300000000000007E-2</v>
      </c>
      <c r="S520">
        <v>2.7300000000000001E-2</v>
      </c>
      <c r="T520">
        <v>-1.0699999999999999E-2</v>
      </c>
    </row>
    <row r="521" spans="1:20">
      <c r="A521">
        <v>200403</v>
      </c>
      <c r="B521">
        <v>-1.32E-2</v>
      </c>
      <c r="C521">
        <v>8.9999999999999998E-4</v>
      </c>
      <c r="D521">
        <v>4.8999999999999998E-3</v>
      </c>
      <c r="E521">
        <v>3.49E-2</v>
      </c>
      <c r="F521">
        <v>-3.3E-3</v>
      </c>
      <c r="G521">
        <v>2.6200000000000001E-2</v>
      </c>
      <c r="H521">
        <v>-2.9499999999999998E-2</v>
      </c>
      <c r="I521">
        <v>-1.8700000000000001E-2</v>
      </c>
      <c r="J521">
        <v>-3.6799999999999999E-2</v>
      </c>
      <c r="K521">
        <v>2.7900000000000001E-2</v>
      </c>
      <c r="L521">
        <v>-4.5499999999999999E-2</v>
      </c>
      <c r="M521">
        <v>3.8100000000000002E-2</v>
      </c>
      <c r="N521">
        <v>-1.8599999999999998E-2</v>
      </c>
      <c r="O521">
        <v>-1.6299999999999999E-2</v>
      </c>
      <c r="P521">
        <v>-2.18E-2</v>
      </c>
      <c r="Q521">
        <v>1.0800000000000001E-2</v>
      </c>
      <c r="R521">
        <v>-4.7000000000000002E-3</v>
      </c>
      <c r="S521">
        <v>-7.3000000000000001E-3</v>
      </c>
      <c r="T521">
        <v>-1.84E-2</v>
      </c>
    </row>
    <row r="522" spans="1:20">
      <c r="A522">
        <v>200404</v>
      </c>
      <c r="B522">
        <v>-1.83E-2</v>
      </c>
      <c r="C522">
        <v>8.0000000000000004E-4</v>
      </c>
      <c r="D522">
        <v>1.89E-2</v>
      </c>
      <c r="E522">
        <v>-0.1439</v>
      </c>
      <c r="F522">
        <v>2.41E-2</v>
      </c>
      <c r="G522">
        <v>-2.3599999999999999E-2</v>
      </c>
      <c r="H522">
        <v>-4.07E-2</v>
      </c>
      <c r="I522">
        <v>-7.3000000000000001E-3</v>
      </c>
      <c r="J522">
        <v>4.0800000000000003E-2</v>
      </c>
      <c r="K522">
        <v>-4.87E-2</v>
      </c>
      <c r="L522">
        <v>-8.8499999999999995E-2</v>
      </c>
      <c r="M522">
        <v>-2.5999999999999999E-2</v>
      </c>
      <c r="N522">
        <v>-7.2599999999999998E-2</v>
      </c>
      <c r="O522">
        <v>3.8800000000000001E-2</v>
      </c>
      <c r="P522">
        <v>1.24E-2</v>
      </c>
      <c r="Q522">
        <v>-3.5900000000000001E-2</v>
      </c>
      <c r="R522">
        <v>-2.9600000000000001E-2</v>
      </c>
      <c r="S522">
        <v>-4.5999999999999999E-2</v>
      </c>
      <c r="T522">
        <v>-6.1000000000000004E-3</v>
      </c>
    </row>
    <row r="523" spans="1:20">
      <c r="A523">
        <v>200405</v>
      </c>
      <c r="B523">
        <v>1.17E-2</v>
      </c>
      <c r="C523">
        <v>5.9999999999999995E-4</v>
      </c>
      <c r="D523">
        <v>-8.2000000000000007E-3</v>
      </c>
      <c r="E523">
        <v>6.2799999999999995E-2</v>
      </c>
      <c r="F523">
        <v>2.8999999999999998E-3</v>
      </c>
      <c r="G523">
        <v>-5.3E-3</v>
      </c>
      <c r="H523">
        <v>9.4999999999999998E-3</v>
      </c>
      <c r="I523">
        <v>5.8999999999999999E-3</v>
      </c>
      <c r="J523">
        <v>-1.21E-2</v>
      </c>
      <c r="K523">
        <v>2.2100000000000002E-2</v>
      </c>
      <c r="L523">
        <v>5.7200000000000001E-2</v>
      </c>
      <c r="M523">
        <v>4.7000000000000002E-3</v>
      </c>
      <c r="N523">
        <v>5.6300000000000003E-2</v>
      </c>
      <c r="O523">
        <v>-1.7100000000000001E-2</v>
      </c>
      <c r="P523">
        <v>1.7000000000000001E-2</v>
      </c>
      <c r="Q523">
        <v>1.2200000000000001E-2</v>
      </c>
      <c r="R523">
        <v>5.9999999999999995E-4</v>
      </c>
      <c r="S523">
        <v>1.77E-2</v>
      </c>
      <c r="T523">
        <v>8.6E-3</v>
      </c>
    </row>
    <row r="524" spans="1:20">
      <c r="A524">
        <v>200406</v>
      </c>
      <c r="B524">
        <v>1.8599999999999998E-2</v>
      </c>
      <c r="C524">
        <v>8.0000000000000004E-4</v>
      </c>
      <c r="D524">
        <v>1.41E-2</v>
      </c>
      <c r="E524">
        <v>5.33E-2</v>
      </c>
      <c r="F524">
        <v>5.3100000000000001E-2</v>
      </c>
      <c r="G524">
        <v>4.3700000000000003E-2</v>
      </c>
      <c r="H524">
        <v>2.9700000000000001E-2</v>
      </c>
      <c r="I524">
        <v>5.5399999999999998E-2</v>
      </c>
      <c r="J524">
        <v>-5.5999999999999999E-3</v>
      </c>
      <c r="K524">
        <v>-5.0000000000000001E-4</v>
      </c>
      <c r="L524">
        <v>9.3200000000000005E-2</v>
      </c>
      <c r="M524">
        <v>5.3800000000000001E-2</v>
      </c>
      <c r="N524">
        <v>2.1100000000000001E-2</v>
      </c>
      <c r="O524">
        <v>4.2000000000000003E-2</v>
      </c>
      <c r="P524">
        <v>7.0900000000000005E-2</v>
      </c>
      <c r="Q524">
        <v>1.9300000000000001E-2</v>
      </c>
      <c r="R524">
        <v>-4.3E-3</v>
      </c>
      <c r="S524">
        <v>5.1000000000000004E-3</v>
      </c>
      <c r="T524">
        <v>2.7900000000000001E-2</v>
      </c>
    </row>
    <row r="525" spans="1:20">
      <c r="A525">
        <v>200407</v>
      </c>
      <c r="B525">
        <v>-4.0599999999999997E-2</v>
      </c>
      <c r="C525">
        <v>1E-3</v>
      </c>
      <c r="D525">
        <v>-6.6600000000000006E-2</v>
      </c>
      <c r="E525">
        <v>1.1900000000000001E-2</v>
      </c>
      <c r="F525">
        <v>3.2500000000000001E-2</v>
      </c>
      <c r="G525">
        <v>-5.0200000000000002E-2</v>
      </c>
      <c r="H525">
        <v>-6.5600000000000006E-2</v>
      </c>
      <c r="I525">
        <v>-3.1699999999999999E-2</v>
      </c>
      <c r="J525">
        <v>-6.3600000000000004E-2</v>
      </c>
      <c r="K525">
        <v>-4.3799999999999999E-2</v>
      </c>
      <c r="L525">
        <v>-3.0000000000000001E-3</v>
      </c>
      <c r="M525">
        <v>-4.2999999999999997E-2</v>
      </c>
      <c r="N525">
        <v>-9.3899999999999997E-2</v>
      </c>
      <c r="O525">
        <v>-5.1799999999999999E-2</v>
      </c>
      <c r="P525">
        <v>-2.3400000000000001E-2</v>
      </c>
      <c r="Q525">
        <v>9.4999999999999998E-3</v>
      </c>
      <c r="R525">
        <v>-2.3800000000000002E-2</v>
      </c>
      <c r="S525">
        <v>-2.41E-2</v>
      </c>
      <c r="T525">
        <v>-4.5199999999999997E-2</v>
      </c>
    </row>
    <row r="526" spans="1:20">
      <c r="A526">
        <v>200408</v>
      </c>
      <c r="B526">
        <v>8.0000000000000004E-4</v>
      </c>
      <c r="C526">
        <v>1.1000000000000001E-3</v>
      </c>
      <c r="D526">
        <v>2.8999999999999998E-3</v>
      </c>
      <c r="E526">
        <v>4.1099999999999998E-2</v>
      </c>
      <c r="F526">
        <v>-1.32E-2</v>
      </c>
      <c r="G526">
        <v>3.8E-3</v>
      </c>
      <c r="H526">
        <v>1.1900000000000001E-2</v>
      </c>
      <c r="I526">
        <v>2.8899999999999999E-2</v>
      </c>
      <c r="J526">
        <v>2.6599999999999999E-2</v>
      </c>
      <c r="K526">
        <v>5.2400000000000002E-2</v>
      </c>
      <c r="L526">
        <v>-3.8E-3</v>
      </c>
      <c r="M526">
        <v>-6.1000000000000004E-3</v>
      </c>
      <c r="N526">
        <v>-5.9799999999999999E-2</v>
      </c>
      <c r="O526">
        <v>-2.8899999999999999E-2</v>
      </c>
      <c r="P526">
        <v>-4.4000000000000003E-3</v>
      </c>
      <c r="Q526">
        <v>3.56E-2</v>
      </c>
      <c r="R526">
        <v>-2.0299999999999999E-2</v>
      </c>
      <c r="S526">
        <v>2.9899999999999999E-2</v>
      </c>
      <c r="T526">
        <v>-8.6E-3</v>
      </c>
    </row>
    <row r="527" spans="1:20">
      <c r="A527">
        <v>200409</v>
      </c>
      <c r="B527">
        <v>1.6E-2</v>
      </c>
      <c r="C527">
        <v>1.1000000000000001E-3</v>
      </c>
      <c r="D527">
        <v>-3.0700000000000002E-2</v>
      </c>
      <c r="E527">
        <v>7.2499999999999995E-2</v>
      </c>
      <c r="F527">
        <v>8.7800000000000003E-2</v>
      </c>
      <c r="G527">
        <v>2.7400000000000001E-2</v>
      </c>
      <c r="H527">
        <v>4.1300000000000003E-2</v>
      </c>
      <c r="I527">
        <v>4.3900000000000002E-2</v>
      </c>
      <c r="J527">
        <v>-4.1399999999999999E-2</v>
      </c>
      <c r="K527">
        <v>5.8500000000000003E-2</v>
      </c>
      <c r="L527">
        <v>7.6899999999999996E-2</v>
      </c>
      <c r="M527">
        <v>4.2900000000000001E-2</v>
      </c>
      <c r="N527">
        <v>2.35E-2</v>
      </c>
      <c r="O527">
        <v>8.8000000000000005E-3</v>
      </c>
      <c r="P527">
        <v>2.35E-2</v>
      </c>
      <c r="Q527">
        <v>1.3100000000000001E-2</v>
      </c>
      <c r="R527">
        <v>2.1600000000000001E-2</v>
      </c>
      <c r="S527">
        <v>1E-3</v>
      </c>
      <c r="T527">
        <v>2.9499999999999998E-2</v>
      </c>
    </row>
    <row r="528" spans="1:20">
      <c r="A528">
        <v>200410</v>
      </c>
      <c r="B528">
        <v>1.43E-2</v>
      </c>
      <c r="C528">
        <v>1.1000000000000001E-3</v>
      </c>
      <c r="D528">
        <v>3.0099999999999998E-2</v>
      </c>
      <c r="E528">
        <v>-2.4299999999999999E-2</v>
      </c>
      <c r="F528">
        <v>5.5999999999999999E-3</v>
      </c>
      <c r="G528">
        <v>4.6899999999999997E-2</v>
      </c>
      <c r="H528">
        <v>-9.7000000000000003E-3</v>
      </c>
      <c r="I528">
        <v>2.5999999999999999E-3</v>
      </c>
      <c r="J528">
        <v>-2.29E-2</v>
      </c>
      <c r="K528">
        <v>2.1299999999999999E-2</v>
      </c>
      <c r="L528">
        <v>-3.6600000000000001E-2</v>
      </c>
      <c r="M528">
        <v>5.21E-2</v>
      </c>
      <c r="N528">
        <v>4.1700000000000001E-2</v>
      </c>
      <c r="O528">
        <v>-2.9600000000000001E-2</v>
      </c>
      <c r="P528">
        <v>2.5700000000000001E-2</v>
      </c>
      <c r="Q528">
        <v>4.1200000000000001E-2</v>
      </c>
      <c r="R528">
        <v>2.8899999999999999E-2</v>
      </c>
      <c r="S528">
        <v>4.5999999999999999E-3</v>
      </c>
      <c r="T528">
        <v>2.07E-2</v>
      </c>
    </row>
    <row r="529" spans="1:20">
      <c r="A529">
        <v>200411</v>
      </c>
      <c r="B529">
        <v>4.5400000000000003E-2</v>
      </c>
      <c r="C529">
        <v>1.5E-3</v>
      </c>
      <c r="D529">
        <v>2.2200000000000001E-2</v>
      </c>
      <c r="E529">
        <v>8.3699999999999997E-2</v>
      </c>
      <c r="F529">
        <v>6.1699999999999998E-2</v>
      </c>
      <c r="G529">
        <v>4.1399999999999999E-2</v>
      </c>
      <c r="H529">
        <v>8.4400000000000003E-2</v>
      </c>
      <c r="I529">
        <v>8.7300000000000003E-2</v>
      </c>
      <c r="J529">
        <v>1.5599999999999999E-2</v>
      </c>
      <c r="K529">
        <v>4.1000000000000002E-2</v>
      </c>
      <c r="L529">
        <v>0.12670000000000001</v>
      </c>
      <c r="M529">
        <v>9.69E-2</v>
      </c>
      <c r="N529">
        <v>5.7299999999999997E-2</v>
      </c>
      <c r="O529">
        <v>6.3700000000000007E-2</v>
      </c>
      <c r="P529">
        <v>6.3299999999999995E-2</v>
      </c>
      <c r="Q529">
        <v>4.7699999999999999E-2</v>
      </c>
      <c r="R529">
        <v>2.9600000000000001E-2</v>
      </c>
      <c r="S529">
        <v>4.5499999999999999E-2</v>
      </c>
      <c r="T529">
        <v>4.7600000000000003E-2</v>
      </c>
    </row>
    <row r="530" spans="1:20">
      <c r="A530">
        <v>200412</v>
      </c>
      <c r="B530">
        <v>3.4299999999999997E-2</v>
      </c>
      <c r="C530">
        <v>1.6000000000000001E-3</v>
      </c>
      <c r="D530">
        <v>4.8899999999999999E-2</v>
      </c>
      <c r="E530">
        <v>-2.92E-2</v>
      </c>
      <c r="F530">
        <v>-2.2200000000000001E-2</v>
      </c>
      <c r="G530">
        <v>5.4800000000000001E-2</v>
      </c>
      <c r="H530">
        <v>3.8199999999999998E-2</v>
      </c>
      <c r="I530">
        <v>2.64E-2</v>
      </c>
      <c r="J530">
        <v>5.67E-2</v>
      </c>
      <c r="K530">
        <v>5.0900000000000001E-2</v>
      </c>
      <c r="L530">
        <v>-1.89E-2</v>
      </c>
      <c r="M530">
        <v>1.5100000000000001E-2</v>
      </c>
      <c r="N530">
        <v>3.1899999999999998E-2</v>
      </c>
      <c r="O530">
        <v>4.8599999999999997E-2</v>
      </c>
      <c r="P530">
        <v>1.83E-2</v>
      </c>
      <c r="Q530">
        <v>2.2499999999999999E-2</v>
      </c>
      <c r="R530">
        <v>2.8400000000000002E-2</v>
      </c>
      <c r="S530">
        <v>4.0800000000000003E-2</v>
      </c>
      <c r="T530">
        <v>3.9E-2</v>
      </c>
    </row>
    <row r="531" spans="1:20">
      <c r="A531">
        <v>200501</v>
      </c>
      <c r="B531">
        <v>-2.76E-2</v>
      </c>
      <c r="C531">
        <v>1.6000000000000001E-3</v>
      </c>
      <c r="D531">
        <v>-7.1000000000000004E-3</v>
      </c>
      <c r="E531">
        <v>-1.43E-2</v>
      </c>
      <c r="F531">
        <v>2.8199999999999999E-2</v>
      </c>
      <c r="G531">
        <v>-2.8500000000000001E-2</v>
      </c>
      <c r="H531">
        <v>-4.2299999999999997E-2</v>
      </c>
      <c r="I531">
        <v>-1.52E-2</v>
      </c>
      <c r="J531">
        <v>-4.0099999999999997E-2</v>
      </c>
      <c r="K531">
        <v>1.0500000000000001E-2</v>
      </c>
      <c r="L531">
        <v>-5.5999999999999999E-3</v>
      </c>
      <c r="M531">
        <v>-2.98E-2</v>
      </c>
      <c r="N531">
        <v>-4.9000000000000002E-2</v>
      </c>
      <c r="O531">
        <v>-7.22E-2</v>
      </c>
      <c r="P531">
        <v>-5.04E-2</v>
      </c>
      <c r="Q531">
        <v>1.6E-2</v>
      </c>
      <c r="R531">
        <v>-6.3E-3</v>
      </c>
      <c r="S531">
        <v>-2.3E-2</v>
      </c>
      <c r="T531">
        <v>-4.2500000000000003E-2</v>
      </c>
    </row>
    <row r="532" spans="1:20">
      <c r="A532">
        <v>200502</v>
      </c>
      <c r="B532">
        <v>1.89E-2</v>
      </c>
      <c r="C532">
        <v>1.6000000000000001E-3</v>
      </c>
      <c r="D532">
        <v>-4.1999999999999997E-3</v>
      </c>
      <c r="E532">
        <v>0.1182</v>
      </c>
      <c r="F532">
        <v>0.1898</v>
      </c>
      <c r="G532">
        <v>1.7299999999999999E-2</v>
      </c>
      <c r="H532">
        <v>-1.2999999999999999E-3</v>
      </c>
      <c r="I532">
        <v>8.48E-2</v>
      </c>
      <c r="J532">
        <v>3.3599999999999998E-2</v>
      </c>
      <c r="K532">
        <v>1.8100000000000002E-2</v>
      </c>
      <c r="L532">
        <v>9.5399999999999999E-2</v>
      </c>
      <c r="M532">
        <v>8.0999999999999996E-3</v>
      </c>
      <c r="N532">
        <v>2.7699999999999999E-2</v>
      </c>
      <c r="O532">
        <v>1.17E-2</v>
      </c>
      <c r="P532">
        <v>3.1E-2</v>
      </c>
      <c r="Q532">
        <v>2.1600000000000001E-2</v>
      </c>
      <c r="R532">
        <v>2.8999999999999998E-3</v>
      </c>
      <c r="S532">
        <v>-3.8999999999999998E-3</v>
      </c>
      <c r="T532">
        <v>-8.8000000000000005E-3</v>
      </c>
    </row>
    <row r="533" spans="1:20">
      <c r="A533">
        <v>200503</v>
      </c>
      <c r="B533">
        <v>-1.9699999999999999E-2</v>
      </c>
      <c r="C533">
        <v>2.0999999999999999E-3</v>
      </c>
      <c r="D533">
        <v>-1.17E-2</v>
      </c>
      <c r="E533">
        <v>-6.13E-2</v>
      </c>
      <c r="F533">
        <v>-3.4700000000000002E-2</v>
      </c>
      <c r="G533">
        <v>-1.95E-2</v>
      </c>
      <c r="H533">
        <v>-3.2300000000000002E-2</v>
      </c>
      <c r="I533">
        <v>-2.2599999999999999E-2</v>
      </c>
      <c r="J533">
        <v>5.4999999999999997E-3</v>
      </c>
      <c r="K533">
        <v>-3.9800000000000002E-2</v>
      </c>
      <c r="L533">
        <v>-7.6600000000000001E-2</v>
      </c>
      <c r="M533">
        <v>-4.1700000000000001E-2</v>
      </c>
      <c r="N533">
        <v>-2.8299999999999999E-2</v>
      </c>
      <c r="O533">
        <v>-8.4099999999999994E-2</v>
      </c>
      <c r="P533">
        <v>-8.0000000000000004E-4</v>
      </c>
      <c r="Q533">
        <v>4.1999999999999997E-3</v>
      </c>
      <c r="R533">
        <v>0.01</v>
      </c>
      <c r="S533">
        <v>-3.44E-2</v>
      </c>
      <c r="T533">
        <v>-1.3899999999999999E-2</v>
      </c>
    </row>
    <row r="534" spans="1:20">
      <c r="A534">
        <v>200504</v>
      </c>
      <c r="B534">
        <v>-2.6100000000000002E-2</v>
      </c>
      <c r="C534">
        <v>2.0999999999999999E-3</v>
      </c>
      <c r="D534">
        <v>1.6999999999999999E-3</v>
      </c>
      <c r="E534">
        <v>-8.9099999999999999E-2</v>
      </c>
      <c r="F534">
        <v>-0.06</v>
      </c>
      <c r="G534">
        <v>-7.5499999999999998E-2</v>
      </c>
      <c r="H534">
        <v>-9.3700000000000006E-2</v>
      </c>
      <c r="I534">
        <v>-7.6200000000000004E-2</v>
      </c>
      <c r="J534">
        <v>3.09E-2</v>
      </c>
      <c r="K534">
        <v>-4.8599999999999997E-2</v>
      </c>
      <c r="L534">
        <v>-9.9699999999999997E-2</v>
      </c>
      <c r="M534">
        <v>-1.1900000000000001E-2</v>
      </c>
      <c r="N534">
        <v>-5.0900000000000001E-2</v>
      </c>
      <c r="O534">
        <v>-0.1084</v>
      </c>
      <c r="P534">
        <v>-3.78E-2</v>
      </c>
      <c r="Q534">
        <v>1.89E-2</v>
      </c>
      <c r="R534">
        <v>-5.8000000000000003E-2</v>
      </c>
      <c r="S534">
        <v>-1.14E-2</v>
      </c>
      <c r="T534">
        <v>-2.7799999999999998E-2</v>
      </c>
    </row>
    <row r="535" spans="1:20">
      <c r="A535">
        <v>200505</v>
      </c>
      <c r="B535">
        <v>3.6499999999999998E-2</v>
      </c>
      <c r="C535">
        <v>2.3999999999999998E-3</v>
      </c>
      <c r="D535">
        <v>2.0500000000000001E-2</v>
      </c>
      <c r="E535">
        <v>3.9100000000000003E-2</v>
      </c>
      <c r="F535">
        <v>1.7999999999999999E-2</v>
      </c>
      <c r="G535">
        <v>6.3500000000000001E-2</v>
      </c>
      <c r="H535" s="6">
        <v>4.7399999999999998E-2</v>
      </c>
      <c r="I535" s="6">
        <v>-9.9999999999999802E-5</v>
      </c>
      <c r="J535" s="6">
        <v>9.9000000000000008E-3</v>
      </c>
      <c r="K535">
        <v>7.6600000000000001E-2</v>
      </c>
      <c r="L535">
        <v>-2.0000000000000001E-4</v>
      </c>
      <c r="M535">
        <v>3.0300000000000001E-2</v>
      </c>
      <c r="N535">
        <v>8.5099999999999995E-2</v>
      </c>
      <c r="O535">
        <v>8.9599999999999999E-2</v>
      </c>
      <c r="P535">
        <v>4.7399999999999998E-2</v>
      </c>
      <c r="Q535">
        <v>1.46E-2</v>
      </c>
      <c r="R535">
        <v>5.9299999999999999E-2</v>
      </c>
      <c r="S535">
        <v>3.1099999999999999E-2</v>
      </c>
      <c r="T535">
        <v>2.9700000000000001E-2</v>
      </c>
    </row>
    <row r="536" spans="1:20">
      <c r="A536">
        <v>200506</v>
      </c>
      <c r="B536">
        <v>5.7000000000000002E-3</v>
      </c>
      <c r="C536">
        <v>2.3E-3</v>
      </c>
      <c r="D536">
        <v>-2.7400000000000001E-2</v>
      </c>
      <c r="E536">
        <v>4.9599999999999998E-2</v>
      </c>
      <c r="F536">
        <v>5.6000000000000001E-2</v>
      </c>
      <c r="G536">
        <v>5.2999999999999999E-2</v>
      </c>
      <c r="H536">
        <v>9.5999999999999992E-3</v>
      </c>
      <c r="I536">
        <v>-9.5999999999999992E-3</v>
      </c>
      <c r="J536">
        <v>-1.32E-2</v>
      </c>
      <c r="K536">
        <v>2.06E-2</v>
      </c>
      <c r="L536">
        <v>-3.1800000000000002E-2</v>
      </c>
      <c r="M536">
        <v>3.3999999999999998E-3</v>
      </c>
      <c r="N536">
        <v>-9.7999999999999997E-3</v>
      </c>
      <c r="O536">
        <v>2.3099999999999999E-2</v>
      </c>
      <c r="P536">
        <v>-2.06E-2</v>
      </c>
      <c r="Q536">
        <v>5.3400000000000003E-2</v>
      </c>
      <c r="R536">
        <v>2.4899999999999999E-2</v>
      </c>
      <c r="S536">
        <v>2.23E-2</v>
      </c>
      <c r="T536">
        <v>-1.3299999999999999E-2</v>
      </c>
    </row>
    <row r="537" spans="1:20">
      <c r="A537">
        <v>200507</v>
      </c>
      <c r="B537">
        <v>3.9199999999999999E-2</v>
      </c>
      <c r="C537">
        <v>2.3999999999999998E-3</v>
      </c>
      <c r="D537">
        <v>1.34E-2</v>
      </c>
      <c r="E537">
        <v>9.8199999999999996E-2</v>
      </c>
      <c r="F537">
        <v>5.5599999999999997E-2</v>
      </c>
      <c r="G537">
        <v>2.75E-2</v>
      </c>
      <c r="H537">
        <v>8.3000000000000001E-3</v>
      </c>
      <c r="I537">
        <v>4.53E-2</v>
      </c>
      <c r="J537">
        <v>1.37E-2</v>
      </c>
      <c r="K537">
        <v>0.1003</v>
      </c>
      <c r="L537">
        <v>0.12920000000000001</v>
      </c>
      <c r="M537">
        <v>5.6000000000000001E-2</v>
      </c>
      <c r="N537">
        <v>6.3299999999999995E-2</v>
      </c>
      <c r="O537">
        <v>7.3200000000000001E-2</v>
      </c>
      <c r="P537">
        <v>4.8500000000000001E-2</v>
      </c>
      <c r="Q537">
        <v>2.75E-2</v>
      </c>
      <c r="R537">
        <v>4.7E-2</v>
      </c>
      <c r="S537">
        <v>1.4999999999999999E-2</v>
      </c>
      <c r="T537">
        <v>4.58E-2</v>
      </c>
    </row>
    <row r="538" spans="1:20">
      <c r="A538">
        <v>200508</v>
      </c>
      <c r="B538">
        <v>-1.2200000000000001E-2</v>
      </c>
      <c r="C538">
        <v>3.0000000000000001E-3</v>
      </c>
      <c r="D538">
        <v>-1.2E-2</v>
      </c>
      <c r="E538">
        <v>4.6100000000000002E-2</v>
      </c>
      <c r="F538">
        <v>5.3699999999999998E-2</v>
      </c>
      <c r="G538">
        <v>-3.73E-2</v>
      </c>
      <c r="H538">
        <v>-2.7199999999999998E-2</v>
      </c>
      <c r="I538">
        <v>-6.59E-2</v>
      </c>
      <c r="J538">
        <v>-5.0000000000000001E-4</v>
      </c>
      <c r="K538">
        <v>-3.5400000000000001E-2</v>
      </c>
      <c r="L538">
        <v>-1.0699999999999999E-2</v>
      </c>
      <c r="M538">
        <v>-1.9699999999999999E-2</v>
      </c>
      <c r="N538">
        <v>-1.6400000000000001E-2</v>
      </c>
      <c r="O538">
        <v>-4.7699999999999999E-2</v>
      </c>
      <c r="P538">
        <v>-2.29E-2</v>
      </c>
      <c r="Q538">
        <v>8.6E-3</v>
      </c>
      <c r="R538">
        <v>-6.7799999999999999E-2</v>
      </c>
      <c r="S538">
        <v>-1.7500000000000002E-2</v>
      </c>
      <c r="T538">
        <v>-8.9999999999999993E-3</v>
      </c>
    </row>
    <row r="539" spans="1:20">
      <c r="A539">
        <v>200509</v>
      </c>
      <c r="B539">
        <v>4.8999999999999998E-3</v>
      </c>
      <c r="C539">
        <v>2.8999999999999998E-3</v>
      </c>
      <c r="D539">
        <v>5.0000000000000001E-4</v>
      </c>
      <c r="E539">
        <v>0.11890000000000001</v>
      </c>
      <c r="F539">
        <v>6.7100000000000007E-2</v>
      </c>
      <c r="G539">
        <v>-2.6700000000000002E-2</v>
      </c>
      <c r="H539">
        <v>-4.1200000000000001E-2</v>
      </c>
      <c r="I539">
        <v>-1.9400000000000001E-2</v>
      </c>
      <c r="J539">
        <v>-5.4999999999999997E-3</v>
      </c>
      <c r="K539">
        <v>1E-3</v>
      </c>
      <c r="L539">
        <v>2.7699999999999999E-2</v>
      </c>
      <c r="M539">
        <v>-3.6400000000000002E-2</v>
      </c>
      <c r="N539">
        <v>1.6999999999999999E-3</v>
      </c>
      <c r="O539">
        <v>-6.1199999999999997E-2</v>
      </c>
      <c r="P539">
        <v>1.8499999999999999E-2</v>
      </c>
      <c r="Q539">
        <v>4.1000000000000002E-2</v>
      </c>
      <c r="R539">
        <v>-1.89E-2</v>
      </c>
      <c r="S539">
        <v>8.6999999999999994E-3</v>
      </c>
      <c r="T539">
        <v>-6.6E-3</v>
      </c>
    </row>
    <row r="540" spans="1:20">
      <c r="A540">
        <v>200510</v>
      </c>
      <c r="B540">
        <v>-2.0199999999999999E-2</v>
      </c>
      <c r="C540">
        <v>2.7000000000000001E-3</v>
      </c>
      <c r="D540">
        <v>-1.7600000000000001E-2</v>
      </c>
      <c r="E540">
        <v>-7.4899999999999994E-2</v>
      </c>
      <c r="F540">
        <v>-0.1027</v>
      </c>
      <c r="G540">
        <v>-2.9100000000000001E-2</v>
      </c>
      <c r="H540">
        <v>-3.56E-2</v>
      </c>
      <c r="I540">
        <v>2.1899999999999999E-2</v>
      </c>
      <c r="J540">
        <v>-3.15E-2</v>
      </c>
      <c r="K540">
        <v>-4.36E-2</v>
      </c>
      <c r="L540">
        <v>-4.6199999999999998E-2</v>
      </c>
      <c r="M540">
        <v>-3.44E-2</v>
      </c>
      <c r="N540">
        <v>-4.5999999999999999E-2</v>
      </c>
      <c r="O540">
        <v>-4.8599999999999997E-2</v>
      </c>
      <c r="P540">
        <v>-4.1000000000000003E-3</v>
      </c>
      <c r="Q540">
        <v>-7.1199999999999999E-2</v>
      </c>
      <c r="R540">
        <v>2.0400000000000001E-2</v>
      </c>
      <c r="S540">
        <v>2.2499999999999999E-2</v>
      </c>
      <c r="T540">
        <v>-1.47E-2</v>
      </c>
    </row>
    <row r="541" spans="1:20">
      <c r="A541">
        <v>200511</v>
      </c>
      <c r="B541">
        <v>3.61E-2</v>
      </c>
      <c r="C541">
        <v>3.0999999999999999E-3</v>
      </c>
      <c r="D541">
        <v>4.4999999999999997E-3</v>
      </c>
      <c r="E541">
        <v>0.05</v>
      </c>
      <c r="F541">
        <v>1.0800000000000001E-2</v>
      </c>
      <c r="G541">
        <v>5.3999999999999999E-2</v>
      </c>
      <c r="H541">
        <v>6.3799999999999996E-2</v>
      </c>
      <c r="I541">
        <v>3.1E-2</v>
      </c>
      <c r="J541">
        <v>-1.1000000000000001E-3</v>
      </c>
      <c r="K541">
        <v>5.0799999999999998E-2</v>
      </c>
      <c r="L541">
        <v>0.12509999999999999</v>
      </c>
      <c r="M541">
        <v>6.1499999999999999E-2</v>
      </c>
      <c r="N541">
        <v>6.6799999999999998E-2</v>
      </c>
      <c r="O541">
        <v>7.1000000000000004E-3</v>
      </c>
      <c r="P541">
        <v>5.8000000000000003E-2</v>
      </c>
      <c r="Q541">
        <v>-5.0000000000000001E-3</v>
      </c>
      <c r="R541">
        <v>3.4500000000000003E-2</v>
      </c>
      <c r="S541">
        <v>4.1799999999999997E-2</v>
      </c>
      <c r="T541">
        <v>4.5499999999999999E-2</v>
      </c>
    </row>
    <row r="542" spans="1:20">
      <c r="A542">
        <v>200512</v>
      </c>
      <c r="B542">
        <v>-2.5000000000000001E-3</v>
      </c>
      <c r="C542">
        <v>3.2000000000000002E-3</v>
      </c>
      <c r="D542">
        <v>-1.61E-2</v>
      </c>
      <c r="E542">
        <v>5.28E-2</v>
      </c>
      <c r="F542">
        <v>3.8E-3</v>
      </c>
      <c r="G542">
        <v>-2.0000000000000001E-4</v>
      </c>
      <c r="H542">
        <v>2.7000000000000001E-3</v>
      </c>
      <c r="I542">
        <v>5.8999999999999999E-3</v>
      </c>
      <c r="J542">
        <v>3.4099999999999998E-2</v>
      </c>
      <c r="K542">
        <v>-1.6199999999999999E-2</v>
      </c>
      <c r="L542">
        <v>3.3599999999999998E-2</v>
      </c>
      <c r="M542">
        <v>-1.3899999999999999E-2</v>
      </c>
      <c r="N542">
        <v>-8.6999999999999994E-3</v>
      </c>
      <c r="O542">
        <v>-1.7000000000000001E-2</v>
      </c>
      <c r="P542">
        <v>1.55E-2</v>
      </c>
      <c r="Q542">
        <v>9.1000000000000004E-3</v>
      </c>
      <c r="R542">
        <v>-1.18E-2</v>
      </c>
      <c r="S542">
        <v>-4.0000000000000002E-4</v>
      </c>
      <c r="T542">
        <v>-1.61E-2</v>
      </c>
    </row>
    <row r="543" spans="1:20">
      <c r="A543">
        <v>200601</v>
      </c>
      <c r="B543">
        <v>3.04E-2</v>
      </c>
      <c r="C543">
        <v>3.5000000000000001E-3</v>
      </c>
      <c r="D543">
        <v>2.7000000000000001E-3</v>
      </c>
      <c r="E543">
        <v>0.1721</v>
      </c>
      <c r="F543">
        <v>0.1229</v>
      </c>
      <c r="G543">
        <v>9.0000000000000095E-4</v>
      </c>
      <c r="H543">
        <v>4.1500000000000002E-2</v>
      </c>
      <c r="I543">
        <v>2.6499999999999999E-2</v>
      </c>
      <c r="J543">
        <v>1.6500000000000001E-2</v>
      </c>
      <c r="K543">
        <v>5.33E-2</v>
      </c>
      <c r="L543">
        <v>0.1459</v>
      </c>
      <c r="M543">
        <v>5.1900000000000002E-2</v>
      </c>
      <c r="N543">
        <v>4.7699999999999999E-2</v>
      </c>
      <c r="O543">
        <v>4.4200000000000003E-2</v>
      </c>
      <c r="P543">
        <v>3.2099999999999997E-2</v>
      </c>
      <c r="Q543">
        <v>2.7E-2</v>
      </c>
      <c r="R543">
        <v>1.17E-2</v>
      </c>
      <c r="S543">
        <v>9.2999999999999992E-3</v>
      </c>
      <c r="T543">
        <v>1.7999999999999999E-2</v>
      </c>
    </row>
    <row r="544" spans="1:20">
      <c r="A544">
        <v>200602</v>
      </c>
      <c r="B544">
        <v>-3.0000000000000001E-3</v>
      </c>
      <c r="C544">
        <v>3.3999999999999998E-3</v>
      </c>
      <c r="D544">
        <v>1.23E-2</v>
      </c>
      <c r="E544">
        <v>-8.6800000000000002E-2</v>
      </c>
      <c r="F544">
        <v>-8.5699999999999998E-2</v>
      </c>
      <c r="G544">
        <v>1.12E-2</v>
      </c>
      <c r="H544">
        <v>2.06E-2</v>
      </c>
      <c r="I544">
        <v>-2.7000000000000001E-3</v>
      </c>
      <c r="J544">
        <v>1.01E-2</v>
      </c>
      <c r="K544">
        <v>-7.7000000000000002E-3</v>
      </c>
      <c r="L544">
        <v>-3.2899999999999999E-2</v>
      </c>
      <c r="M544">
        <v>3.0099999999999998E-2</v>
      </c>
      <c r="N544">
        <v>4.7999999999999996E-3</v>
      </c>
      <c r="O544">
        <v>-2.1299999999999999E-2</v>
      </c>
      <c r="P544">
        <v>2.5000000000000001E-2</v>
      </c>
      <c r="Q544">
        <v>-1.1000000000000001E-3</v>
      </c>
      <c r="R544">
        <v>4.8999999999999998E-3</v>
      </c>
      <c r="S544">
        <v>1.2500000000000001E-2</v>
      </c>
      <c r="T544">
        <v>-3.5999999999999999E-3</v>
      </c>
    </row>
    <row r="545" spans="1:20">
      <c r="A545">
        <v>200603</v>
      </c>
      <c r="B545">
        <v>1.46E-2</v>
      </c>
      <c r="C545">
        <v>3.7000000000000002E-3</v>
      </c>
      <c r="D545">
        <v>1.3899999999999999E-2</v>
      </c>
      <c r="E545">
        <v>6.7699999999999996E-2</v>
      </c>
      <c r="F545">
        <v>3.8100000000000002E-2</v>
      </c>
      <c r="G545">
        <v>1.24E-2</v>
      </c>
      <c r="H545">
        <v>4.0399999999999998E-2</v>
      </c>
      <c r="I545">
        <v>7.4000000000000003E-3</v>
      </c>
      <c r="J545">
        <v>-8.9999999999999993E-3</v>
      </c>
      <c r="K545">
        <v>7.3000000000000001E-3</v>
      </c>
      <c r="L545">
        <v>0.1179</v>
      </c>
      <c r="M545">
        <v>2.7099999999999999E-2</v>
      </c>
      <c r="N545">
        <v>2.2800000000000001E-2</v>
      </c>
      <c r="O545">
        <v>1.38E-2</v>
      </c>
      <c r="P545">
        <v>3.8399999999999997E-2</v>
      </c>
      <c r="Q545">
        <v>-4.0099999999999997E-2</v>
      </c>
      <c r="R545">
        <v>2.3E-2</v>
      </c>
      <c r="S545">
        <v>2.5999999999999999E-3</v>
      </c>
      <c r="T545">
        <v>2.1999999999999999E-2</v>
      </c>
    </row>
    <row r="546" spans="1:20">
      <c r="A546">
        <v>200604</v>
      </c>
      <c r="B546">
        <v>7.3000000000000001E-3</v>
      </c>
      <c r="C546">
        <v>3.5999999999999999E-3</v>
      </c>
      <c r="D546">
        <v>8.3999999999999995E-3</v>
      </c>
      <c r="E546">
        <v>0.11219999999999999</v>
      </c>
      <c r="F546">
        <v>3.85E-2</v>
      </c>
      <c r="G546">
        <v>-9.7000000000000003E-3</v>
      </c>
      <c r="H546">
        <v>-2.8199999999999999E-2</v>
      </c>
      <c r="I546">
        <v>2.18E-2</v>
      </c>
      <c r="J546">
        <v>-8.3999999999999995E-3</v>
      </c>
      <c r="K546">
        <v>-2.1100000000000001E-2</v>
      </c>
      <c r="L546">
        <v>7.3200000000000001E-2</v>
      </c>
      <c r="M546">
        <v>-1.9699999999999999E-2</v>
      </c>
      <c r="N546">
        <v>1.03E-2</v>
      </c>
      <c r="O546">
        <v>-1.6299999999999999E-2</v>
      </c>
      <c r="P546">
        <v>1.7000000000000001E-2</v>
      </c>
      <c r="Q546">
        <v>1.49E-2</v>
      </c>
      <c r="R546">
        <v>-1.37E-2</v>
      </c>
      <c r="S546">
        <v>2.41E-2</v>
      </c>
      <c r="T546">
        <v>-6.8999999999999999E-3</v>
      </c>
    </row>
    <row r="547" spans="1:20">
      <c r="A547">
        <v>200605</v>
      </c>
      <c r="B547">
        <v>-3.5700000000000003E-2</v>
      </c>
      <c r="C547">
        <v>4.3E-3</v>
      </c>
      <c r="D547">
        <v>3.1600000000000003E-2</v>
      </c>
      <c r="E547">
        <v>-8.5999999999999993E-2</v>
      </c>
      <c r="F547">
        <v>-3.8300000000000001E-2</v>
      </c>
      <c r="G547">
        <v>-3.7100000000000001E-2</v>
      </c>
      <c r="H547">
        <v>-4.19E-2</v>
      </c>
      <c r="I547">
        <v>-2.6200000000000001E-2</v>
      </c>
      <c r="J547">
        <v>-2.3800000000000002E-2</v>
      </c>
      <c r="K547">
        <v>-6.9800000000000001E-2</v>
      </c>
      <c r="L547">
        <v>-5.0200000000000002E-2</v>
      </c>
      <c r="M547">
        <v>-5.4100000000000002E-2</v>
      </c>
      <c r="N547">
        <v>-6.5600000000000006E-2</v>
      </c>
      <c r="O547">
        <v>1.17E-2</v>
      </c>
      <c r="P547">
        <v>-2.1299999999999999E-2</v>
      </c>
      <c r="Q547">
        <v>1.09E-2</v>
      </c>
      <c r="R547">
        <v>-1.8700000000000001E-2</v>
      </c>
      <c r="S547">
        <v>-4.0300000000000002E-2</v>
      </c>
      <c r="T547">
        <v>-3.6999999999999998E-2</v>
      </c>
    </row>
    <row r="548" spans="1:20">
      <c r="A548">
        <v>200606</v>
      </c>
      <c r="B548">
        <v>-3.5000000000000001E-3</v>
      </c>
      <c r="C548">
        <v>4.0000000000000001E-3</v>
      </c>
      <c r="D548">
        <v>-1.3899999999999999E-2</v>
      </c>
      <c r="E548">
        <v>-1.66E-2</v>
      </c>
      <c r="F548">
        <v>2.47E-2</v>
      </c>
      <c r="G548">
        <v>-1.2999999999999999E-3</v>
      </c>
      <c r="H548">
        <v>-1.6899999999999998E-2</v>
      </c>
      <c r="I548">
        <v>-1.47E-2</v>
      </c>
      <c r="J548">
        <v>7.4999999999999997E-3</v>
      </c>
      <c r="K548">
        <v>-4.3900000000000002E-2</v>
      </c>
      <c r="L548">
        <v>2.53E-2</v>
      </c>
      <c r="M548">
        <v>-1.9900000000000001E-2</v>
      </c>
      <c r="N548">
        <v>-2.29E-2</v>
      </c>
      <c r="O548">
        <v>8.0999999999999996E-3</v>
      </c>
      <c r="P548">
        <v>1.7299999999999999E-2</v>
      </c>
      <c r="Q548">
        <v>2.01E-2</v>
      </c>
      <c r="R548">
        <v>1.06E-2</v>
      </c>
      <c r="S548">
        <v>-8.0000000000000002E-3</v>
      </c>
      <c r="T548">
        <v>-6.6E-3</v>
      </c>
    </row>
    <row r="549" spans="1:20">
      <c r="A549">
        <v>200607</v>
      </c>
      <c r="B549">
        <v>-7.7999999999999996E-3</v>
      </c>
      <c r="C549">
        <v>4.0000000000000001E-3</v>
      </c>
      <c r="D549">
        <v>2.3099999999999999E-2</v>
      </c>
      <c r="E549">
        <v>-6.7400000000000002E-2</v>
      </c>
      <c r="F549">
        <v>4.8800000000000003E-2</v>
      </c>
      <c r="G549">
        <v>-3.2800000000000003E-2</v>
      </c>
      <c r="H549">
        <v>-3.1199999999999999E-2</v>
      </c>
      <c r="I549">
        <v>-4.9000000000000002E-2</v>
      </c>
      <c r="J549">
        <v>4.2900000000000001E-2</v>
      </c>
      <c r="K549">
        <v>-6.7000000000000004E-2</v>
      </c>
      <c r="L549">
        <v>-4.5600000000000002E-2</v>
      </c>
      <c r="M549">
        <v>-3.78E-2</v>
      </c>
      <c r="N549">
        <v>-5.6500000000000002E-2</v>
      </c>
      <c r="O549">
        <v>-2.1899999999999999E-2</v>
      </c>
      <c r="P549">
        <v>-7.7200000000000005E-2</v>
      </c>
      <c r="Q549">
        <v>4.4699999999999997E-2</v>
      </c>
      <c r="R549">
        <v>-5.1299999999999998E-2</v>
      </c>
      <c r="S549">
        <v>9.1999999999999998E-3</v>
      </c>
      <c r="T549">
        <v>-1.9199999999999998E-2</v>
      </c>
    </row>
    <row r="550" spans="1:20">
      <c r="A550">
        <v>200608</v>
      </c>
      <c r="B550">
        <v>2.0299999999999999E-2</v>
      </c>
      <c r="C550">
        <v>4.1999999999999997E-3</v>
      </c>
      <c r="D550">
        <v>2.4299999999999999E-2</v>
      </c>
      <c r="E550">
        <v>-2.4899999999999999E-2</v>
      </c>
      <c r="F550">
        <v>-3.8300000000000001E-2</v>
      </c>
      <c r="G550">
        <v>3.3099999999999997E-2</v>
      </c>
      <c r="H550">
        <v>2.9399999999999999E-2</v>
      </c>
      <c r="I550">
        <v>3.32E-2</v>
      </c>
      <c r="J550">
        <v>3.0499999999999999E-2</v>
      </c>
      <c r="K550">
        <v>-3.0999999999999999E-3</v>
      </c>
      <c r="L550">
        <v>-2.8899999999999999E-2</v>
      </c>
      <c r="M550">
        <v>2.1399999999999999E-2</v>
      </c>
      <c r="N550">
        <v>6.4299999999999996E-2</v>
      </c>
      <c r="O550">
        <v>2.3E-2</v>
      </c>
      <c r="P550">
        <v>-8.6E-3</v>
      </c>
      <c r="Q550">
        <v>1.9300000000000001E-2</v>
      </c>
      <c r="R550">
        <v>2.4E-2</v>
      </c>
      <c r="S550">
        <v>1.0699999999999999E-2</v>
      </c>
      <c r="T550">
        <v>2.8400000000000002E-2</v>
      </c>
    </row>
    <row r="551" spans="1:20">
      <c r="A551">
        <v>200609</v>
      </c>
      <c r="B551">
        <v>1.84E-2</v>
      </c>
      <c r="C551">
        <v>4.1000000000000003E-3</v>
      </c>
      <c r="D551">
        <v>1.8E-3</v>
      </c>
      <c r="E551">
        <v>-9.9099999999999994E-2</v>
      </c>
      <c r="F551">
        <v>-3.6600000000000001E-2</v>
      </c>
      <c r="G551">
        <v>8.0399999999999999E-2</v>
      </c>
      <c r="H551">
        <v>4.1700000000000001E-2</v>
      </c>
      <c r="I551">
        <v>1.7500000000000002E-2</v>
      </c>
      <c r="J551">
        <v>4.0000000000000001E-3</v>
      </c>
      <c r="K551">
        <v>6.1000000000000004E-3</v>
      </c>
      <c r="L551">
        <v>-3.8999999999999998E-3</v>
      </c>
      <c r="M551">
        <v>1.95E-2</v>
      </c>
      <c r="N551">
        <v>2.1600000000000001E-2</v>
      </c>
      <c r="O551">
        <v>4.53E-2</v>
      </c>
      <c r="P551">
        <v>3.4000000000000002E-2</v>
      </c>
      <c r="Q551">
        <v>-2.5600000000000001E-2</v>
      </c>
      <c r="R551">
        <v>6.2300000000000001E-2</v>
      </c>
      <c r="S551">
        <v>3.2500000000000001E-2</v>
      </c>
      <c r="T551">
        <v>2.8400000000000002E-2</v>
      </c>
    </row>
    <row r="552" spans="1:20">
      <c r="A552">
        <v>200610</v>
      </c>
      <c r="B552">
        <v>3.2300000000000002E-2</v>
      </c>
      <c r="C552" s="6">
        <v>4.1000000000000003E-3</v>
      </c>
      <c r="D552" s="6">
        <v>-9.9999999999999395E-5</v>
      </c>
      <c r="E552" s="6">
        <v>0.1013</v>
      </c>
      <c r="F552">
        <v>4.4200000000000003E-2</v>
      </c>
      <c r="G552">
        <v>7.0199999999999999E-2</v>
      </c>
      <c r="H552">
        <v>6.9000000000000006E-2</v>
      </c>
      <c r="I552">
        <v>5.6800000000000003E-2</v>
      </c>
      <c r="J552">
        <v>1.4E-2</v>
      </c>
      <c r="K552">
        <v>4.3900000000000002E-2</v>
      </c>
      <c r="L552">
        <v>0.10580000000000001</v>
      </c>
      <c r="M552">
        <v>6.93E-2</v>
      </c>
      <c r="N552">
        <v>2.5000000000000001E-2</v>
      </c>
      <c r="O552">
        <v>4.36E-2</v>
      </c>
      <c r="P552">
        <v>4.1399999999999999E-2</v>
      </c>
      <c r="Q552">
        <v>4.9500000000000002E-2</v>
      </c>
      <c r="R552">
        <v>3.2300000000000002E-2</v>
      </c>
      <c r="S552">
        <v>1.6899999999999998E-2</v>
      </c>
      <c r="T552">
        <v>4.2700000000000002E-2</v>
      </c>
    </row>
    <row r="553" spans="1:20">
      <c r="A553">
        <v>200611</v>
      </c>
      <c r="B553">
        <v>1.7100000000000001E-2</v>
      </c>
      <c r="C553">
        <v>4.1999999999999997E-3</v>
      </c>
      <c r="D553">
        <v>1.6000000000000001E-3</v>
      </c>
      <c r="E553">
        <v>6.7299999999999999E-2</v>
      </c>
      <c r="F553">
        <v>8.2100000000000006E-2</v>
      </c>
      <c r="G553">
        <v>4.02E-2</v>
      </c>
      <c r="H553">
        <v>1.47E-2</v>
      </c>
      <c r="I553">
        <v>2.8199999999999999E-2</v>
      </c>
      <c r="J553">
        <v>-1.9E-3</v>
      </c>
      <c r="K553">
        <v>3.9800000000000002E-2</v>
      </c>
      <c r="L553">
        <v>8.3000000000000004E-2</v>
      </c>
      <c r="M553">
        <v>2.6200000000000001E-2</v>
      </c>
      <c r="N553">
        <v>4.0399999999999998E-2</v>
      </c>
      <c r="O553">
        <v>1.21E-2</v>
      </c>
      <c r="P553">
        <v>2.8299999999999999E-2</v>
      </c>
      <c r="Q553">
        <v>2.6100000000000002E-2</v>
      </c>
      <c r="R553">
        <v>-2.92E-2</v>
      </c>
      <c r="S553">
        <v>6.1000000000000004E-3</v>
      </c>
      <c r="T553">
        <v>1.2699999999999999E-2</v>
      </c>
    </row>
    <row r="554" spans="1:20">
      <c r="A554">
        <v>200612</v>
      </c>
      <c r="B554">
        <v>8.6999999999999994E-3</v>
      </c>
      <c r="C554">
        <v>4.0000000000000001E-3</v>
      </c>
      <c r="D554">
        <v>1.5699999999999999E-2</v>
      </c>
      <c r="E554">
        <v>-6.1600000000000002E-2</v>
      </c>
      <c r="F554">
        <v>-2.2499999999999999E-2</v>
      </c>
      <c r="G554">
        <v>-3.8E-3</v>
      </c>
      <c r="H554">
        <v>-6.1999999999999998E-3</v>
      </c>
      <c r="I554">
        <v>7.3000000000000001E-3</v>
      </c>
      <c r="J554">
        <v>2.8999999999999998E-3</v>
      </c>
      <c r="K554">
        <v>8.8000000000000005E-3</v>
      </c>
      <c r="L554">
        <v>-3.09E-2</v>
      </c>
      <c r="M554">
        <v>-5.7000000000000002E-3</v>
      </c>
      <c r="N554">
        <v>-1.5299999999999999E-2</v>
      </c>
      <c r="O554">
        <v>-1.8E-3</v>
      </c>
      <c r="P554">
        <v>-1.55E-2</v>
      </c>
      <c r="Q554">
        <v>3.0000000000000001E-3</v>
      </c>
      <c r="R554">
        <v>9.1999999999999998E-3</v>
      </c>
      <c r="S554">
        <v>3.4099999999999998E-2</v>
      </c>
      <c r="T554">
        <v>1.49E-2</v>
      </c>
    </row>
    <row r="555" spans="1:20">
      <c r="A555">
        <v>200701</v>
      </c>
      <c r="B555">
        <v>1.4E-2</v>
      </c>
      <c r="C555">
        <v>4.4000000000000003E-3</v>
      </c>
      <c r="D555">
        <v>5.1999999999999998E-3</v>
      </c>
      <c r="E555">
        <v>5.0700000000000002E-2</v>
      </c>
      <c r="F555">
        <v>-1.8200000000000001E-2</v>
      </c>
      <c r="G555">
        <v>2.7400000000000001E-2</v>
      </c>
      <c r="H555">
        <v>1.2699999999999999E-2</v>
      </c>
      <c r="I555">
        <v>2.9899999999999999E-2</v>
      </c>
      <c r="J555">
        <v>2.6700000000000002E-2</v>
      </c>
      <c r="K555">
        <v>2.8199999999999999E-2</v>
      </c>
      <c r="L555">
        <v>9.2899999999999996E-2</v>
      </c>
      <c r="M555">
        <v>2.2599999999999999E-2</v>
      </c>
      <c r="N555">
        <v>1.37E-2</v>
      </c>
      <c r="O555">
        <v>3.9100000000000003E-2</v>
      </c>
      <c r="P555">
        <v>3.4200000000000001E-2</v>
      </c>
      <c r="Q555">
        <v>-5.9999999999999995E-4</v>
      </c>
      <c r="R555">
        <v>2.8199999999999999E-2</v>
      </c>
      <c r="S555">
        <v>5.9999999999999995E-4</v>
      </c>
      <c r="T555">
        <v>2.0500000000000001E-2</v>
      </c>
    </row>
    <row r="556" spans="1:20">
      <c r="A556">
        <v>200702</v>
      </c>
      <c r="B556">
        <v>-1.9599999999999999E-2</v>
      </c>
      <c r="C556">
        <v>3.8E-3</v>
      </c>
      <c r="D556">
        <v>-2.4899999999999999E-2</v>
      </c>
      <c r="E556">
        <v>4.9000000000000002E-2</v>
      </c>
      <c r="F556">
        <v>-2.6499999999999999E-2</v>
      </c>
      <c r="G556">
        <v>1.66E-2</v>
      </c>
      <c r="H556">
        <v>7.6E-3</v>
      </c>
      <c r="I556">
        <v>1.9800000000000002E-2</v>
      </c>
      <c r="J556">
        <v>-3.1800000000000002E-2</v>
      </c>
      <c r="K556">
        <v>-2.9600000000000001E-2</v>
      </c>
      <c r="L556">
        <v>2.35E-2</v>
      </c>
      <c r="M556">
        <v>-1.3599999999999999E-2</v>
      </c>
      <c r="N556">
        <v>-1.0500000000000001E-2</v>
      </c>
      <c r="O556">
        <v>-1.6000000000000001E-3</v>
      </c>
      <c r="P556">
        <v>-1.3599999999999999E-2</v>
      </c>
      <c r="Q556">
        <v>3.8699999999999998E-2</v>
      </c>
      <c r="R556">
        <v>-5.7000000000000002E-3</v>
      </c>
      <c r="S556">
        <v>-2.8799999999999999E-2</v>
      </c>
      <c r="T556">
        <v>-2.9100000000000001E-2</v>
      </c>
    </row>
    <row r="557" spans="1:20">
      <c r="A557">
        <v>200703</v>
      </c>
      <c r="B557">
        <v>6.7999999999999996E-3</v>
      </c>
      <c r="C557">
        <v>4.3E-3</v>
      </c>
      <c r="D557">
        <v>2.2800000000000001E-2</v>
      </c>
      <c r="E557">
        <v>2.0299999999999999E-2</v>
      </c>
      <c r="F557">
        <v>5.67E-2</v>
      </c>
      <c r="G557">
        <v>-2.0000000000000101E-4</v>
      </c>
      <c r="H557">
        <v>-3.5999999999999999E-3</v>
      </c>
      <c r="I557">
        <v>1.4999999999999999E-2</v>
      </c>
      <c r="J557">
        <v>3.3E-3</v>
      </c>
      <c r="K557">
        <v>-4.4499999999999998E-2</v>
      </c>
      <c r="L557">
        <v>5.67E-2</v>
      </c>
      <c r="M557">
        <v>1.7299999999999999E-2</v>
      </c>
      <c r="N557">
        <v>2.8E-3</v>
      </c>
      <c r="O557">
        <v>-4.8999999999999998E-3</v>
      </c>
      <c r="P557">
        <v>-3.7000000000000002E-3</v>
      </c>
      <c r="Q557">
        <v>3.9100000000000003E-2</v>
      </c>
      <c r="R557">
        <v>8.5000000000000006E-3</v>
      </c>
      <c r="S557">
        <v>-8.0999999999999996E-3</v>
      </c>
      <c r="T557">
        <v>5.4999999999999997E-3</v>
      </c>
    </row>
    <row r="558" spans="1:20">
      <c r="A558">
        <v>200704</v>
      </c>
      <c r="B558">
        <v>3.49E-2</v>
      </c>
      <c r="C558">
        <v>4.4000000000000003E-3</v>
      </c>
      <c r="D558">
        <v>3.8100000000000002E-2</v>
      </c>
      <c r="E558">
        <v>7.4399999999999994E-2</v>
      </c>
      <c r="F558">
        <v>4.7100000000000003E-2</v>
      </c>
      <c r="G558">
        <v>1.7100000000000001E-2</v>
      </c>
      <c r="H558">
        <v>6.4699999999999994E-2</v>
      </c>
      <c r="I558">
        <v>1.41E-2</v>
      </c>
      <c r="J558">
        <v>4.9099999999999998E-2</v>
      </c>
      <c r="K558">
        <v>1.9E-2</v>
      </c>
      <c r="L558">
        <v>2.9700000000000001E-2</v>
      </c>
      <c r="M558">
        <v>4.3799999999999999E-2</v>
      </c>
      <c r="N558">
        <v>5.5300000000000002E-2</v>
      </c>
      <c r="O558">
        <v>5.11E-2</v>
      </c>
      <c r="P558">
        <v>3.5400000000000001E-2</v>
      </c>
      <c r="Q558">
        <v>3.4799999999999998E-2</v>
      </c>
      <c r="R558">
        <v>2.1000000000000001E-2</v>
      </c>
      <c r="S558">
        <v>3.2300000000000002E-2</v>
      </c>
      <c r="T558">
        <v>3.1399999999999997E-2</v>
      </c>
    </row>
    <row r="559" spans="1:20">
      <c r="A559">
        <v>200705</v>
      </c>
      <c r="B559">
        <v>3.2399999999999998E-2</v>
      </c>
      <c r="C559">
        <v>4.1000000000000003E-3</v>
      </c>
      <c r="D559">
        <v>1.8100000000000002E-2</v>
      </c>
      <c r="E559">
        <v>7.0099999999999996E-2</v>
      </c>
      <c r="F559">
        <v>6.6199999999999995E-2</v>
      </c>
      <c r="G559">
        <v>4.7899999999999998E-2</v>
      </c>
      <c r="H559">
        <v>1.35E-2</v>
      </c>
      <c r="I559">
        <v>4.4699999999999997E-2</v>
      </c>
      <c r="J559">
        <v>9.9000000000000008E-3</v>
      </c>
      <c r="K559">
        <v>6.6299999999999998E-2</v>
      </c>
      <c r="L559">
        <v>0.1018</v>
      </c>
      <c r="M559">
        <v>5.6599999999999998E-2</v>
      </c>
      <c r="N559">
        <v>4.3499999999999997E-2</v>
      </c>
      <c r="O559">
        <v>2.01E-2</v>
      </c>
      <c r="P559">
        <v>4.6699999999999998E-2</v>
      </c>
      <c r="Q559">
        <v>7.9000000000000008E-3</v>
      </c>
      <c r="R559">
        <v>1.6E-2</v>
      </c>
      <c r="S559">
        <v>2.53E-2</v>
      </c>
      <c r="T559">
        <v>3.3799999999999997E-2</v>
      </c>
    </row>
    <row r="560" spans="1:20">
      <c r="A560">
        <v>200706</v>
      </c>
      <c r="B560">
        <v>-1.9599999999999999E-2</v>
      </c>
      <c r="C560">
        <v>4.0000000000000001E-3</v>
      </c>
      <c r="D560">
        <v>-9.7999999999999997E-3</v>
      </c>
      <c r="E560">
        <v>-2.1700000000000001E-2</v>
      </c>
      <c r="F560">
        <v>9.1000000000000004E-3</v>
      </c>
      <c r="G560">
        <v>-6.1999999999999998E-3</v>
      </c>
      <c r="H560">
        <v>-3.4099999999999998E-2</v>
      </c>
      <c r="I560">
        <v>1.8499999999999999E-2</v>
      </c>
      <c r="J560">
        <v>-3.9899999999999998E-2</v>
      </c>
      <c r="K560">
        <v>-4.0599999999999997E-2</v>
      </c>
      <c r="L560">
        <v>-3.85E-2</v>
      </c>
      <c r="M560">
        <v>-5.0000000000000001E-4</v>
      </c>
      <c r="N560">
        <v>1.5599999999999999E-2</v>
      </c>
      <c r="O560">
        <v>3.2199999999999999E-2</v>
      </c>
      <c r="P560">
        <v>-2.3E-2</v>
      </c>
      <c r="Q560">
        <v>-5.1799999999999999E-2</v>
      </c>
      <c r="R560">
        <v>-2.58E-2</v>
      </c>
      <c r="S560">
        <v>-3.9399999999999998E-2</v>
      </c>
      <c r="T560">
        <v>-1.38E-2</v>
      </c>
    </row>
    <row r="561" spans="1:20">
      <c r="A561">
        <v>200707</v>
      </c>
      <c r="B561">
        <v>-3.73E-2</v>
      </c>
      <c r="C561">
        <v>4.0000000000000001E-3</v>
      </c>
      <c r="D561">
        <v>-3.2800000000000003E-2</v>
      </c>
      <c r="E561">
        <v>-3.5999999999999999E-3</v>
      </c>
      <c r="F561">
        <v>-1.12E-2</v>
      </c>
      <c r="G561">
        <v>-4.9200000000000001E-2</v>
      </c>
      <c r="H561">
        <v>-7.1800000000000003E-2</v>
      </c>
      <c r="I561">
        <v>-1.3599999999999999E-2</v>
      </c>
      <c r="J561">
        <v>-4.4600000000000001E-2</v>
      </c>
      <c r="K561">
        <v>-5.8400000000000001E-2</v>
      </c>
      <c r="L561">
        <v>-3.09E-2</v>
      </c>
      <c r="M561">
        <v>-1.49E-2</v>
      </c>
      <c r="N561">
        <v>-1.6000000000000001E-3</v>
      </c>
      <c r="O561">
        <v>-6.9599999999999995E-2</v>
      </c>
      <c r="P561">
        <v>5.3E-3</v>
      </c>
      <c r="Q561">
        <v>-4.2200000000000001E-2</v>
      </c>
      <c r="R561">
        <v>-5.6000000000000001E-2</v>
      </c>
      <c r="S561">
        <v>-7.9299999999999995E-2</v>
      </c>
      <c r="T561">
        <v>-2.9899999999999999E-2</v>
      </c>
    </row>
    <row r="562" spans="1:20">
      <c r="A562">
        <v>200708</v>
      </c>
      <c r="B562">
        <v>9.1999999999999998E-3</v>
      </c>
      <c r="C562">
        <v>4.1999999999999997E-3</v>
      </c>
      <c r="D562">
        <v>2.6800000000000001E-2</v>
      </c>
      <c r="E562">
        <v>-3.3599999999999998E-2</v>
      </c>
      <c r="F562">
        <v>-1E-3</v>
      </c>
      <c r="G562">
        <v>-3.3599999999999998E-2</v>
      </c>
      <c r="H562">
        <v>-2.5100000000000001E-2</v>
      </c>
      <c r="I562">
        <v>2.4400000000000002E-2</v>
      </c>
      <c r="J562">
        <v>2.6800000000000001E-2</v>
      </c>
      <c r="K562">
        <v>4.1999999999999997E-3</v>
      </c>
      <c r="L562">
        <v>-3.0599999999999999E-2</v>
      </c>
      <c r="M562">
        <v>1.7399999999999999E-2</v>
      </c>
      <c r="N562">
        <v>2.8899999999999999E-2</v>
      </c>
      <c r="O562">
        <v>-1.8499999999999999E-2</v>
      </c>
      <c r="P562">
        <v>-1.9300000000000001E-2</v>
      </c>
      <c r="Q562">
        <v>1.5100000000000001E-2</v>
      </c>
      <c r="R562">
        <v>4.1000000000000003E-3</v>
      </c>
      <c r="S562">
        <v>1.0699999999999999E-2</v>
      </c>
      <c r="T562">
        <v>6.9999999999999999E-4</v>
      </c>
    </row>
    <row r="563" spans="1:20">
      <c r="A563">
        <v>200709</v>
      </c>
      <c r="B563">
        <v>3.2199999999999999E-2</v>
      </c>
      <c r="C563">
        <v>3.2000000000000002E-3</v>
      </c>
      <c r="D563">
        <v>5.57E-2</v>
      </c>
      <c r="E563">
        <v>0.12</v>
      </c>
      <c r="F563">
        <v>7.3899999999999993E-2</v>
      </c>
      <c r="G563">
        <v>1.29E-2</v>
      </c>
      <c r="H563">
        <v>-2.1600000000000001E-2</v>
      </c>
      <c r="I563">
        <v>5.21E-2</v>
      </c>
      <c r="J563">
        <v>2.5399999999999999E-2</v>
      </c>
      <c r="K563">
        <v>-6.83E-2</v>
      </c>
      <c r="L563">
        <v>8.2400000000000001E-2</v>
      </c>
      <c r="M563">
        <v>6.4000000000000003E-3</v>
      </c>
      <c r="N563">
        <v>3.49E-2</v>
      </c>
      <c r="O563">
        <v>2.64E-2</v>
      </c>
      <c r="P563">
        <v>3.2899999999999999E-2</v>
      </c>
      <c r="Q563">
        <v>3.2500000000000001E-2</v>
      </c>
      <c r="R563">
        <v>2.7000000000000001E-3</v>
      </c>
      <c r="S563">
        <v>1.6299999999999999E-2</v>
      </c>
      <c r="T563">
        <v>3.7999999999999999E-2</v>
      </c>
    </row>
    <row r="564" spans="1:20">
      <c r="A564">
        <v>200710</v>
      </c>
      <c r="B564">
        <v>1.7999999999999999E-2</v>
      </c>
      <c r="C564">
        <v>3.2000000000000002E-3</v>
      </c>
      <c r="D564">
        <v>2.29E-2</v>
      </c>
      <c r="E564">
        <v>0.1193</v>
      </c>
      <c r="F564">
        <v>2.06E-2</v>
      </c>
      <c r="G564">
        <v>-6.4999999999999997E-3</v>
      </c>
      <c r="H564">
        <v>-2.3999999999999998E-3</v>
      </c>
      <c r="I564">
        <v>3.61E-2</v>
      </c>
      <c r="J564">
        <v>1.72E-2</v>
      </c>
      <c r="K564">
        <v>6.0000000000000001E-3</v>
      </c>
      <c r="L564">
        <v>2.1700000000000001E-2</v>
      </c>
      <c r="M564">
        <v>1.9199999999999998E-2</v>
      </c>
      <c r="N564">
        <v>2.3E-2</v>
      </c>
      <c r="O564">
        <v>1.9099999999999999E-2</v>
      </c>
      <c r="P564">
        <v>5.5999999999999999E-3</v>
      </c>
      <c r="Q564">
        <v>6.3700000000000007E-2</v>
      </c>
      <c r="R564">
        <v>8.5000000000000006E-3</v>
      </c>
      <c r="S564">
        <v>-1.6199999999999999E-2</v>
      </c>
      <c r="T564">
        <v>2.8000000000000001E-2</v>
      </c>
    </row>
    <row r="565" spans="1:20">
      <c r="A565">
        <v>200711</v>
      </c>
      <c r="B565">
        <v>-4.8300000000000003E-2</v>
      </c>
      <c r="C565">
        <v>3.3999999999999998E-3</v>
      </c>
      <c r="D565">
        <v>6.7999999999999996E-3</v>
      </c>
      <c r="E565">
        <v>-7.1999999999999995E-2</v>
      </c>
      <c r="F565">
        <v>-4.4200000000000003E-2</v>
      </c>
      <c r="G565">
        <v>-7.7899999999999997E-2</v>
      </c>
      <c r="H565">
        <v>-7.2999999999999995E-2</v>
      </c>
      <c r="I565">
        <v>-5.0299999999999997E-2</v>
      </c>
      <c r="J565">
        <v>1.84E-2</v>
      </c>
      <c r="K565">
        <v>-9.5699999999999993E-2</v>
      </c>
      <c r="L565">
        <v>-6.2799999999999995E-2</v>
      </c>
      <c r="M565">
        <v>-4.2700000000000002E-2</v>
      </c>
      <c r="N565">
        <v>-6.4000000000000001E-2</v>
      </c>
      <c r="O565">
        <v>-0.1104</v>
      </c>
      <c r="P565">
        <v>-3.9100000000000003E-2</v>
      </c>
      <c r="Q565">
        <v>-1.03E-2</v>
      </c>
      <c r="R565">
        <v>-2.5999999999999999E-2</v>
      </c>
      <c r="S565">
        <v>-6.4899999999999999E-2</v>
      </c>
      <c r="T565">
        <v>-6.5299999999999997E-2</v>
      </c>
    </row>
    <row r="566" spans="1:20">
      <c r="A566">
        <v>200712</v>
      </c>
      <c r="B566">
        <v>-8.6999999999999994E-3</v>
      </c>
      <c r="C566">
        <v>2.7000000000000001E-3</v>
      </c>
      <c r="D566">
        <v>0</v>
      </c>
      <c r="E566">
        <v>2.6599999999999999E-2</v>
      </c>
      <c r="F566">
        <v>7.2099999999999997E-2</v>
      </c>
      <c r="G566">
        <v>-7.1900000000000006E-2</v>
      </c>
      <c r="H566">
        <v>-4.1300000000000003E-2</v>
      </c>
      <c r="I566">
        <v>4.2500000000000003E-2</v>
      </c>
      <c r="J566">
        <v>-3.9E-2</v>
      </c>
      <c r="K566">
        <v>-2.35E-2</v>
      </c>
      <c r="L566">
        <v>8.9999999999999993E-3</v>
      </c>
      <c r="M566">
        <v>-3.49E-2</v>
      </c>
      <c r="N566">
        <v>8.6999999999999994E-3</v>
      </c>
      <c r="O566">
        <v>-1.6799999999999999E-2</v>
      </c>
      <c r="P566">
        <v>-1.9900000000000001E-2</v>
      </c>
      <c r="Q566">
        <v>6.1999999999999998E-3</v>
      </c>
      <c r="R566">
        <v>-3.1399999999999997E-2</v>
      </c>
      <c r="S566">
        <v>-4.2799999999999998E-2</v>
      </c>
      <c r="T566">
        <v>-7.9000000000000008E-3</v>
      </c>
    </row>
    <row r="567" spans="1:20">
      <c r="A567">
        <v>200801</v>
      </c>
      <c r="B567">
        <v>-6.3600000000000004E-2</v>
      </c>
      <c r="C567">
        <v>2.0999999999999999E-3</v>
      </c>
      <c r="D567">
        <v>-7.5399999999999995E-2</v>
      </c>
      <c r="E567">
        <v>-4.4600000000000001E-2</v>
      </c>
      <c r="F567">
        <v>-9.7600000000000006E-2</v>
      </c>
      <c r="G567">
        <v>-3.8E-3</v>
      </c>
      <c r="H567">
        <v>-4.4400000000000002E-2</v>
      </c>
      <c r="I567">
        <v>-5.9799999999999999E-2</v>
      </c>
      <c r="J567">
        <v>-5.2999999999999999E-2</v>
      </c>
      <c r="K567">
        <v>4.1000000000000002E-2</v>
      </c>
      <c r="L567">
        <v>-0.11169999999999999</v>
      </c>
      <c r="M567">
        <v>-7.1599999999999997E-2</v>
      </c>
      <c r="N567">
        <v>-0.13730000000000001</v>
      </c>
      <c r="O567">
        <v>-5.3699999999999998E-2</v>
      </c>
      <c r="P567">
        <v>-1.67E-2</v>
      </c>
      <c r="Q567">
        <v>-7.1300000000000002E-2</v>
      </c>
      <c r="R567">
        <v>-1.2500000000000001E-2</v>
      </c>
      <c r="S567">
        <v>-1.44E-2</v>
      </c>
      <c r="T567">
        <v>-7.46E-2</v>
      </c>
    </row>
    <row r="568" spans="1:20">
      <c r="A568">
        <v>200802</v>
      </c>
      <c r="B568">
        <v>-3.09E-2</v>
      </c>
      <c r="C568">
        <v>1.2999999999999999E-3</v>
      </c>
      <c r="D568">
        <v>1.83E-2</v>
      </c>
      <c r="E568">
        <v>8.9200000000000002E-2</v>
      </c>
      <c r="F568">
        <v>6.9699999999999998E-2</v>
      </c>
      <c r="G568">
        <v>-4.1000000000000002E-2</v>
      </c>
      <c r="H568">
        <v>-6.1699999999999998E-2</v>
      </c>
      <c r="I568">
        <v>4.8500000000000001E-2</v>
      </c>
      <c r="J568">
        <v>-1.03E-2</v>
      </c>
      <c r="K568">
        <v>-8.2000000000000003E-2</v>
      </c>
      <c r="L568">
        <v>6.6500000000000004E-2</v>
      </c>
      <c r="M568">
        <v>-1.6799999999999999E-2</v>
      </c>
      <c r="N568">
        <v>-4.7999999999999996E-3</v>
      </c>
      <c r="O568">
        <v>-6.5299999999999997E-2</v>
      </c>
      <c r="P568">
        <v>-3.5499999999999997E-2</v>
      </c>
      <c r="Q568">
        <v>-3.1399999999999997E-2</v>
      </c>
      <c r="R568">
        <v>-4.7600000000000003E-2</v>
      </c>
      <c r="S568">
        <v>-0.1086</v>
      </c>
      <c r="T568">
        <v>-4.3400000000000001E-2</v>
      </c>
    </row>
    <row r="569" spans="1:20">
      <c r="A569">
        <v>200803</v>
      </c>
      <c r="B569">
        <v>-9.2999999999999992E-3</v>
      </c>
      <c r="C569">
        <v>1.6999999999999999E-3</v>
      </c>
      <c r="D569">
        <v>2.06E-2</v>
      </c>
      <c r="E569">
        <v>-7.17E-2</v>
      </c>
      <c r="F569">
        <v>-2.8299999999999999E-2</v>
      </c>
      <c r="G569">
        <v>3.1399999999999997E-2</v>
      </c>
      <c r="H569">
        <v>-1.1000000000000001E-3</v>
      </c>
      <c r="I569">
        <v>-1.5599999999999999E-2</v>
      </c>
      <c r="J569">
        <v>-9.4000000000000004E-3</v>
      </c>
      <c r="K569">
        <v>3.3E-3</v>
      </c>
      <c r="L569">
        <v>-6.7999999999999996E-3</v>
      </c>
      <c r="M569">
        <v>2.7400000000000001E-2</v>
      </c>
      <c r="N569">
        <v>6.7000000000000002E-3</v>
      </c>
      <c r="O569">
        <v>-2.7199999999999998E-2</v>
      </c>
      <c r="P569">
        <v>-3.8999999999999998E-3</v>
      </c>
      <c r="Q569">
        <v>7.1000000000000004E-3</v>
      </c>
      <c r="R569">
        <v>2.5100000000000001E-2</v>
      </c>
      <c r="S569">
        <v>-3.95E-2</v>
      </c>
      <c r="T569">
        <v>2.3E-3</v>
      </c>
    </row>
    <row r="570" spans="1:20">
      <c r="A570">
        <v>200804</v>
      </c>
      <c r="B570">
        <v>4.5999999999999999E-2</v>
      </c>
      <c r="C570">
        <v>1.8E-3</v>
      </c>
      <c r="D570">
        <v>3.0000000000000001E-3</v>
      </c>
      <c r="E570">
        <v>0.11609999999999999</v>
      </c>
      <c r="F570">
        <v>0.1022</v>
      </c>
      <c r="G570">
        <v>2.6800000000000001E-2</v>
      </c>
      <c r="H570">
        <v>-6.1999999999999998E-3</v>
      </c>
      <c r="I570">
        <v>9.5899999999999999E-2</v>
      </c>
      <c r="J570">
        <v>-0.03</v>
      </c>
      <c r="K570">
        <v>5.2200000000000003E-2</v>
      </c>
      <c r="L570">
        <v>7.2300000000000003E-2</v>
      </c>
      <c r="M570">
        <v>7.6899999999999996E-2</v>
      </c>
      <c r="N570">
        <v>6.7699999999999996E-2</v>
      </c>
      <c r="O570">
        <v>0.1142</v>
      </c>
      <c r="P570">
        <v>6.8099999999999994E-2</v>
      </c>
      <c r="Q570">
        <v>6.1499999999999999E-2</v>
      </c>
      <c r="R570">
        <v>5.8099999999999999E-2</v>
      </c>
      <c r="S570">
        <v>5.4899999999999997E-2</v>
      </c>
      <c r="T570">
        <v>2.7E-2</v>
      </c>
    </row>
    <row r="571" spans="1:20">
      <c r="A571">
        <v>200805</v>
      </c>
      <c r="B571">
        <v>1.8599999999999998E-2</v>
      </c>
      <c r="C571">
        <v>1.8E-3</v>
      </c>
      <c r="D571">
        <v>1.61E-2</v>
      </c>
      <c r="E571">
        <v>0.1119</v>
      </c>
      <c r="F571">
        <v>3.56E-2</v>
      </c>
      <c r="G571">
        <v>2.9600000000000001E-2</v>
      </c>
      <c r="H571">
        <v>1.6299999999999999E-2</v>
      </c>
      <c r="I571">
        <v>3.0800000000000001E-2</v>
      </c>
      <c r="J571">
        <v>2.6200000000000001E-2</v>
      </c>
      <c r="K571">
        <v>1.26E-2</v>
      </c>
      <c r="L571">
        <v>8.3400000000000002E-2</v>
      </c>
      <c r="M571">
        <v>4.6199999999999998E-2</v>
      </c>
      <c r="N571">
        <v>5.8999999999999997E-2</v>
      </c>
      <c r="O571">
        <v>-6.1000000000000004E-3</v>
      </c>
      <c r="P571">
        <v>2.0299999999999999E-2</v>
      </c>
      <c r="Q571">
        <v>3.39E-2</v>
      </c>
      <c r="R571">
        <v>3.8E-3</v>
      </c>
      <c r="S571">
        <v>-4.2900000000000001E-2</v>
      </c>
      <c r="T571">
        <v>2.7400000000000001E-2</v>
      </c>
    </row>
    <row r="572" spans="1:20">
      <c r="A572">
        <v>200806</v>
      </c>
      <c r="B572">
        <v>-8.4400000000000003E-2</v>
      </c>
      <c r="C572">
        <v>1.6999999999999999E-3</v>
      </c>
      <c r="D572">
        <v>-6.9199999999999998E-2</v>
      </c>
      <c r="E572">
        <v>8.0799999999999997E-2</v>
      </c>
      <c r="F572">
        <v>2.0400000000000001E-2</v>
      </c>
      <c r="G572">
        <v>-0.12889999999999999</v>
      </c>
      <c r="H572">
        <v>-0.1124</v>
      </c>
      <c r="I572">
        <v>-4.2000000000000003E-2</v>
      </c>
      <c r="J572">
        <v>-4.9000000000000002E-2</v>
      </c>
      <c r="K572">
        <v>-0.1178</v>
      </c>
      <c r="L572">
        <v>-7.4700000000000003E-2</v>
      </c>
      <c r="M572">
        <v>-0.10639999999999999</v>
      </c>
      <c r="N572">
        <v>-9.4799999999999995E-2</v>
      </c>
      <c r="O572">
        <v>-0.18360000000000001</v>
      </c>
      <c r="P572">
        <v>-0.1275</v>
      </c>
      <c r="Q572">
        <v>-7.4999999999999997E-3</v>
      </c>
      <c r="R572">
        <v>-7.5800000000000006E-2</v>
      </c>
      <c r="S572">
        <v>-0.1754</v>
      </c>
      <c r="T572">
        <v>-9.4399999999999998E-2</v>
      </c>
    </row>
    <row r="573" spans="1:20">
      <c r="A573">
        <v>200807</v>
      </c>
      <c r="B573">
        <v>-7.7000000000000002E-3</v>
      </c>
      <c r="C573">
        <v>1.5E-3</v>
      </c>
      <c r="D573">
        <v>2.7400000000000001E-2</v>
      </c>
      <c r="E573">
        <v>-0.17349999999999999</v>
      </c>
      <c r="F573">
        <v>-0.1552</v>
      </c>
      <c r="G573">
        <v>-4.4200000000000003E-2</v>
      </c>
      <c r="H573">
        <v>8.8700000000000001E-2</v>
      </c>
      <c r="I573">
        <v>-1.5900000000000001E-2</v>
      </c>
      <c r="J573">
        <v>4.8899999999999999E-2</v>
      </c>
      <c r="K573">
        <v>-5.4000000000000003E-3</v>
      </c>
      <c r="L573">
        <v>-0.11310000000000001</v>
      </c>
      <c r="M573">
        <v>-3.9600000000000003E-2</v>
      </c>
      <c r="N573">
        <v>-2.1600000000000001E-2</v>
      </c>
      <c r="O573">
        <v>-2.06E-2</v>
      </c>
      <c r="P573">
        <v>3.49E-2</v>
      </c>
      <c r="Q573">
        <v>-7.3800000000000004E-2</v>
      </c>
      <c r="R573">
        <v>7.1999999999999998E-3</v>
      </c>
      <c r="S573">
        <v>6.5000000000000002E-2</v>
      </c>
      <c r="T573">
        <v>9.1999999999999998E-3</v>
      </c>
    </row>
    <row r="574" spans="1:20">
      <c r="A574">
        <v>200808</v>
      </c>
      <c r="B574">
        <v>1.5299999999999999E-2</v>
      </c>
      <c r="C574">
        <v>1.2999999999999999E-3</v>
      </c>
      <c r="D574">
        <v>3.8E-3</v>
      </c>
      <c r="E574">
        <v>-6.3E-2</v>
      </c>
      <c r="F574">
        <v>-4.0000000000000002E-4</v>
      </c>
      <c r="G574">
        <v>9.1999999999999998E-2</v>
      </c>
      <c r="H574">
        <v>4.1399999999999999E-2</v>
      </c>
      <c r="I574">
        <v>-3.5400000000000001E-2</v>
      </c>
      <c r="J574">
        <v>3.1099999999999999E-2</v>
      </c>
      <c r="K574">
        <v>8.1199999999999994E-2</v>
      </c>
      <c r="L574">
        <v>-7.1900000000000006E-2</v>
      </c>
      <c r="M574">
        <v>2.7099999999999999E-2</v>
      </c>
      <c r="N574">
        <v>2.3E-2</v>
      </c>
      <c r="O574">
        <v>1.0699999999999999E-2</v>
      </c>
      <c r="P574">
        <v>2.9700000000000001E-2</v>
      </c>
      <c r="Q574">
        <v>-6.3E-3</v>
      </c>
      <c r="R574">
        <v>4.5999999999999999E-2</v>
      </c>
      <c r="S574">
        <v>-3.7000000000000002E-3</v>
      </c>
      <c r="T574">
        <v>2.06E-2</v>
      </c>
    </row>
    <row r="575" spans="1:20">
      <c r="A575">
        <v>200809</v>
      </c>
      <c r="B575">
        <v>-9.2399999999999996E-2</v>
      </c>
      <c r="C575">
        <v>1.5E-3</v>
      </c>
      <c r="D575">
        <v>-1.21E-2</v>
      </c>
      <c r="E575">
        <v>-0.30449999999999999</v>
      </c>
      <c r="F575">
        <v>-0.11509999999999999</v>
      </c>
      <c r="G575">
        <v>-1.03E-2</v>
      </c>
      <c r="H575">
        <v>-5.3699999999999998E-2</v>
      </c>
      <c r="I575">
        <v>-0.19689999999999999</v>
      </c>
      <c r="J575">
        <v>-4.5400000000000003E-2</v>
      </c>
      <c r="K575">
        <v>-9.7100000000000006E-2</v>
      </c>
      <c r="L575">
        <v>-0.31080000000000002</v>
      </c>
      <c r="M575">
        <v>-0.1386</v>
      </c>
      <c r="N575">
        <v>-0.1704</v>
      </c>
      <c r="O575">
        <v>-9.7299999999999998E-2</v>
      </c>
      <c r="P575">
        <v>-0.1128</v>
      </c>
      <c r="Q575">
        <v>-0.1226</v>
      </c>
      <c r="R575">
        <v>-5.1299999999999998E-2</v>
      </c>
      <c r="S575">
        <v>-4.3700000000000003E-2</v>
      </c>
      <c r="T575">
        <v>-9.9400000000000002E-2</v>
      </c>
    </row>
    <row r="576" spans="1:20">
      <c r="A576">
        <v>200810</v>
      </c>
      <c r="B576">
        <v>-0.17230000000000001</v>
      </c>
      <c r="C576">
        <v>8.0000000000000004E-4</v>
      </c>
      <c r="D576">
        <v>-0.1305</v>
      </c>
      <c r="E576">
        <v>-0.3286</v>
      </c>
      <c r="F576">
        <v>-0.1694</v>
      </c>
      <c r="G576">
        <v>-0.22220000000000001</v>
      </c>
      <c r="H576">
        <v>-0.25850000000000001</v>
      </c>
      <c r="I576">
        <v>-0.2198</v>
      </c>
      <c r="J576">
        <v>-9.5000000000000001E-2</v>
      </c>
      <c r="K576">
        <v>-0.187</v>
      </c>
      <c r="L576">
        <v>-0.33119999999999999</v>
      </c>
      <c r="M576">
        <v>-0.2311</v>
      </c>
      <c r="N576">
        <v>-0.2135</v>
      </c>
      <c r="O576">
        <v>-0.28510000000000002</v>
      </c>
      <c r="P576">
        <v>-0.14230000000000001</v>
      </c>
      <c r="Q576">
        <v>-0.1115</v>
      </c>
      <c r="R576">
        <v>-0.1467</v>
      </c>
      <c r="S576">
        <v>-0.20119999999999999</v>
      </c>
      <c r="T576">
        <v>-0.17879999999999999</v>
      </c>
    </row>
    <row r="577" spans="1:20">
      <c r="A577">
        <v>200811</v>
      </c>
      <c r="B577">
        <v>-7.8600000000000003E-2</v>
      </c>
      <c r="C577">
        <v>2.9999999999999997E-4</v>
      </c>
      <c r="D577">
        <v>-3.5200000000000002E-2</v>
      </c>
      <c r="E577">
        <v>-8.5800000000000001E-2</v>
      </c>
      <c r="F577">
        <v>3.3E-3</v>
      </c>
      <c r="G577">
        <v>-0.14649999999999999</v>
      </c>
      <c r="H577">
        <v>-0.1128</v>
      </c>
      <c r="I577">
        <v>-0.17780000000000001</v>
      </c>
      <c r="J577">
        <v>-4.7800000000000002E-2</v>
      </c>
      <c r="K577">
        <v>-4.6199999999999998E-2</v>
      </c>
      <c r="L577">
        <v>-0.1221</v>
      </c>
      <c r="M577">
        <v>-4.3700000000000003E-2</v>
      </c>
      <c r="N577">
        <v>-0.1056</v>
      </c>
      <c r="O577">
        <v>-7.8200000000000006E-2</v>
      </c>
      <c r="P577">
        <v>-0.1018</v>
      </c>
      <c r="Q577">
        <v>1.0500000000000001E-2</v>
      </c>
      <c r="R577">
        <v>-7.4899999999999994E-2</v>
      </c>
      <c r="S577">
        <v>-0.1391</v>
      </c>
      <c r="T577">
        <v>-9.1300000000000006E-2</v>
      </c>
    </row>
    <row r="578" spans="1:20">
      <c r="A578">
        <v>200812</v>
      </c>
      <c r="B578">
        <v>1.7399999999999999E-2</v>
      </c>
      <c r="C578">
        <v>0</v>
      </c>
      <c r="D578">
        <v>-1.2999999999999999E-3</v>
      </c>
      <c r="E578">
        <v>9.1300000000000006E-2</v>
      </c>
      <c r="F578">
        <v>-3.1300000000000001E-2</v>
      </c>
      <c r="G578">
        <v>3.6400000000000002E-2</v>
      </c>
      <c r="H578">
        <v>1.37E-2</v>
      </c>
      <c r="I578">
        <v>-2.5100000000000001E-2</v>
      </c>
      <c r="J578">
        <v>3.8199999999999998E-2</v>
      </c>
      <c r="K578">
        <v>3.8899999999999997E-2</v>
      </c>
      <c r="L578">
        <v>0.1575</v>
      </c>
      <c r="M578">
        <v>7.51E-2</v>
      </c>
      <c r="N578">
        <v>1.9099999999999999E-2</v>
      </c>
      <c r="O578">
        <v>2.5100000000000001E-2</v>
      </c>
      <c r="P578">
        <v>2.4500000000000001E-2</v>
      </c>
      <c r="Q578">
        <v>-2.0799999999999999E-2</v>
      </c>
      <c r="R578">
        <v>4.6699999999999998E-2</v>
      </c>
      <c r="S578">
        <v>1.66E-2</v>
      </c>
      <c r="T578">
        <v>2.98E-2</v>
      </c>
    </row>
    <row r="579" spans="1:20">
      <c r="A579">
        <v>200901</v>
      </c>
      <c r="B579">
        <v>-8.1199999999999994E-2</v>
      </c>
      <c r="C579">
        <v>0</v>
      </c>
      <c r="D579">
        <v>-3.3000000000000002E-2</v>
      </c>
      <c r="E579">
        <v>-5.9400000000000001E-2</v>
      </c>
      <c r="F579">
        <v>-3.1899999999999998E-2</v>
      </c>
      <c r="G579">
        <v>-0.12720000000000001</v>
      </c>
      <c r="H579">
        <v>-0.1618</v>
      </c>
      <c r="I579">
        <v>-5.62E-2</v>
      </c>
      <c r="J579">
        <v>-4.5600000000000002E-2</v>
      </c>
      <c r="K579">
        <v>-0.1241</v>
      </c>
      <c r="L579">
        <v>-0.16789999999999999</v>
      </c>
      <c r="M579">
        <v>-9.7799999999999998E-2</v>
      </c>
      <c r="N579">
        <v>-4.9299999999999997E-2</v>
      </c>
      <c r="O579">
        <v>-9.9000000000000005E-2</v>
      </c>
      <c r="P579">
        <v>-0.107</v>
      </c>
      <c r="Q579">
        <v>-8.0999999999999996E-3</v>
      </c>
      <c r="R579">
        <v>-8.43E-2</v>
      </c>
      <c r="S579">
        <v>-0.2092</v>
      </c>
      <c r="T579">
        <v>-6.13E-2</v>
      </c>
    </row>
    <row r="580" spans="1:20">
      <c r="A580">
        <v>200902</v>
      </c>
      <c r="B580">
        <v>-0.10100000000000001</v>
      </c>
      <c r="C580">
        <v>1E-4</v>
      </c>
      <c r="D580">
        <v>-6.7900000000000002E-2</v>
      </c>
      <c r="E580">
        <v>-7.1999999999999998E-3</v>
      </c>
      <c r="F580">
        <v>-0.1207</v>
      </c>
      <c r="G580">
        <v>-0.10100000000000001</v>
      </c>
      <c r="H580">
        <v>-0.17929999999999999</v>
      </c>
      <c r="I580">
        <v>-8.1500000000000003E-2</v>
      </c>
      <c r="J580">
        <v>-9.2299999999999993E-2</v>
      </c>
      <c r="K580">
        <v>-0.1089</v>
      </c>
      <c r="L580">
        <v>-0.19359999999999999</v>
      </c>
      <c r="M580">
        <v>-8.4599999999999995E-2</v>
      </c>
      <c r="N580">
        <v>-8.4599999999999995E-2</v>
      </c>
      <c r="O580">
        <v>-3.44E-2</v>
      </c>
      <c r="P580">
        <v>-0.15190000000000001</v>
      </c>
      <c r="Q580">
        <v>-0.12659999999999999</v>
      </c>
      <c r="R580">
        <v>-1.83E-2</v>
      </c>
      <c r="S580">
        <v>-0.1457</v>
      </c>
      <c r="T580">
        <v>-8.4500000000000006E-2</v>
      </c>
    </row>
    <row r="581" spans="1:20">
      <c r="A581">
        <v>200903</v>
      </c>
      <c r="B581">
        <v>8.9499999999999996E-2</v>
      </c>
      <c r="C581">
        <v>2.0000000000000001E-4</v>
      </c>
      <c r="D581">
        <v>5.2900000000000003E-2</v>
      </c>
      <c r="E581">
        <v>0.1182</v>
      </c>
      <c r="F581">
        <v>3.7699999999999997E-2</v>
      </c>
      <c r="G581">
        <v>0.16309999999999999</v>
      </c>
      <c r="H581">
        <v>9.8699999999999996E-2</v>
      </c>
      <c r="I581">
        <v>0.16420000000000001</v>
      </c>
      <c r="J581">
        <v>6.2300000000000001E-2</v>
      </c>
      <c r="K581">
        <v>0.1479</v>
      </c>
      <c r="L581">
        <v>0.1215</v>
      </c>
      <c r="M581">
        <v>4.99E-2</v>
      </c>
      <c r="N581">
        <v>0.12690000000000001</v>
      </c>
      <c r="O581">
        <v>0.113</v>
      </c>
      <c r="P581">
        <v>7.6600000000000001E-2</v>
      </c>
      <c r="Q581">
        <v>2.7699999999999999E-2</v>
      </c>
      <c r="R581">
        <v>0.10299999999999999</v>
      </c>
      <c r="S581">
        <v>0.14219999999999999</v>
      </c>
      <c r="T581">
        <v>8.2100000000000006E-2</v>
      </c>
    </row>
    <row r="582" spans="1:20">
      <c r="A582">
        <v>200904</v>
      </c>
      <c r="B582">
        <v>0.1019</v>
      </c>
      <c r="C582">
        <v>1E-4</v>
      </c>
      <c r="D582">
        <v>2.63E-2</v>
      </c>
      <c r="E582">
        <v>7.6899999999999996E-2</v>
      </c>
      <c r="F582">
        <v>4.9500000000000002E-2</v>
      </c>
      <c r="G582">
        <v>0.2326</v>
      </c>
      <c r="H582">
        <v>0.2923</v>
      </c>
      <c r="I582">
        <v>0.20100000000000001</v>
      </c>
      <c r="J582">
        <v>-2.8999999999999998E-3</v>
      </c>
      <c r="K582">
        <v>0.1704</v>
      </c>
      <c r="L582">
        <v>0.26219999999999999</v>
      </c>
      <c r="M582">
        <v>0.18809999999999999</v>
      </c>
      <c r="N582">
        <v>0.16159999999999999</v>
      </c>
      <c r="O582">
        <v>0.31730000000000003</v>
      </c>
      <c r="P582">
        <v>0.15629999999999999</v>
      </c>
      <c r="Q582">
        <v>2.12E-2</v>
      </c>
      <c r="R582">
        <v>8.1900000000000001E-2</v>
      </c>
      <c r="S582">
        <v>0.1706</v>
      </c>
      <c r="T582">
        <v>0.1132</v>
      </c>
    </row>
    <row r="583" spans="1:20">
      <c r="A583">
        <v>200905</v>
      </c>
      <c r="B583">
        <v>5.21E-2</v>
      </c>
      <c r="C583">
        <v>0</v>
      </c>
      <c r="D583">
        <v>6.7299999999999999E-2</v>
      </c>
      <c r="E583">
        <v>0.21279999999999999</v>
      </c>
      <c r="F583">
        <v>0.1027</v>
      </c>
      <c r="G583">
        <v>2.4400000000000002E-2</v>
      </c>
      <c r="H583">
        <v>2.1600000000000001E-2</v>
      </c>
      <c r="I583">
        <v>8.0299999999999996E-2</v>
      </c>
      <c r="J583">
        <v>7.5800000000000006E-2</v>
      </c>
      <c r="K583">
        <v>-4.9799999999999997E-2</v>
      </c>
      <c r="L583">
        <v>9.74E-2</v>
      </c>
      <c r="M583">
        <v>-1.3100000000000001E-2</v>
      </c>
      <c r="N583">
        <v>2.06E-2</v>
      </c>
      <c r="O583">
        <v>-5.9400000000000001E-2</v>
      </c>
      <c r="P583">
        <v>5.1999999999999998E-2</v>
      </c>
      <c r="Q583">
        <v>4.6600000000000003E-2</v>
      </c>
      <c r="R583">
        <v>-3.3999999999999998E-3</v>
      </c>
      <c r="S583">
        <v>9.6699999999999994E-2</v>
      </c>
      <c r="T583">
        <v>3.39E-2</v>
      </c>
    </row>
    <row r="584" spans="1:20">
      <c r="A584">
        <v>200906</v>
      </c>
      <c r="B584">
        <v>4.3E-3</v>
      </c>
      <c r="C584">
        <v>1E-4</v>
      </c>
      <c r="D584">
        <v>6.7999999999999996E-3</v>
      </c>
      <c r="E584">
        <v>-8.8400000000000006E-2</v>
      </c>
      <c r="F584">
        <v>-4.6899999999999997E-2</v>
      </c>
      <c r="G584">
        <v>-3.7900000000000003E-2</v>
      </c>
      <c r="H584">
        <v>1.38E-2</v>
      </c>
      <c r="I584">
        <v>-7.2300000000000003E-2</v>
      </c>
      <c r="J584">
        <v>1.7600000000000001E-2</v>
      </c>
      <c r="K584">
        <v>-4.0000000000000002E-4</v>
      </c>
      <c r="L584">
        <v>3.2800000000000003E-2</v>
      </c>
      <c r="M584">
        <v>2.6200000000000001E-2</v>
      </c>
      <c r="N584">
        <v>3.1600000000000003E-2</v>
      </c>
      <c r="O584">
        <v>4.7600000000000003E-2</v>
      </c>
      <c r="P584">
        <v>-1.46E-2</v>
      </c>
      <c r="Q584">
        <v>4.65E-2</v>
      </c>
      <c r="R584">
        <v>-1.01E-2</v>
      </c>
      <c r="S584">
        <v>-1.7100000000000001E-2</v>
      </c>
      <c r="T584">
        <v>2.4299999999999999E-2</v>
      </c>
    </row>
    <row r="585" spans="1:20">
      <c r="A585">
        <v>200907</v>
      </c>
      <c r="B585">
        <v>7.7200000000000005E-2</v>
      </c>
      <c r="C585">
        <v>1E-4</v>
      </c>
      <c r="D585">
        <v>6.1199999999999997E-2</v>
      </c>
      <c r="E585">
        <v>0.1331</v>
      </c>
      <c r="F585">
        <v>4.9799999999999997E-2</v>
      </c>
      <c r="G585">
        <v>0.13539999999999999</v>
      </c>
      <c r="H585">
        <v>0.17050000000000001</v>
      </c>
      <c r="I585">
        <v>0.16669999999999999</v>
      </c>
      <c r="J585">
        <v>6.6000000000000003E-2</v>
      </c>
      <c r="K585">
        <v>0.1394</v>
      </c>
      <c r="L585">
        <v>3.1600000000000003E-2</v>
      </c>
      <c r="M585">
        <v>5.3600000000000002E-2</v>
      </c>
      <c r="N585">
        <v>0.1255</v>
      </c>
      <c r="O585">
        <v>0.15509999999999999</v>
      </c>
      <c r="P585">
        <v>7.1300000000000002E-2</v>
      </c>
      <c r="Q585">
        <v>4.3400000000000001E-2</v>
      </c>
      <c r="R585">
        <v>5.8000000000000003E-2</v>
      </c>
      <c r="S585">
        <v>8.3500000000000005E-2</v>
      </c>
      <c r="T585">
        <v>6.7199999999999996E-2</v>
      </c>
    </row>
    <row r="586" spans="1:20">
      <c r="A586">
        <v>200908</v>
      </c>
      <c r="B586">
        <v>3.3300000000000003E-2</v>
      </c>
      <c r="C586">
        <v>1E-4</v>
      </c>
      <c r="D586">
        <v>3.0000000000000001E-3</v>
      </c>
      <c r="E586">
        <v>2.7E-2</v>
      </c>
      <c r="F586">
        <v>6.6E-3</v>
      </c>
      <c r="G586">
        <v>2.9899999999999999E-2</v>
      </c>
      <c r="H586">
        <v>7.2800000000000004E-2</v>
      </c>
      <c r="I586">
        <v>1.6500000000000001E-2</v>
      </c>
      <c r="J586">
        <v>1.3599999999999999E-2</v>
      </c>
      <c r="K586">
        <v>4.07E-2</v>
      </c>
      <c r="L586">
        <v>3.5299999999999998E-2</v>
      </c>
      <c r="M586">
        <v>3.61E-2</v>
      </c>
      <c r="N586">
        <v>2.3400000000000001E-2</v>
      </c>
      <c r="O586">
        <v>-3.3999999999999998E-3</v>
      </c>
      <c r="P586">
        <v>5.8500000000000003E-2</v>
      </c>
      <c r="Q586">
        <v>2E-3</v>
      </c>
      <c r="R586">
        <v>4.1200000000000001E-2</v>
      </c>
      <c r="S586">
        <v>0.10199999999999999</v>
      </c>
      <c r="T586">
        <v>2.3900000000000001E-2</v>
      </c>
    </row>
    <row r="587" spans="1:20">
      <c r="A587">
        <v>200909</v>
      </c>
      <c r="B587">
        <v>4.0800000000000003E-2</v>
      </c>
      <c r="C587">
        <v>1E-4</v>
      </c>
      <c r="D587">
        <v>3.8100000000000002E-2</v>
      </c>
      <c r="E587">
        <v>0.1138</v>
      </c>
      <c r="F587">
        <v>4.8599999999999997E-2</v>
      </c>
      <c r="G587">
        <v>0.11840000000000001</v>
      </c>
      <c r="H587">
        <v>6.4699999999999994E-2</v>
      </c>
      <c r="I587">
        <v>7.0599999999999996E-2</v>
      </c>
      <c r="J587">
        <v>3.73E-2</v>
      </c>
      <c r="K587">
        <v>-1.4E-2</v>
      </c>
      <c r="L587">
        <v>6.6100000000000006E-2</v>
      </c>
      <c r="M587">
        <v>6.4500000000000002E-2</v>
      </c>
      <c r="N587">
        <v>6.1800000000000001E-2</v>
      </c>
      <c r="O587">
        <v>-5.3E-3</v>
      </c>
      <c r="P587">
        <v>4.7E-2</v>
      </c>
      <c r="Q587">
        <v>2.3199999999999998E-2</v>
      </c>
      <c r="R587">
        <v>2.53E-2</v>
      </c>
      <c r="S587">
        <v>1.26E-2</v>
      </c>
      <c r="T587">
        <v>5.3900000000000003E-2</v>
      </c>
    </row>
    <row r="588" spans="1:20">
      <c r="A588">
        <v>200910</v>
      </c>
      <c r="B588">
        <v>-2.5899999999999999E-2</v>
      </c>
      <c r="C588">
        <v>0</v>
      </c>
      <c r="D588">
        <v>-4.1999999999999997E-3</v>
      </c>
      <c r="E588">
        <v>5.1999999999999998E-3</v>
      </c>
      <c r="F588">
        <v>2.3400000000000001E-2</v>
      </c>
      <c r="G588">
        <v>-2.8799999999999999E-2</v>
      </c>
      <c r="H588">
        <v>-2.6499999999999999E-2</v>
      </c>
      <c r="I588">
        <v>-4.02E-2</v>
      </c>
      <c r="J588">
        <v>-6.1999999999999998E-3</v>
      </c>
      <c r="K588">
        <v>-7.0999999999999994E-2</v>
      </c>
      <c r="L588">
        <v>-0.1215</v>
      </c>
      <c r="M588">
        <v>-2.6599999999999999E-2</v>
      </c>
      <c r="N588">
        <v>-3.1600000000000003E-2</v>
      </c>
      <c r="O588">
        <v>-1.4999999999999999E-2</v>
      </c>
      <c r="P588">
        <v>-5.1999999999999998E-2</v>
      </c>
      <c r="Q588">
        <v>-2.7400000000000001E-2</v>
      </c>
      <c r="R588">
        <v>1.4999999999999999E-2</v>
      </c>
      <c r="S588">
        <v>-4.4200000000000003E-2</v>
      </c>
      <c r="T588">
        <v>-3.2099999999999997E-2</v>
      </c>
    </row>
    <row r="589" spans="1:20">
      <c r="A589">
        <v>200911</v>
      </c>
      <c r="B589">
        <v>5.5599999999999997E-2</v>
      </c>
      <c r="C589">
        <v>0</v>
      </c>
      <c r="D589">
        <v>4.5100000000000001E-2</v>
      </c>
      <c r="E589">
        <v>0.1381</v>
      </c>
      <c r="F589">
        <v>2.93E-2</v>
      </c>
      <c r="G589">
        <v>2.0199999999999999E-2</v>
      </c>
      <c r="H589">
        <v>4.3099999999999999E-2</v>
      </c>
      <c r="I589">
        <v>9.8400000000000001E-2</v>
      </c>
      <c r="J589">
        <v>7.7899999999999997E-2</v>
      </c>
      <c r="K589">
        <v>4.8500000000000001E-2</v>
      </c>
      <c r="L589">
        <v>7.2300000000000003E-2</v>
      </c>
      <c r="M589">
        <v>1.5800000000000002E-2</v>
      </c>
      <c r="N589">
        <v>4.8899999999999999E-2</v>
      </c>
      <c r="O589">
        <v>0.1057</v>
      </c>
      <c r="P589">
        <v>0.1013</v>
      </c>
      <c r="Q589">
        <v>4.5100000000000001E-2</v>
      </c>
      <c r="R589">
        <v>4.6899999999999997E-2</v>
      </c>
      <c r="S589">
        <v>4.2599999999999999E-2</v>
      </c>
      <c r="T589">
        <v>6.2700000000000006E-2</v>
      </c>
    </row>
    <row r="590" spans="1:20">
      <c r="A590">
        <v>200912</v>
      </c>
      <c r="B590">
        <v>2.75E-2</v>
      </c>
      <c r="C590">
        <v>1E-4</v>
      </c>
      <c r="D590">
        <v>1.47E-2</v>
      </c>
      <c r="E590">
        <v>-1.38E-2</v>
      </c>
      <c r="F590">
        <v>-8.0999999999999996E-3</v>
      </c>
      <c r="G590">
        <v>5.0200000000000002E-2</v>
      </c>
      <c r="H590">
        <v>4.8099999999999997E-2</v>
      </c>
      <c r="I590">
        <v>2.69E-2</v>
      </c>
      <c r="J590">
        <v>9.2999999999999992E-3</v>
      </c>
      <c r="K590">
        <v>5.7299999999999997E-2</v>
      </c>
      <c r="L590">
        <v>0.14899999999999999</v>
      </c>
      <c r="M590">
        <v>5.1400000000000001E-2</v>
      </c>
      <c r="N590">
        <v>6.1699999999999998E-2</v>
      </c>
      <c r="O590">
        <v>5.3900000000000003E-2</v>
      </c>
      <c r="P590">
        <v>3.6299999999999999E-2</v>
      </c>
      <c r="Q590">
        <v>5.8500000000000003E-2</v>
      </c>
      <c r="R590">
        <v>5.7000000000000002E-3</v>
      </c>
      <c r="S590">
        <v>9.2999999999999992E-3</v>
      </c>
      <c r="T590">
        <v>4.6300000000000001E-2</v>
      </c>
    </row>
    <row r="591" spans="1:20">
      <c r="A591">
        <v>201001</v>
      </c>
      <c r="B591">
        <v>-3.3599999999999998E-2</v>
      </c>
      <c r="C591">
        <v>0</v>
      </c>
      <c r="D591">
        <v>-2.06E-2</v>
      </c>
      <c r="E591">
        <v>-0.12770000000000001</v>
      </c>
      <c r="F591">
        <v>-4.6600000000000003E-2</v>
      </c>
      <c r="G591">
        <v>-3.4799999999999998E-2</v>
      </c>
      <c r="H591">
        <v>-3.5099999999999999E-2</v>
      </c>
      <c r="I591">
        <v>-4.4299999999999999E-2</v>
      </c>
      <c r="J591">
        <v>-3.5000000000000001E-3</v>
      </c>
      <c r="K591">
        <v>-2.76E-2</v>
      </c>
      <c r="L591">
        <v>-0.11890000000000001</v>
      </c>
      <c r="M591">
        <v>-2.98E-2</v>
      </c>
      <c r="N591">
        <v>-7.2999999999999995E-2</v>
      </c>
      <c r="O591">
        <v>-1.5E-3</v>
      </c>
      <c r="P591">
        <v>-2.1100000000000001E-2</v>
      </c>
      <c r="Q591">
        <v>-4.4999999999999998E-2</v>
      </c>
      <c r="R591">
        <v>-1.2999999999999999E-2</v>
      </c>
      <c r="S591">
        <v>-1.18E-2</v>
      </c>
      <c r="T591">
        <v>-4.8099999999999997E-2</v>
      </c>
    </row>
    <row r="592" spans="1:20">
      <c r="A592">
        <v>201002</v>
      </c>
      <c r="B592">
        <v>3.4000000000000002E-2</v>
      </c>
      <c r="C592">
        <v>0</v>
      </c>
      <c r="D592">
        <v>1.8599999999999998E-2</v>
      </c>
      <c r="E592">
        <v>0.12429999999999999</v>
      </c>
      <c r="F592">
        <v>2.12E-2</v>
      </c>
      <c r="G592">
        <v>6.7100000000000007E-2</v>
      </c>
      <c r="H592">
        <v>9.8500000000000004E-2</v>
      </c>
      <c r="I592">
        <v>5.8000000000000003E-2</v>
      </c>
      <c r="J592">
        <v>1.43E-2</v>
      </c>
      <c r="K592">
        <v>5.8099999999999999E-2</v>
      </c>
      <c r="L592">
        <v>4.2099999999999999E-2</v>
      </c>
      <c r="M592">
        <v>7.3200000000000001E-2</v>
      </c>
      <c r="N592">
        <v>7.2300000000000003E-2</v>
      </c>
      <c r="O592">
        <v>6.5199999999999994E-2</v>
      </c>
      <c r="P592">
        <v>5.9799999999999999E-2</v>
      </c>
      <c r="Q592">
        <v>-4.3E-3</v>
      </c>
      <c r="R592">
        <v>3.6999999999999998E-2</v>
      </c>
      <c r="S592">
        <v>2.7099999999999999E-2</v>
      </c>
      <c r="T592">
        <v>2.4799999999999999E-2</v>
      </c>
    </row>
    <row r="593" spans="1:20">
      <c r="A593">
        <v>201003</v>
      </c>
      <c r="B593">
        <v>6.3100000000000003E-2</v>
      </c>
      <c r="C593">
        <v>1E-4</v>
      </c>
      <c r="D593">
        <v>5.0500000000000003E-2</v>
      </c>
      <c r="E593">
        <v>7.1300000000000002E-2</v>
      </c>
      <c r="F593">
        <v>3.1300000000000001E-2</v>
      </c>
      <c r="G593">
        <v>0.1114</v>
      </c>
      <c r="H593">
        <v>5.5800000000000002E-2</v>
      </c>
      <c r="I593">
        <v>7.4899999999999994E-2</v>
      </c>
      <c r="J593">
        <v>3.2500000000000001E-2</v>
      </c>
      <c r="K593">
        <v>5.3499999999999999E-2</v>
      </c>
      <c r="L593">
        <v>0.12</v>
      </c>
      <c r="M593">
        <v>5.2900000000000003E-2</v>
      </c>
      <c r="N593">
        <v>7.7299999999999994E-2</v>
      </c>
      <c r="O593">
        <v>8.8700000000000001E-2</v>
      </c>
      <c r="P593">
        <v>0.09</v>
      </c>
      <c r="Q593">
        <v>3.09E-2</v>
      </c>
      <c r="R593">
        <v>6.4600000000000005E-2</v>
      </c>
      <c r="S593">
        <v>8.1299999999999997E-2</v>
      </c>
      <c r="T593">
        <v>6.4699999999999994E-2</v>
      </c>
    </row>
    <row r="594" spans="1:20">
      <c r="A594">
        <v>201004</v>
      </c>
      <c r="B594">
        <v>0.02</v>
      </c>
      <c r="C594">
        <v>1E-4</v>
      </c>
      <c r="D594">
        <v>-1.29E-2</v>
      </c>
      <c r="E594">
        <v>-8.8000000000000005E-3</v>
      </c>
      <c r="F594">
        <v>3.8300000000000001E-2</v>
      </c>
      <c r="G594">
        <v>4.7399999999999998E-2</v>
      </c>
      <c r="H594">
        <v>6.8400000000000002E-2</v>
      </c>
      <c r="I594">
        <v>2.47E-2</v>
      </c>
      <c r="J594">
        <v>-2.0199999999999999E-2</v>
      </c>
      <c r="K594">
        <v>0.1091</v>
      </c>
      <c r="L594">
        <v>-2.4400000000000002E-2</v>
      </c>
      <c r="M594">
        <v>3.4299999999999997E-2</v>
      </c>
      <c r="N594">
        <v>4.7600000000000003E-2</v>
      </c>
      <c r="O594">
        <v>6.7500000000000004E-2</v>
      </c>
      <c r="P594">
        <v>3.0700000000000002E-2</v>
      </c>
      <c r="Q594">
        <v>2.8500000000000001E-2</v>
      </c>
      <c r="R594">
        <v>1.35E-2</v>
      </c>
      <c r="S594">
        <v>9.4000000000000004E-3</v>
      </c>
      <c r="T594">
        <v>1.7100000000000001E-2</v>
      </c>
    </row>
    <row r="595" spans="1:20">
      <c r="A595">
        <v>201005</v>
      </c>
      <c r="B595">
        <v>-7.8899999999999998E-2</v>
      </c>
      <c r="C595">
        <v>1E-4</v>
      </c>
      <c r="D595">
        <v>-4.82E-2</v>
      </c>
      <c r="E595">
        <v>-8.14E-2</v>
      </c>
      <c r="F595">
        <v>-0.1061</v>
      </c>
      <c r="G595">
        <v>-5.9799999999999999E-2</v>
      </c>
      <c r="H595">
        <v>-5.5100000000000003E-2</v>
      </c>
      <c r="I595">
        <v>-0.1057</v>
      </c>
      <c r="J595">
        <v>-6.2799999999999995E-2</v>
      </c>
      <c r="K595">
        <v>-8.0100000000000005E-2</v>
      </c>
      <c r="L595">
        <v>-7.0699999999999999E-2</v>
      </c>
      <c r="M595">
        <v>-0.09</v>
      </c>
      <c r="N595">
        <v>-8.0500000000000002E-2</v>
      </c>
      <c r="O595">
        <v>-6.8900000000000003E-2</v>
      </c>
      <c r="P595">
        <v>-7.6100000000000001E-2</v>
      </c>
      <c r="Q595">
        <v>-6.3200000000000006E-2</v>
      </c>
      <c r="R595">
        <v>-5.7200000000000001E-2</v>
      </c>
      <c r="S595">
        <v>-9.1300000000000006E-2</v>
      </c>
      <c r="T595">
        <v>-7.8700000000000006E-2</v>
      </c>
    </row>
    <row r="596" spans="1:20">
      <c r="A596">
        <v>201006</v>
      </c>
      <c r="B596">
        <v>-5.5599999999999997E-2</v>
      </c>
      <c r="C596">
        <v>1E-4</v>
      </c>
      <c r="D596">
        <v>-1.9099999999999999E-2</v>
      </c>
      <c r="E596">
        <v>-7.1199999999999999E-2</v>
      </c>
      <c r="F596">
        <v>-6.2899999999999998E-2</v>
      </c>
      <c r="G596">
        <v>-9.6799999999999997E-2</v>
      </c>
      <c r="H596">
        <v>-8.8200000000000001E-2</v>
      </c>
      <c r="I596">
        <v>-7.9699999999999993E-2</v>
      </c>
      <c r="J596">
        <v>-5.0000000000000001E-4</v>
      </c>
      <c r="K596">
        <v>-0.1396</v>
      </c>
      <c r="L596">
        <v>-0.13139999999999999</v>
      </c>
      <c r="M596">
        <v>-6.3799999999999996E-2</v>
      </c>
      <c r="N596">
        <v>-5.9499999999999997E-2</v>
      </c>
      <c r="O596">
        <v>-7.6899999999999996E-2</v>
      </c>
      <c r="P596">
        <v>-7.3099999999999998E-2</v>
      </c>
      <c r="Q596">
        <v>-7.3000000000000001E-3</v>
      </c>
      <c r="R596">
        <v>-9.1800000000000007E-2</v>
      </c>
      <c r="S596">
        <v>-7.3200000000000001E-2</v>
      </c>
      <c r="T596">
        <v>-5.6899999999999999E-2</v>
      </c>
    </row>
    <row r="597" spans="1:20">
      <c r="A597">
        <v>201007</v>
      </c>
      <c r="B597">
        <v>6.93E-2</v>
      </c>
      <c r="C597">
        <v>1E-4</v>
      </c>
      <c r="D597">
        <v>6.6699999999999995E-2</v>
      </c>
      <c r="E597">
        <v>9.5100000000000004E-2</v>
      </c>
      <c r="F597">
        <v>7.4300000000000005E-2</v>
      </c>
      <c r="G597">
        <v>8.2199999999999995E-2</v>
      </c>
      <c r="H597">
        <v>4.0899999999999999E-2</v>
      </c>
      <c r="I597">
        <v>0.1477</v>
      </c>
      <c r="J597">
        <v>3.4599999999999999E-2</v>
      </c>
      <c r="K597">
        <v>4.6199999999999998E-2</v>
      </c>
      <c r="L597">
        <v>8.2799999999999999E-2</v>
      </c>
      <c r="M597">
        <v>0.10390000000000001</v>
      </c>
      <c r="N597">
        <v>7.5700000000000003E-2</v>
      </c>
      <c r="O597">
        <v>0.16350000000000001</v>
      </c>
      <c r="P597">
        <v>9.7500000000000003E-2</v>
      </c>
      <c r="Q597">
        <v>6.7799999999999999E-2</v>
      </c>
      <c r="R597">
        <v>4.9200000000000001E-2</v>
      </c>
      <c r="S597">
        <v>6.6100000000000006E-2</v>
      </c>
      <c r="T597">
        <v>7.8799999999999995E-2</v>
      </c>
    </row>
    <row r="598" spans="1:20">
      <c r="A598">
        <v>201008</v>
      </c>
      <c r="B598">
        <v>-4.7699999999999999E-2</v>
      </c>
      <c r="C598">
        <v>1E-4</v>
      </c>
      <c r="D598">
        <v>-6.8999999999999999E-3</v>
      </c>
      <c r="E598">
        <v>-3.0999999999999999E-3</v>
      </c>
      <c r="F598">
        <v>-3.3099999999999997E-2</v>
      </c>
      <c r="G598">
        <v>-7.2900000000000006E-2</v>
      </c>
      <c r="H598">
        <v>-3.8300000000000001E-2</v>
      </c>
      <c r="I598">
        <v>-8.0000000000000004E-4</v>
      </c>
      <c r="J598">
        <v>-4.5999999999999999E-3</v>
      </c>
      <c r="K598">
        <v>-4.4999999999999998E-2</v>
      </c>
      <c r="L598">
        <v>-8.7499999999999994E-2</v>
      </c>
      <c r="M598">
        <v>-3.2399999999999998E-2</v>
      </c>
      <c r="N598">
        <v>-9.0899999999999995E-2</v>
      </c>
      <c r="O598">
        <v>-8.6099999999999996E-2</v>
      </c>
      <c r="P598">
        <v>-6.4199999999999993E-2</v>
      </c>
      <c r="Q598">
        <v>4.0000000000000001E-3</v>
      </c>
      <c r="R598">
        <v>-3.3700000000000001E-2</v>
      </c>
      <c r="S598">
        <v>-8.3900000000000002E-2</v>
      </c>
      <c r="T598">
        <v>-4.5900000000000003E-2</v>
      </c>
    </row>
    <row r="599" spans="1:20">
      <c r="A599">
        <v>201009</v>
      </c>
      <c r="B599">
        <v>9.5399999999999999E-2</v>
      </c>
      <c r="C599">
        <v>1E-4</v>
      </c>
      <c r="D599">
        <v>3.15E-2</v>
      </c>
      <c r="E599">
        <v>0.1186</v>
      </c>
      <c r="F599">
        <v>9.4399999999999998E-2</v>
      </c>
      <c r="G599">
        <v>0.17199999999999999</v>
      </c>
      <c r="H599">
        <v>0.1163</v>
      </c>
      <c r="I599">
        <v>9.98E-2</v>
      </c>
      <c r="J599">
        <v>7.0900000000000005E-2</v>
      </c>
      <c r="K599">
        <v>0.10539999999999999</v>
      </c>
      <c r="L599">
        <v>0.1222</v>
      </c>
      <c r="M599">
        <v>0.10829999999999999</v>
      </c>
      <c r="N599">
        <v>0.13950000000000001</v>
      </c>
      <c r="O599">
        <v>0.12529999999999999</v>
      </c>
      <c r="P599">
        <v>9.9299999999999999E-2</v>
      </c>
      <c r="Q599">
        <v>3.6299999999999999E-2</v>
      </c>
      <c r="R599">
        <v>0.1236</v>
      </c>
      <c r="S599">
        <v>7.4399999999999994E-2</v>
      </c>
      <c r="T599">
        <v>0.1077</v>
      </c>
    </row>
    <row r="600" spans="1:20">
      <c r="A600">
        <v>201010</v>
      </c>
      <c r="B600">
        <v>3.8800000000000001E-2</v>
      </c>
      <c r="C600">
        <v>1E-4</v>
      </c>
      <c r="D600">
        <v>4.0099999999999997E-2</v>
      </c>
      <c r="E600">
        <v>8.1299999999999997E-2</v>
      </c>
      <c r="F600">
        <v>4.3400000000000001E-2</v>
      </c>
      <c r="G600">
        <v>3.3099999999999997E-2</v>
      </c>
      <c r="H600">
        <v>1.6E-2</v>
      </c>
      <c r="I600">
        <v>8.7800000000000003E-2</v>
      </c>
      <c r="J600">
        <v>2.9499999999999998E-2</v>
      </c>
      <c r="K600">
        <v>-1.1299999999999999E-2</v>
      </c>
      <c r="L600">
        <v>4.6800000000000001E-2</v>
      </c>
      <c r="M600">
        <v>7.5600000000000001E-2</v>
      </c>
      <c r="N600">
        <v>4.9799999999999997E-2</v>
      </c>
      <c r="O600">
        <v>9.4399999999999998E-2</v>
      </c>
      <c r="P600">
        <v>5.3999999999999999E-2</v>
      </c>
      <c r="Q600">
        <v>1.8499999999999999E-2</v>
      </c>
      <c r="R600">
        <v>2.4199999999999999E-2</v>
      </c>
      <c r="S600">
        <v>1.9599999999999999E-2</v>
      </c>
      <c r="T600">
        <v>4.9399999999999999E-2</v>
      </c>
    </row>
    <row r="601" spans="1:20">
      <c r="A601">
        <v>201011</v>
      </c>
      <c r="B601">
        <v>6.0000000000000001E-3</v>
      </c>
      <c r="C601">
        <v>1E-4</v>
      </c>
      <c r="D601">
        <v>-1.6999999999999999E-3</v>
      </c>
      <c r="E601">
        <v>5.6899999999999999E-2</v>
      </c>
      <c r="F601">
        <v>5.2600000000000001E-2</v>
      </c>
      <c r="G601">
        <v>8.5199999999999998E-2</v>
      </c>
      <c r="H601">
        <v>5.2999999999999999E-2</v>
      </c>
      <c r="I601">
        <v>6.7000000000000002E-3</v>
      </c>
      <c r="J601">
        <v>-4.0099999999999997E-2</v>
      </c>
      <c r="K601">
        <v>2.46E-2</v>
      </c>
      <c r="L601">
        <v>2.9899999999999999E-2</v>
      </c>
      <c r="M601">
        <v>3.2899999999999999E-2</v>
      </c>
      <c r="N601">
        <v>2.12E-2</v>
      </c>
      <c r="O601">
        <v>7.5899999999999995E-2</v>
      </c>
      <c r="P601">
        <v>8.3999999999999995E-3</v>
      </c>
      <c r="Q601">
        <v>-1.32E-2</v>
      </c>
      <c r="R601">
        <v>5.0299999999999997E-2</v>
      </c>
      <c r="S601">
        <v>-3.5000000000000001E-3</v>
      </c>
      <c r="T601">
        <v>-1.2200000000000001E-2</v>
      </c>
    </row>
    <row r="602" spans="1:20">
      <c r="A602">
        <v>201012</v>
      </c>
      <c r="B602">
        <v>6.8199999999999997E-2</v>
      </c>
      <c r="C602">
        <v>1E-4</v>
      </c>
      <c r="D602">
        <v>4.5499999999999999E-2</v>
      </c>
      <c r="E602">
        <v>0.14130000000000001</v>
      </c>
      <c r="F602">
        <v>9.1999999999999998E-2</v>
      </c>
      <c r="G602">
        <v>1.2699999999999999E-2</v>
      </c>
      <c r="H602">
        <v>6.7299999999999999E-2</v>
      </c>
      <c r="I602">
        <v>7.2300000000000003E-2</v>
      </c>
      <c r="J602">
        <v>4.48E-2</v>
      </c>
      <c r="K602">
        <v>0.1343</v>
      </c>
      <c r="L602">
        <v>0.13389999999999999</v>
      </c>
      <c r="M602">
        <v>6.08E-2</v>
      </c>
      <c r="N602">
        <v>6.0999999999999999E-2</v>
      </c>
      <c r="O602">
        <v>7.3099999999999998E-2</v>
      </c>
      <c r="P602">
        <v>3.9300000000000002E-2</v>
      </c>
      <c r="Q602">
        <v>3.2099999999999997E-2</v>
      </c>
      <c r="R602">
        <v>1.6400000000000001E-2</v>
      </c>
      <c r="S602">
        <v>0.105</v>
      </c>
      <c r="T602">
        <v>7.17E-2</v>
      </c>
    </row>
    <row r="603" spans="1:20">
      <c r="A603">
        <v>201101</v>
      </c>
      <c r="B603">
        <v>1.9900000000000001E-2</v>
      </c>
      <c r="C603">
        <v>1E-4</v>
      </c>
      <c r="D603">
        <v>-1.9599999999999999E-2</v>
      </c>
      <c r="E603">
        <v>-5.1400000000000001E-2</v>
      </c>
      <c r="F603">
        <v>7.1900000000000006E-2</v>
      </c>
      <c r="G603">
        <v>-3.3599999999999998E-2</v>
      </c>
      <c r="H603">
        <v>-1.95E-2</v>
      </c>
      <c r="I603">
        <v>1.72E-2</v>
      </c>
      <c r="J603">
        <v>-1.7500000000000002E-2</v>
      </c>
      <c r="K603">
        <v>3.6799999999999999E-2</v>
      </c>
      <c r="L603">
        <v>3.9100000000000003E-2</v>
      </c>
      <c r="M603">
        <v>2.4500000000000001E-2</v>
      </c>
      <c r="N603">
        <v>5.0299999999999997E-2</v>
      </c>
      <c r="O603">
        <v>-4.0000000000000001E-3</v>
      </c>
      <c r="P603">
        <v>2.47E-2</v>
      </c>
      <c r="Q603">
        <v>2.2200000000000001E-2</v>
      </c>
      <c r="R603">
        <v>-1.8200000000000001E-2</v>
      </c>
      <c r="S603">
        <v>2.23E-2</v>
      </c>
      <c r="T603">
        <v>2.2200000000000001E-2</v>
      </c>
    </row>
    <row r="604" spans="1:20">
      <c r="A604">
        <v>201102</v>
      </c>
      <c r="B604">
        <v>3.49E-2</v>
      </c>
      <c r="C604">
        <v>1E-4</v>
      </c>
      <c r="D604">
        <v>2.9499999999999998E-2</v>
      </c>
      <c r="E604">
        <v>8.3000000000000001E-3</v>
      </c>
      <c r="F604">
        <v>0.08</v>
      </c>
      <c r="G604">
        <v>8.7499999999999994E-2</v>
      </c>
      <c r="H604">
        <v>3.9300000000000002E-2</v>
      </c>
      <c r="I604">
        <v>5.0500000000000003E-2</v>
      </c>
      <c r="J604">
        <v>3.8600000000000002E-2</v>
      </c>
      <c r="K604">
        <v>2.2499999999999999E-2</v>
      </c>
      <c r="L604">
        <v>4.1500000000000002E-2</v>
      </c>
      <c r="M604">
        <v>2.7E-2</v>
      </c>
      <c r="N604">
        <v>2.5600000000000001E-2</v>
      </c>
      <c r="O604">
        <v>-2.4500000000000001E-2</v>
      </c>
      <c r="P604">
        <v>1.89E-2</v>
      </c>
      <c r="Q604">
        <v>2.4199999999999999E-2</v>
      </c>
      <c r="R604">
        <v>1.5900000000000001E-2</v>
      </c>
      <c r="S604">
        <v>2.64E-2</v>
      </c>
      <c r="T604">
        <v>0.04</v>
      </c>
    </row>
    <row r="605" spans="1:20">
      <c r="A605">
        <v>201103</v>
      </c>
      <c r="B605">
        <v>4.4999999999999997E-3</v>
      </c>
      <c r="C605">
        <v>1E-4</v>
      </c>
      <c r="D605">
        <v>2.2499999999999999E-2</v>
      </c>
      <c r="E605">
        <v>2.5499999999999998E-2</v>
      </c>
      <c r="F605">
        <v>1.49E-2</v>
      </c>
      <c r="G605">
        <v>-3.8300000000000001E-2</v>
      </c>
      <c r="H605">
        <v>5.28E-2</v>
      </c>
      <c r="I605">
        <v>1.6799999999999999E-2</v>
      </c>
      <c r="J605">
        <v>1.8700000000000001E-2</v>
      </c>
      <c r="K605">
        <v>1.7600000000000001E-2</v>
      </c>
      <c r="L605">
        <v>8.3999999999999995E-3</v>
      </c>
      <c r="M605">
        <v>0.03</v>
      </c>
      <c r="N605">
        <v>-1.0800000000000001E-2</v>
      </c>
      <c r="O605">
        <v>2.1499999999999998E-2</v>
      </c>
      <c r="P605">
        <v>2.86E-2</v>
      </c>
      <c r="Q605">
        <v>8.9999999999999993E-3</v>
      </c>
      <c r="R605">
        <v>8.8999999999999999E-3</v>
      </c>
      <c r="S605">
        <v>-1.49E-2</v>
      </c>
      <c r="T605">
        <v>5.8999999999999999E-3</v>
      </c>
    </row>
    <row r="606" spans="1:20">
      <c r="A606">
        <v>201104</v>
      </c>
      <c r="B606">
        <v>2.9000000000000001E-2</v>
      </c>
      <c r="C606">
        <v>0</v>
      </c>
      <c r="D606">
        <v>4.07E-2</v>
      </c>
      <c r="E606">
        <v>-1.26E-2</v>
      </c>
      <c r="F606">
        <v>1.47E-2</v>
      </c>
      <c r="G606">
        <v>7.7799999999999994E-2</v>
      </c>
      <c r="H606">
        <v>5.0299999999999997E-2</v>
      </c>
      <c r="I606">
        <v>5.1400000000000001E-2</v>
      </c>
      <c r="J606">
        <v>6.4000000000000001E-2</v>
      </c>
      <c r="K606">
        <v>-2.2000000000000001E-3</v>
      </c>
      <c r="L606">
        <v>7.4999999999999997E-3</v>
      </c>
      <c r="M606">
        <v>2.0799999999999999E-2</v>
      </c>
      <c r="N606">
        <v>2.6599999999999999E-2</v>
      </c>
      <c r="O606">
        <v>1.7500000000000002E-2</v>
      </c>
      <c r="P606">
        <v>2.9000000000000001E-2</v>
      </c>
      <c r="Q606">
        <v>3.9899999999999998E-2</v>
      </c>
      <c r="R606">
        <v>5.1700000000000003E-2</v>
      </c>
      <c r="S606">
        <v>6.4999999999999997E-3</v>
      </c>
      <c r="T606">
        <v>3.2500000000000001E-2</v>
      </c>
    </row>
    <row r="607" spans="1:20">
      <c r="A607">
        <v>201105</v>
      </c>
      <c r="B607">
        <v>-1.2699999999999999E-2</v>
      </c>
      <c r="C607">
        <v>0</v>
      </c>
      <c r="D607">
        <v>1.7600000000000001E-2</v>
      </c>
      <c r="E607">
        <v>-5.8700000000000002E-2</v>
      </c>
      <c r="F607">
        <v>-4.53E-2</v>
      </c>
      <c r="G607">
        <v>5.0000000000000001E-3</v>
      </c>
      <c r="H607">
        <v>6.3E-3</v>
      </c>
      <c r="I607">
        <v>-3.7600000000000001E-2</v>
      </c>
      <c r="J607">
        <v>3.04E-2</v>
      </c>
      <c r="K607">
        <v>-3.2300000000000002E-2</v>
      </c>
      <c r="L607">
        <v>-5.4199999999999998E-2</v>
      </c>
      <c r="M607">
        <v>-2.3999999999999998E-3</v>
      </c>
      <c r="N607">
        <v>-2.8799999999999999E-2</v>
      </c>
      <c r="O607">
        <v>-2.6599999999999999E-2</v>
      </c>
      <c r="P607">
        <v>-8.0999999999999996E-3</v>
      </c>
      <c r="Q607">
        <v>1.2999999999999999E-2</v>
      </c>
      <c r="R607">
        <v>1.4800000000000001E-2</v>
      </c>
      <c r="S607">
        <v>-2.4899999999999999E-2</v>
      </c>
      <c r="T607">
        <v>-7.7000000000000002E-3</v>
      </c>
    </row>
    <row r="608" spans="1:20">
      <c r="A608">
        <v>201106</v>
      </c>
      <c r="B608">
        <v>-1.7500000000000002E-2</v>
      </c>
      <c r="C608">
        <v>0</v>
      </c>
      <c r="D608">
        <v>-1E-4</v>
      </c>
      <c r="E608">
        <v>-3.2199999999999999E-2</v>
      </c>
      <c r="F608">
        <v>-2.3400000000000001E-2</v>
      </c>
      <c r="G608">
        <v>3.7400000000000003E-2</v>
      </c>
      <c r="H608">
        <v>8.3000000000000001E-3</v>
      </c>
      <c r="I608">
        <v>-2.7000000000000001E-3</v>
      </c>
      <c r="J608">
        <v>-2.63E-2</v>
      </c>
      <c r="K608">
        <v>-2.5100000000000001E-2</v>
      </c>
      <c r="L608">
        <v>-0.02</v>
      </c>
      <c r="M608">
        <v>-8.8999999999999999E-3</v>
      </c>
      <c r="N608">
        <v>-2.9000000000000001E-2</v>
      </c>
      <c r="O608">
        <v>-9.1999999999999998E-3</v>
      </c>
      <c r="P608">
        <v>8.0000000000000004E-4</v>
      </c>
      <c r="Q608">
        <v>-3.3999999999999998E-3</v>
      </c>
      <c r="R608">
        <v>-0.01</v>
      </c>
      <c r="S608">
        <v>-2.18E-2</v>
      </c>
      <c r="T608">
        <v>-1.4E-2</v>
      </c>
    </row>
    <row r="609" spans="1:20">
      <c r="A609">
        <v>201107</v>
      </c>
      <c r="B609">
        <v>-2.3599999999999999E-2</v>
      </c>
      <c r="C609">
        <v>0</v>
      </c>
      <c r="D609">
        <v>-1.7000000000000001E-2</v>
      </c>
      <c r="E609">
        <v>3.2000000000000002E-3</v>
      </c>
      <c r="F609">
        <v>5.7000000000000002E-3</v>
      </c>
      <c r="G609">
        <v>1.72E-2</v>
      </c>
      <c r="H609">
        <v>-6.13E-2</v>
      </c>
      <c r="I609">
        <v>-1.4200000000000001E-2</v>
      </c>
      <c r="J609">
        <v>-1.9699999999999999E-2</v>
      </c>
      <c r="K609">
        <v>-5.6800000000000003E-2</v>
      </c>
      <c r="L609">
        <v>-6.1100000000000002E-2</v>
      </c>
      <c r="M609">
        <v>-5.7599999999999998E-2</v>
      </c>
      <c r="N609">
        <v>-2.3400000000000001E-2</v>
      </c>
      <c r="O609">
        <v>-8.6400000000000005E-2</v>
      </c>
      <c r="P609">
        <v>-5.6000000000000001E-2</v>
      </c>
      <c r="Q609">
        <v>-3.5000000000000001E-3</v>
      </c>
      <c r="R609">
        <v>6.4000000000000003E-3</v>
      </c>
      <c r="S609">
        <v>-3.9100000000000003E-2</v>
      </c>
      <c r="T609">
        <v>-2.69E-2</v>
      </c>
    </row>
    <row r="610" spans="1:20">
      <c r="A610">
        <v>201108</v>
      </c>
      <c r="B610">
        <v>-5.9900000000000002E-2</v>
      </c>
      <c r="C610">
        <v>1E-4</v>
      </c>
      <c r="D610">
        <v>-3.0000000000000001E-3</v>
      </c>
      <c r="E610">
        <v>-6.5199999999999994E-2</v>
      </c>
      <c r="F610">
        <v>-9.8599999999999993E-2</v>
      </c>
      <c r="G610">
        <v>-5.6099999999999997E-2</v>
      </c>
      <c r="H610">
        <v>-7.1900000000000006E-2</v>
      </c>
      <c r="I610">
        <v>-8.1799999999999998E-2</v>
      </c>
      <c r="J610">
        <v>1E-4</v>
      </c>
      <c r="K610">
        <v>-7.1099999999999997E-2</v>
      </c>
      <c r="L610">
        <v>-0.1323</v>
      </c>
      <c r="M610">
        <v>-6.3600000000000004E-2</v>
      </c>
      <c r="N610">
        <v>-7.9000000000000001E-2</v>
      </c>
      <c r="O610">
        <v>-9.1800000000000007E-2</v>
      </c>
      <c r="P610">
        <v>-6.7799999999999999E-2</v>
      </c>
      <c r="Q610">
        <v>1.2999999999999999E-3</v>
      </c>
      <c r="R610">
        <v>-2.5999999999999999E-2</v>
      </c>
      <c r="S610">
        <v>-9.1300000000000006E-2</v>
      </c>
      <c r="T610">
        <v>-5.8799999999999998E-2</v>
      </c>
    </row>
    <row r="611" spans="1:20">
      <c r="A611">
        <v>201109</v>
      </c>
      <c r="B611">
        <v>-7.5899999999999995E-2</v>
      </c>
      <c r="C611">
        <v>0</v>
      </c>
      <c r="D611">
        <v>-4.3799999999999999E-2</v>
      </c>
      <c r="E611">
        <v>-0.24340000000000001</v>
      </c>
      <c r="F611">
        <v>-0.11990000000000001</v>
      </c>
      <c r="G611">
        <v>-5.6300000000000003E-2</v>
      </c>
      <c r="H611">
        <v>-0.1321</v>
      </c>
      <c r="I611">
        <v>-0.1739</v>
      </c>
      <c r="J611">
        <v>-3.4000000000000002E-2</v>
      </c>
      <c r="K611">
        <v>-9.7600000000000006E-2</v>
      </c>
      <c r="L611">
        <v>-0.20599999999999999</v>
      </c>
      <c r="M611">
        <v>-0.1196</v>
      </c>
      <c r="N611">
        <v>-7.7399999999999997E-2</v>
      </c>
      <c r="O611">
        <v>-0.11650000000000001</v>
      </c>
      <c r="P611">
        <v>-7.2999999999999995E-2</v>
      </c>
      <c r="Q611">
        <v>-1.6400000000000001E-2</v>
      </c>
      <c r="R611">
        <v>-3.2099999999999997E-2</v>
      </c>
      <c r="S611">
        <v>-0.11020000000000001</v>
      </c>
      <c r="T611">
        <v>-5.9700000000000003E-2</v>
      </c>
    </row>
    <row r="612" spans="1:20">
      <c r="A612">
        <v>201110</v>
      </c>
      <c r="B612">
        <v>0.1135</v>
      </c>
      <c r="C612">
        <v>0</v>
      </c>
      <c r="D612">
        <v>4.07E-2</v>
      </c>
      <c r="E612">
        <v>0.21879999999999999</v>
      </c>
      <c r="F612">
        <v>0.16239999999999999</v>
      </c>
      <c r="G612">
        <v>0.16370000000000001</v>
      </c>
      <c r="H612">
        <v>0.16569999999999999</v>
      </c>
      <c r="I612">
        <v>0.1837</v>
      </c>
      <c r="J612">
        <v>4.9099999999999998E-2</v>
      </c>
      <c r="K612">
        <v>0.15559999999999999</v>
      </c>
      <c r="L612">
        <v>0.18459999999999999</v>
      </c>
      <c r="M612">
        <v>0.17660000000000001</v>
      </c>
      <c r="N612">
        <v>0.14699999999999999</v>
      </c>
      <c r="O612">
        <v>0.20860000000000001</v>
      </c>
      <c r="P612">
        <v>0.1298</v>
      </c>
      <c r="Q612">
        <v>6.6600000000000006E-2</v>
      </c>
      <c r="R612">
        <v>8.8200000000000001E-2</v>
      </c>
      <c r="S612">
        <v>0.1343</v>
      </c>
      <c r="T612">
        <v>0.1024</v>
      </c>
    </row>
    <row r="613" spans="1:20">
      <c r="A613">
        <v>201111</v>
      </c>
      <c r="B613">
        <v>-2.8E-3</v>
      </c>
      <c r="C613">
        <v>0</v>
      </c>
      <c r="D613">
        <v>6.1999999999999998E-3</v>
      </c>
      <c r="E613">
        <v>4.0000000000000002E-4</v>
      </c>
      <c r="F613">
        <v>1.9199999999999998E-2</v>
      </c>
      <c r="G613">
        <v>-3.6799999999999999E-2</v>
      </c>
      <c r="H613">
        <v>-3.27E-2</v>
      </c>
      <c r="I613">
        <v>-1.5299999999999999E-2</v>
      </c>
      <c r="J613">
        <v>2.87E-2</v>
      </c>
      <c r="K613">
        <v>6.1100000000000002E-2</v>
      </c>
      <c r="L613">
        <v>-1.49E-2</v>
      </c>
      <c r="M613">
        <v>3.7600000000000001E-2</v>
      </c>
      <c r="N613">
        <v>-1.1299999999999999E-2</v>
      </c>
      <c r="O613">
        <v>-7.0499999999999993E-2</v>
      </c>
      <c r="P613">
        <v>1.72E-2</v>
      </c>
      <c r="Q613">
        <v>9.7999999999999997E-3</v>
      </c>
      <c r="R613">
        <v>2.3999999999999998E-3</v>
      </c>
      <c r="S613">
        <v>-2.9000000000000001E-2</v>
      </c>
      <c r="T613">
        <v>-5.5999999999999999E-3</v>
      </c>
    </row>
    <row r="614" spans="1:20">
      <c r="A614">
        <v>201112</v>
      </c>
      <c r="B614">
        <v>7.4000000000000003E-3</v>
      </c>
      <c r="C614">
        <v>0</v>
      </c>
      <c r="D614">
        <v>2.1299999999999999E-2</v>
      </c>
      <c r="E614">
        <v>-8.3000000000000004E-2</v>
      </c>
      <c r="F614">
        <v>-2.0999999999999999E-3</v>
      </c>
      <c r="G614">
        <v>-2.06E-2</v>
      </c>
      <c r="H614">
        <v>-2.58E-2</v>
      </c>
      <c r="I614">
        <v>8.9999999999999998E-4</v>
      </c>
      <c r="J614">
        <v>3.7900000000000003E-2</v>
      </c>
      <c r="K614">
        <v>3.0800000000000001E-2</v>
      </c>
      <c r="L614">
        <v>-5.2400000000000002E-2</v>
      </c>
      <c r="M614">
        <v>-3.9300000000000002E-2</v>
      </c>
      <c r="N614">
        <v>-1.4999999999999999E-2</v>
      </c>
      <c r="O614">
        <v>-8.5000000000000006E-3</v>
      </c>
      <c r="P614">
        <v>9.1000000000000004E-3</v>
      </c>
      <c r="Q614">
        <v>2.9600000000000001E-2</v>
      </c>
      <c r="R614">
        <v>4.4000000000000003E-3</v>
      </c>
      <c r="S614">
        <v>1.7600000000000001E-2</v>
      </c>
      <c r="T614">
        <v>3.3E-3</v>
      </c>
    </row>
    <row r="615" spans="1:20">
      <c r="A615">
        <v>201201</v>
      </c>
      <c r="B615">
        <v>5.0500000000000003E-2</v>
      </c>
      <c r="C615">
        <v>0</v>
      </c>
      <c r="D615">
        <v>6.0000000000000001E-3</v>
      </c>
      <c r="E615">
        <v>0.1203</v>
      </c>
      <c r="F615">
        <v>1.41E-2</v>
      </c>
      <c r="G615">
        <v>9.69E-2</v>
      </c>
      <c r="H615">
        <v>0.1021</v>
      </c>
      <c r="I615">
        <v>0.1144</v>
      </c>
      <c r="J615">
        <v>-9.7000000000000003E-3</v>
      </c>
      <c r="K615">
        <v>7.5999999999999998E-2</v>
      </c>
      <c r="L615">
        <v>0.12529999999999999</v>
      </c>
      <c r="M615">
        <v>6.3500000000000001E-2</v>
      </c>
      <c r="N615">
        <v>0.115</v>
      </c>
      <c r="O615">
        <v>0.12540000000000001</v>
      </c>
      <c r="P615">
        <v>5.7000000000000002E-2</v>
      </c>
      <c r="Q615">
        <v>-2.7E-2</v>
      </c>
      <c r="R615">
        <v>3.2399999999999998E-2</v>
      </c>
      <c r="S615">
        <v>7.1400000000000005E-2</v>
      </c>
      <c r="T615">
        <v>5.16E-2</v>
      </c>
    </row>
    <row r="616" spans="1:20">
      <c r="A616">
        <v>201202</v>
      </c>
      <c r="B616">
        <v>4.4200000000000003E-2</v>
      </c>
      <c r="C616">
        <v>0</v>
      </c>
      <c r="D616">
        <v>9.5999999999999992E-3</v>
      </c>
      <c r="E616">
        <v>-4.2799999999999998E-2</v>
      </c>
      <c r="F616">
        <v>6.7100000000000007E-2</v>
      </c>
      <c r="G616">
        <v>6.4500000000000002E-2</v>
      </c>
      <c r="H616">
        <v>0.10290000000000001</v>
      </c>
      <c r="I616">
        <v>1.9400000000000001E-2</v>
      </c>
      <c r="J616">
        <v>3.3700000000000001E-2</v>
      </c>
      <c r="K616">
        <v>5.7000000000000002E-2</v>
      </c>
      <c r="L616">
        <v>-2.63E-2</v>
      </c>
      <c r="M616">
        <v>5.4600000000000003E-2</v>
      </c>
      <c r="N616">
        <v>6.7100000000000007E-2</v>
      </c>
      <c r="O616">
        <v>5.1200000000000002E-2</v>
      </c>
      <c r="P616">
        <v>1.7399999999999999E-2</v>
      </c>
      <c r="Q616">
        <v>1.2500000000000001E-2</v>
      </c>
      <c r="R616">
        <v>2.8899999999999999E-2</v>
      </c>
      <c r="S616">
        <v>6.4799999999999996E-2</v>
      </c>
      <c r="T616">
        <v>3.8899999999999997E-2</v>
      </c>
    </row>
    <row r="617" spans="1:20">
      <c r="A617">
        <v>201203</v>
      </c>
      <c r="B617">
        <v>3.1099999999999999E-2</v>
      </c>
      <c r="C617">
        <v>0</v>
      </c>
      <c r="D617">
        <v>3.7400000000000003E-2</v>
      </c>
      <c r="E617">
        <v>-7.0999999999999994E-2</v>
      </c>
      <c r="F617">
        <v>-3.1099999999999999E-2</v>
      </c>
      <c r="G617">
        <v>1.8200000000000001E-2</v>
      </c>
      <c r="H617">
        <v>4.53E-2</v>
      </c>
      <c r="I617">
        <v>2.24E-2</v>
      </c>
      <c r="J617">
        <v>3.9199999999999999E-2</v>
      </c>
      <c r="K617">
        <v>5.5199999999999999E-2</v>
      </c>
      <c r="L617">
        <v>6.1000000000000004E-3</v>
      </c>
      <c r="M617">
        <v>2.0500000000000001E-2</v>
      </c>
      <c r="N617">
        <v>3.5700000000000003E-2</v>
      </c>
      <c r="O617">
        <v>7.7000000000000002E-3</v>
      </c>
      <c r="P617">
        <v>5.7000000000000002E-3</v>
      </c>
      <c r="Q617">
        <v>1.43E-2</v>
      </c>
      <c r="R617">
        <v>4.6899999999999997E-2</v>
      </c>
      <c r="S617">
        <v>6.8900000000000003E-2</v>
      </c>
      <c r="T617">
        <v>3.44E-2</v>
      </c>
    </row>
    <row r="618" spans="1:20">
      <c r="A618">
        <v>201204</v>
      </c>
      <c r="B618">
        <v>-8.5000000000000006E-3</v>
      </c>
      <c r="C618">
        <v>0</v>
      </c>
      <c r="D618">
        <v>8.6999999999999994E-3</v>
      </c>
      <c r="E618">
        <v>-7.0000000000000001E-3</v>
      </c>
      <c r="F618">
        <v>-1.67E-2</v>
      </c>
      <c r="G618">
        <v>1E-3</v>
      </c>
      <c r="H618">
        <v>-3.9699999999999999E-2</v>
      </c>
      <c r="I618">
        <v>1.6999999999999999E-3</v>
      </c>
      <c r="J618">
        <v>2.8999999999999998E-3</v>
      </c>
      <c r="K618">
        <v>2.1299999999999999E-2</v>
      </c>
      <c r="L618">
        <v>-3.95E-2</v>
      </c>
      <c r="M618">
        <v>-1.12E-2</v>
      </c>
      <c r="N618">
        <v>-2.6599999999999999E-2</v>
      </c>
      <c r="O618">
        <v>-3.73E-2</v>
      </c>
      <c r="P618">
        <v>5.4000000000000003E-3</v>
      </c>
      <c r="Q618">
        <v>1.7500000000000002E-2</v>
      </c>
      <c r="R618">
        <v>1.12E-2</v>
      </c>
      <c r="S618">
        <v>-2.4500000000000001E-2</v>
      </c>
      <c r="T618">
        <v>-4.4000000000000003E-3</v>
      </c>
    </row>
    <row r="619" spans="1:20">
      <c r="A619">
        <v>201205</v>
      </c>
      <c r="B619">
        <v>-6.1899999999999997E-2</v>
      </c>
      <c r="C619">
        <v>1E-4</v>
      </c>
      <c r="D619">
        <v>-1.4E-2</v>
      </c>
      <c r="E619">
        <v>-0.14430000000000001</v>
      </c>
      <c r="F619">
        <v>-0.1053</v>
      </c>
      <c r="G619">
        <v>-5.5300000000000002E-2</v>
      </c>
      <c r="H619">
        <v>-0.1114</v>
      </c>
      <c r="I619">
        <v>-9.5299999999999996E-2</v>
      </c>
      <c r="J619">
        <v>-2.9499999999999998E-2</v>
      </c>
      <c r="K619">
        <v>-6.7199999999999996E-2</v>
      </c>
      <c r="L619">
        <v>-0.14660000000000001</v>
      </c>
      <c r="M619">
        <v>-5.4300000000000001E-2</v>
      </c>
      <c r="N619">
        <v>-8.4900000000000003E-2</v>
      </c>
      <c r="O619">
        <v>-7.7499999999999999E-2</v>
      </c>
      <c r="P619">
        <v>-4.7399999999999998E-2</v>
      </c>
      <c r="Q619">
        <v>-9.4999999999999998E-3</v>
      </c>
      <c r="R619">
        <v>-1.5900000000000001E-2</v>
      </c>
      <c r="S619">
        <v>-9.0300000000000005E-2</v>
      </c>
      <c r="T619">
        <v>-5.2699999999999997E-2</v>
      </c>
    </row>
    <row r="620" spans="1:20">
      <c r="A620">
        <v>201206</v>
      </c>
      <c r="B620">
        <v>3.8899999999999997E-2</v>
      </c>
      <c r="C620">
        <v>0</v>
      </c>
      <c r="D620">
        <v>3.8600000000000002E-2</v>
      </c>
      <c r="E620">
        <v>6.3600000000000004E-2</v>
      </c>
      <c r="F620">
        <v>5.8900000000000001E-2</v>
      </c>
      <c r="G620">
        <v>-0.1</v>
      </c>
      <c r="H620">
        <v>-6.8999999999999999E-3</v>
      </c>
      <c r="I620">
        <v>3.6200000000000003E-2</v>
      </c>
      <c r="J620">
        <v>4.9000000000000002E-2</v>
      </c>
      <c r="K620">
        <v>6.1199999999999997E-2</v>
      </c>
      <c r="L620">
        <v>4.8599999999999997E-2</v>
      </c>
      <c r="M620">
        <v>1.2999999999999999E-3</v>
      </c>
      <c r="N620">
        <v>1.3899999999999999E-2</v>
      </c>
      <c r="O620">
        <v>-6.0900000000000003E-2</v>
      </c>
      <c r="P620">
        <v>3.5400000000000001E-2</v>
      </c>
      <c r="Q620">
        <v>3.39E-2</v>
      </c>
      <c r="R620">
        <v>2.1100000000000001E-2</v>
      </c>
      <c r="S620">
        <v>4.5100000000000001E-2</v>
      </c>
      <c r="T620">
        <v>5.0599999999999999E-2</v>
      </c>
    </row>
    <row r="621" spans="1:20">
      <c r="A621">
        <v>201207</v>
      </c>
      <c r="B621">
        <v>7.9000000000000008E-3</v>
      </c>
      <c r="C621">
        <v>0</v>
      </c>
      <c r="D621">
        <v>3.5000000000000001E-3</v>
      </c>
      <c r="E621">
        <v>-3.9399999999999998E-2</v>
      </c>
      <c r="F621">
        <v>3.04E-2</v>
      </c>
      <c r="G621">
        <v>2.1100000000000001E-2</v>
      </c>
      <c r="H621">
        <v>1.61E-2</v>
      </c>
      <c r="I621">
        <v>-1.06E-2</v>
      </c>
      <c r="J621">
        <v>3.1099999999999999E-2</v>
      </c>
      <c r="K621">
        <v>-2.92E-2</v>
      </c>
      <c r="L621">
        <v>-1.8100000000000002E-2</v>
      </c>
      <c r="M621">
        <v>2.8400000000000002E-2</v>
      </c>
      <c r="N621">
        <v>1.2500000000000001E-2</v>
      </c>
      <c r="O621">
        <v>3.7000000000000002E-3</v>
      </c>
      <c r="P621">
        <v>-8.8999999999999999E-3</v>
      </c>
      <c r="Q621">
        <v>3.7400000000000003E-2</v>
      </c>
      <c r="R621">
        <v>1.67E-2</v>
      </c>
      <c r="S621">
        <v>-1.0800000000000001E-2</v>
      </c>
      <c r="T621">
        <v>4.0000000000000002E-4</v>
      </c>
    </row>
    <row r="622" spans="1:20">
      <c r="A622">
        <v>201208</v>
      </c>
      <c r="B622">
        <v>2.5499999999999998E-2</v>
      </c>
      <c r="C622">
        <v>1E-4</v>
      </c>
      <c r="D622">
        <v>-1.1999999999999999E-3</v>
      </c>
      <c r="E622">
        <v>4.9799999999999997E-2</v>
      </c>
      <c r="F622">
        <v>2.4199999999999999E-2</v>
      </c>
      <c r="G622">
        <v>8.0100000000000005E-2</v>
      </c>
      <c r="H622">
        <v>6.3600000000000004E-2</v>
      </c>
      <c r="I622">
        <v>2.69E-2</v>
      </c>
      <c r="J622">
        <v>-2.8999999999999998E-3</v>
      </c>
      <c r="K622">
        <v>0.09</v>
      </c>
      <c r="L622">
        <v>-1.0800000000000001E-2</v>
      </c>
      <c r="M622">
        <v>8.0999999999999996E-3</v>
      </c>
      <c r="N622">
        <v>5.3800000000000001E-2</v>
      </c>
      <c r="O622">
        <v>2.9399999999999999E-2</v>
      </c>
      <c r="P622">
        <v>5.3E-3</v>
      </c>
      <c r="Q622">
        <v>-3.3300000000000003E-2</v>
      </c>
      <c r="R622">
        <v>2.5000000000000001E-2</v>
      </c>
      <c r="S622">
        <v>4.1099999999999998E-2</v>
      </c>
      <c r="T622">
        <v>2.1999999999999999E-2</v>
      </c>
    </row>
    <row r="623" spans="1:20">
      <c r="A623">
        <v>201209</v>
      </c>
      <c r="B623">
        <v>2.7300000000000001E-2</v>
      </c>
      <c r="C623">
        <v>1E-4</v>
      </c>
      <c r="D623">
        <v>1.1299999999999999E-2</v>
      </c>
      <c r="E623">
        <v>8.3500000000000005E-2</v>
      </c>
      <c r="F623">
        <v>3.5400000000000001E-2</v>
      </c>
      <c r="G623">
        <v>-1.1999999999999999E-3</v>
      </c>
      <c r="H623">
        <v>3.0700000000000002E-2</v>
      </c>
      <c r="I623">
        <v>1.01E-2</v>
      </c>
      <c r="J623">
        <v>2.98E-2</v>
      </c>
      <c r="K623">
        <v>5.67E-2</v>
      </c>
      <c r="L623">
        <v>3.49E-2</v>
      </c>
      <c r="M623">
        <v>3.9E-2</v>
      </c>
      <c r="N623">
        <v>-3.2000000000000002E-3</v>
      </c>
      <c r="O623">
        <v>2.7400000000000001E-2</v>
      </c>
      <c r="P623">
        <v>-1.06E-2</v>
      </c>
      <c r="Q623">
        <v>2.1700000000000001E-2</v>
      </c>
      <c r="R623">
        <v>1.7000000000000001E-2</v>
      </c>
      <c r="S623">
        <v>3.5999999999999997E-2</v>
      </c>
      <c r="T623">
        <v>4.48E-2</v>
      </c>
    </row>
    <row r="624" spans="1:20">
      <c r="A624">
        <v>201210</v>
      </c>
      <c r="B624">
        <v>-1.7600000000000001E-2</v>
      </c>
      <c r="C624">
        <v>1E-4</v>
      </c>
      <c r="D624">
        <v>-1.7999999999999999E-2</v>
      </c>
      <c r="E624">
        <v>3.2199999999999999E-2</v>
      </c>
      <c r="F624">
        <v>-2.0899999999999998E-2</v>
      </c>
      <c r="G624">
        <v>-9.7000000000000003E-3</v>
      </c>
      <c r="H624">
        <v>1.9699999999999999E-2</v>
      </c>
      <c r="I624">
        <v>-2.8199999999999999E-2</v>
      </c>
      <c r="J624">
        <v>-5.5999999999999999E-3</v>
      </c>
      <c r="K624">
        <v>3.1800000000000002E-2</v>
      </c>
      <c r="L624">
        <v>-4.8999999999999998E-3</v>
      </c>
      <c r="M624">
        <v>-6.6E-3</v>
      </c>
      <c r="N624">
        <v>-5.8299999999999998E-2</v>
      </c>
      <c r="O624">
        <v>6.0900000000000003E-2</v>
      </c>
      <c r="P624">
        <v>1.89E-2</v>
      </c>
      <c r="Q624">
        <v>1.03E-2</v>
      </c>
      <c r="R624">
        <v>-2.4E-2</v>
      </c>
      <c r="S624">
        <v>1.9599999999999999E-2</v>
      </c>
      <c r="T624">
        <v>-3.4599999999999999E-2</v>
      </c>
    </row>
    <row r="625" spans="1:20">
      <c r="A625">
        <v>201211</v>
      </c>
      <c r="B625">
        <v>7.7999999999999996E-3</v>
      </c>
      <c r="C625">
        <v>1E-4</v>
      </c>
      <c r="D625">
        <v>3.4000000000000002E-2</v>
      </c>
      <c r="E625">
        <v>-3.61E-2</v>
      </c>
      <c r="F625">
        <v>-1.34E-2</v>
      </c>
      <c r="G625">
        <v>0.04</v>
      </c>
      <c r="H625">
        <v>2.2200000000000001E-2</v>
      </c>
      <c r="I625">
        <v>2.5399999999999999E-2</v>
      </c>
      <c r="J625">
        <v>8.6999999999999994E-3</v>
      </c>
      <c r="K625">
        <v>5.0999999999999997E-2</v>
      </c>
      <c r="L625">
        <v>2.5399999999999999E-2</v>
      </c>
      <c r="M625">
        <v>2.7799999999999998E-2</v>
      </c>
      <c r="N625">
        <v>1.6299999999999999E-2</v>
      </c>
      <c r="O625">
        <v>3.7999999999999999E-2</v>
      </c>
      <c r="P625">
        <v>1.41E-2</v>
      </c>
      <c r="Q625">
        <v>-3.7600000000000001E-2</v>
      </c>
      <c r="R625">
        <v>6.0000000000000001E-3</v>
      </c>
      <c r="S625">
        <v>-6.7999999999999996E-3</v>
      </c>
      <c r="T625">
        <v>1.7299999999999999E-2</v>
      </c>
    </row>
    <row r="626" spans="1:20">
      <c r="A626">
        <v>201212</v>
      </c>
      <c r="B626">
        <v>1.18E-2</v>
      </c>
      <c r="C626">
        <v>1E-4</v>
      </c>
      <c r="D626">
        <v>-1.24E-2</v>
      </c>
      <c r="E626">
        <v>5.5999999999999999E-3</v>
      </c>
      <c r="F626">
        <v>1.17E-2</v>
      </c>
      <c r="G626">
        <v>3.5000000000000001E-3</v>
      </c>
      <c r="H626">
        <v>6.7000000000000002E-3</v>
      </c>
      <c r="I626">
        <v>4.41E-2</v>
      </c>
      <c r="J626">
        <v>-1.6500000000000001E-2</v>
      </c>
      <c r="K626">
        <v>6.7999999999999996E-3</v>
      </c>
      <c r="L626">
        <v>6.7599999999999993E-2</v>
      </c>
      <c r="M626">
        <v>1.6500000000000001E-2</v>
      </c>
      <c r="N626">
        <v>2.5999999999999999E-3</v>
      </c>
      <c r="O626">
        <v>5.67E-2</v>
      </c>
      <c r="P626">
        <v>2.7699999999999999E-2</v>
      </c>
      <c r="Q626">
        <v>1.4E-3</v>
      </c>
      <c r="R626">
        <v>-1.46E-2</v>
      </c>
      <c r="S626">
        <v>4.2999999999999997E-2</v>
      </c>
      <c r="T626">
        <v>1.5100000000000001E-2</v>
      </c>
    </row>
    <row r="627" spans="1:20">
      <c r="A627">
        <v>201301</v>
      </c>
      <c r="B627">
        <v>5.57E-2</v>
      </c>
      <c r="C627">
        <v>0</v>
      </c>
      <c r="D627">
        <v>5.3600000000000002E-2</v>
      </c>
      <c r="E627">
        <v>3.0000000000000001E-3</v>
      </c>
      <c r="F627">
        <v>7.9000000000000001E-2</v>
      </c>
      <c r="G627">
        <v>3.04E-2</v>
      </c>
      <c r="H627">
        <v>8.4900000000000003E-2</v>
      </c>
      <c r="I627">
        <v>5.0599999999999999E-2</v>
      </c>
      <c r="J627">
        <v>8.0500000000000002E-2</v>
      </c>
      <c r="K627">
        <v>8.2600000000000007E-2</v>
      </c>
      <c r="L627">
        <v>4.36E-2</v>
      </c>
      <c r="M627">
        <v>5.2499999999999998E-2</v>
      </c>
      <c r="N627">
        <v>9.7999999999999997E-3</v>
      </c>
      <c r="O627">
        <v>3.2399999999999998E-2</v>
      </c>
      <c r="P627">
        <v>5.3499999999999999E-2</v>
      </c>
      <c r="Q627">
        <v>5.0900000000000001E-2</v>
      </c>
      <c r="R627">
        <v>4.7800000000000002E-2</v>
      </c>
      <c r="S627">
        <v>6.3100000000000003E-2</v>
      </c>
      <c r="T627">
        <v>6.4000000000000001E-2</v>
      </c>
    </row>
    <row r="628" spans="1:20">
      <c r="A628">
        <v>201302</v>
      </c>
      <c r="B628">
        <v>1.29E-2</v>
      </c>
      <c r="C628">
        <v>0</v>
      </c>
      <c r="D628">
        <v>3.9899999999999998E-2</v>
      </c>
      <c r="E628">
        <v>-7.1199999999999999E-2</v>
      </c>
      <c r="F628">
        <v>5.0000000000000001E-3</v>
      </c>
      <c r="G628">
        <v>1.7999999999999999E-2</v>
      </c>
      <c r="H628">
        <v>2.3599999999999999E-2</v>
      </c>
      <c r="I628">
        <v>-8.2000000000000007E-3</v>
      </c>
      <c r="J628">
        <v>2.06E-2</v>
      </c>
      <c r="K628">
        <v>-1.6000000000000001E-3</v>
      </c>
      <c r="L628">
        <v>-2.9000000000000001E-2</v>
      </c>
      <c r="M628">
        <v>2.92E-2</v>
      </c>
      <c r="N628">
        <v>2.9999999999999997E-4</v>
      </c>
      <c r="O628">
        <v>5.1999999999999998E-3</v>
      </c>
      <c r="P628">
        <v>3.39E-2</v>
      </c>
      <c r="Q628">
        <v>2.0500000000000001E-2</v>
      </c>
      <c r="R628">
        <v>4.7999999999999996E-3</v>
      </c>
      <c r="S628">
        <v>1.2800000000000001E-2</v>
      </c>
      <c r="T628">
        <v>1.9199999999999998E-2</v>
      </c>
    </row>
    <row r="629" spans="1:20">
      <c r="A629">
        <v>201303</v>
      </c>
      <c r="B629">
        <v>4.0300000000000002E-2</v>
      </c>
      <c r="C629">
        <v>0</v>
      </c>
      <c r="D629">
        <v>6.2799999999999995E-2</v>
      </c>
      <c r="E629">
        <v>1.18E-2</v>
      </c>
      <c r="F629">
        <v>2.18E-2</v>
      </c>
      <c r="G629">
        <v>3.3799999999999997E-2</v>
      </c>
      <c r="H629">
        <v>5.7500000000000002E-2</v>
      </c>
      <c r="I629">
        <v>1.0999999999999999E-2</v>
      </c>
      <c r="J629">
        <v>4.6300000000000001E-2</v>
      </c>
      <c r="K629">
        <v>2.9899999999999999E-2</v>
      </c>
      <c r="L629">
        <v>2.1299999999999999E-2</v>
      </c>
      <c r="M629">
        <v>3.8899999999999997E-2</v>
      </c>
      <c r="N629">
        <v>2.2499999999999999E-2</v>
      </c>
      <c r="O629">
        <v>3.6400000000000002E-2</v>
      </c>
      <c r="P629">
        <v>5.1700000000000003E-2</v>
      </c>
      <c r="Q629">
        <v>5.5100000000000003E-2</v>
      </c>
      <c r="R629">
        <v>5.4300000000000001E-2</v>
      </c>
      <c r="S629">
        <v>4.5400000000000003E-2</v>
      </c>
      <c r="T629">
        <v>3.9300000000000002E-2</v>
      </c>
    </row>
    <row r="630" spans="1:20">
      <c r="A630">
        <v>201304</v>
      </c>
      <c r="B630">
        <v>1.5599999999999999E-2</v>
      </c>
      <c r="C630">
        <v>0</v>
      </c>
      <c r="D630">
        <v>2.86E-2</v>
      </c>
      <c r="E630">
        <v>-9.6199999999999994E-2</v>
      </c>
      <c r="F630">
        <v>-1.2800000000000001E-2</v>
      </c>
      <c r="G630">
        <v>8.3099999999999993E-2</v>
      </c>
      <c r="H630">
        <v>3.0999999999999999E-3</v>
      </c>
      <c r="I630">
        <v>3.2800000000000003E-2</v>
      </c>
      <c r="J630">
        <v>3.2199999999999999E-2</v>
      </c>
      <c r="K630">
        <v>1.6899999999999998E-2</v>
      </c>
      <c r="L630">
        <v>-4.2000000000000003E-2</v>
      </c>
      <c r="M630">
        <v>-1.8599999999999998E-2</v>
      </c>
      <c r="N630">
        <v>-8.3999999999999995E-3</v>
      </c>
      <c r="O630">
        <v>4.4699999999999997E-2</v>
      </c>
      <c r="P630">
        <v>3.2000000000000002E-3</v>
      </c>
      <c r="Q630">
        <v>5.04E-2</v>
      </c>
      <c r="R630">
        <v>3.0599999999999999E-2</v>
      </c>
      <c r="S630">
        <v>1.5800000000000002E-2</v>
      </c>
      <c r="T630">
        <v>1.8499999999999999E-2</v>
      </c>
    </row>
    <row r="631" spans="1:20">
      <c r="A631">
        <v>201305</v>
      </c>
      <c r="B631">
        <v>2.8000000000000001E-2</v>
      </c>
      <c r="C631">
        <v>0</v>
      </c>
      <c r="D631">
        <v>-2.93E-2</v>
      </c>
      <c r="E631">
        <v>4.4000000000000003E-3</v>
      </c>
      <c r="F631">
        <v>3.0499999999999999E-2</v>
      </c>
      <c r="G631">
        <v>7.7999999999999996E-3</v>
      </c>
      <c r="H631">
        <v>3.0200000000000001E-2</v>
      </c>
      <c r="I631">
        <v>3.1699999999999999E-2</v>
      </c>
      <c r="J631">
        <v>-6.9999999999999999E-4</v>
      </c>
      <c r="K631">
        <v>6.1100000000000002E-2</v>
      </c>
      <c r="L631">
        <v>3.8800000000000001E-2</v>
      </c>
      <c r="M631">
        <v>6.0199999999999997E-2</v>
      </c>
      <c r="N631">
        <v>5.4699999999999999E-2</v>
      </c>
      <c r="O631">
        <v>8.8700000000000001E-2</v>
      </c>
      <c r="P631">
        <v>4.1399999999999999E-2</v>
      </c>
      <c r="Q631">
        <v>-6.9599999999999995E-2</v>
      </c>
      <c r="R631">
        <v>1.1599999999999999E-2</v>
      </c>
      <c r="S631">
        <v>7.0800000000000002E-2</v>
      </c>
      <c r="T631">
        <v>2.7699999999999999E-2</v>
      </c>
    </row>
    <row r="632" spans="1:20">
      <c r="A632">
        <v>201306</v>
      </c>
      <c r="B632">
        <v>-1.2E-2</v>
      </c>
      <c r="C632">
        <v>0</v>
      </c>
      <c r="D632">
        <v>7.7000000000000002E-3</v>
      </c>
      <c r="E632">
        <v>-0.10970000000000001</v>
      </c>
      <c r="F632">
        <v>-2.12E-2</v>
      </c>
      <c r="G632">
        <v>7.1999999999999998E-3</v>
      </c>
      <c r="H632">
        <v>-2.4E-2</v>
      </c>
      <c r="I632">
        <v>-4.9399999999999999E-2</v>
      </c>
      <c r="J632">
        <v>-9.7999999999999997E-3</v>
      </c>
      <c r="K632">
        <v>-4.2799999999999998E-2</v>
      </c>
      <c r="L632">
        <v>-5.0099999999999999E-2</v>
      </c>
      <c r="M632">
        <v>-2.4400000000000002E-2</v>
      </c>
      <c r="N632">
        <v>-3.6600000000000001E-2</v>
      </c>
      <c r="O632">
        <v>2.0999999999999999E-3</v>
      </c>
      <c r="P632">
        <v>-2.2000000000000001E-3</v>
      </c>
      <c r="Q632">
        <v>7.4999999999999997E-3</v>
      </c>
      <c r="R632">
        <v>4.1999999999999997E-3</v>
      </c>
      <c r="S632">
        <v>-4.1999999999999997E-3</v>
      </c>
      <c r="T632">
        <v>-1.11E-2</v>
      </c>
    </row>
    <row r="633" spans="1:20">
      <c r="A633">
        <v>201307</v>
      </c>
      <c r="B633">
        <v>5.6500000000000002E-2</v>
      </c>
      <c r="C633">
        <v>0</v>
      </c>
      <c r="D633">
        <v>3.2000000000000001E-2</v>
      </c>
      <c r="E633">
        <v>1.9699999999999999E-2</v>
      </c>
      <c r="F633">
        <v>4.9399999999999999E-2</v>
      </c>
      <c r="G633">
        <v>2.5899999999999999E-2</v>
      </c>
      <c r="H633">
        <v>4.1599999999999998E-2</v>
      </c>
      <c r="I633">
        <v>6.08E-2</v>
      </c>
      <c r="J633">
        <v>6.3200000000000006E-2</v>
      </c>
      <c r="K633">
        <v>3.4299999999999997E-2</v>
      </c>
      <c r="L633">
        <v>6.8400000000000002E-2</v>
      </c>
      <c r="M633">
        <v>8.1799999999999998E-2</v>
      </c>
      <c r="N633">
        <v>6.7400000000000002E-2</v>
      </c>
      <c r="O633">
        <v>8.4900000000000003E-2</v>
      </c>
      <c r="P633">
        <v>5.5300000000000002E-2</v>
      </c>
      <c r="Q633">
        <v>4.5999999999999999E-2</v>
      </c>
      <c r="R633">
        <v>5.8299999999999998E-2</v>
      </c>
      <c r="S633">
        <v>6.2300000000000001E-2</v>
      </c>
      <c r="T633">
        <v>5.3600000000000002E-2</v>
      </c>
    </row>
    <row r="634" spans="1:20">
      <c r="A634">
        <v>201308</v>
      </c>
      <c r="B634">
        <v>-2.7099999999999999E-2</v>
      </c>
      <c r="C634">
        <v>0</v>
      </c>
      <c r="D634">
        <v>-3.7900000000000003E-2</v>
      </c>
      <c r="E634">
        <v>3.6799999999999999E-2</v>
      </c>
      <c r="F634">
        <v>-1.9199999999999998E-2</v>
      </c>
      <c r="G634">
        <v>-2.01E-2</v>
      </c>
      <c r="H634">
        <v>-2.4400000000000002E-2</v>
      </c>
      <c r="I634">
        <v>-3.3999999999999998E-3</v>
      </c>
      <c r="J634">
        <v>-4.1000000000000002E-2</v>
      </c>
      <c r="K634">
        <v>-3.8600000000000002E-2</v>
      </c>
      <c r="L634">
        <v>-2.8000000000000001E-2</v>
      </c>
      <c r="M634">
        <v>-1.41E-2</v>
      </c>
      <c r="N634">
        <v>-4.7999999999999996E-3</v>
      </c>
      <c r="O634">
        <v>-1.12E-2</v>
      </c>
      <c r="P634">
        <v>-2.46E-2</v>
      </c>
      <c r="Q634">
        <v>-4.4200000000000003E-2</v>
      </c>
      <c r="R634">
        <v>-4.6600000000000003E-2</v>
      </c>
      <c r="S634">
        <v>-4.1700000000000001E-2</v>
      </c>
      <c r="T634">
        <v>-2.01E-2</v>
      </c>
    </row>
    <row r="635" spans="1:20">
      <c r="A635">
        <v>201309</v>
      </c>
      <c r="B635">
        <v>3.7699999999999997E-2</v>
      </c>
      <c r="C635">
        <v>0</v>
      </c>
      <c r="D635">
        <v>6.7999999999999996E-3</v>
      </c>
      <c r="E635">
        <v>1.7399999999999999E-2</v>
      </c>
      <c r="F635">
        <v>1.9699999999999999E-2</v>
      </c>
      <c r="G635">
        <v>7.7200000000000005E-2</v>
      </c>
      <c r="H635">
        <v>6.3100000000000003E-2</v>
      </c>
      <c r="I635">
        <v>5.04E-2</v>
      </c>
      <c r="J635">
        <v>2.9000000000000001E-2</v>
      </c>
      <c r="K635">
        <v>5.45E-2</v>
      </c>
      <c r="L635">
        <v>7.9399999999999998E-2</v>
      </c>
      <c r="M635">
        <v>5.6300000000000003E-2</v>
      </c>
      <c r="N635">
        <v>3.32E-2</v>
      </c>
      <c r="O635">
        <v>5.8999999999999997E-2</v>
      </c>
      <c r="P635">
        <v>6.8699999999999997E-2</v>
      </c>
      <c r="Q635">
        <v>1.0500000000000001E-2</v>
      </c>
      <c r="R635">
        <v>4.3900000000000002E-2</v>
      </c>
      <c r="S635">
        <v>3.1800000000000002E-2</v>
      </c>
      <c r="T635">
        <v>4.6800000000000001E-2</v>
      </c>
    </row>
    <row r="636" spans="1:20">
      <c r="A636">
        <v>201310</v>
      </c>
      <c r="B636">
        <v>4.1799999999999997E-2</v>
      </c>
      <c r="C636">
        <v>0</v>
      </c>
      <c r="D636">
        <v>4.9000000000000002E-2</v>
      </c>
      <c r="E636">
        <v>5.3900000000000003E-2</v>
      </c>
      <c r="F636">
        <v>4.8000000000000001E-2</v>
      </c>
      <c r="G636">
        <v>2.5899999999999999E-2</v>
      </c>
      <c r="H636">
        <v>5.74E-2</v>
      </c>
      <c r="I636">
        <v>3.3500000000000002E-2</v>
      </c>
      <c r="J636">
        <v>5.0099999999999999E-2</v>
      </c>
      <c r="K636">
        <v>3.78E-2</v>
      </c>
      <c r="L636">
        <v>8.1000000000000003E-2</v>
      </c>
      <c r="M636">
        <v>4.8000000000000001E-2</v>
      </c>
      <c r="N636">
        <v>4.1799999999999997E-2</v>
      </c>
      <c r="O636">
        <v>6.0000000000000001E-3</v>
      </c>
      <c r="P636">
        <v>5.2499999999999998E-2</v>
      </c>
      <c r="Q636">
        <v>3.3500000000000002E-2</v>
      </c>
      <c r="R636">
        <v>5.5899999999999998E-2</v>
      </c>
      <c r="S636">
        <v>3.3500000000000002E-2</v>
      </c>
      <c r="T636">
        <v>3.8800000000000001E-2</v>
      </c>
    </row>
    <row r="637" spans="1:20">
      <c r="A637">
        <v>201311</v>
      </c>
      <c r="B637">
        <v>3.1199999999999999E-2</v>
      </c>
      <c r="C637">
        <v>0</v>
      </c>
      <c r="D637">
        <v>1.49E-2</v>
      </c>
      <c r="E637">
        <v>-4.2999999999999997E-2</v>
      </c>
      <c r="F637">
        <v>9.7999999999999997E-3</v>
      </c>
      <c r="G637">
        <v>6.2899999999999998E-2</v>
      </c>
      <c r="H637">
        <v>3.95E-2</v>
      </c>
      <c r="I637">
        <v>1.43E-2</v>
      </c>
      <c r="J637">
        <v>3.7600000000000001E-2</v>
      </c>
      <c r="K637">
        <v>1.5299999999999999E-2</v>
      </c>
      <c r="L637">
        <v>1.5100000000000001E-2</v>
      </c>
      <c r="M637">
        <v>2.87E-2</v>
      </c>
      <c r="N637">
        <v>3.2599999999999997E-2</v>
      </c>
      <c r="O637">
        <v>1.7000000000000001E-2</v>
      </c>
      <c r="P637">
        <v>5.1499999999999997E-2</v>
      </c>
      <c r="Q637">
        <v>-1.8100000000000002E-2</v>
      </c>
      <c r="R637">
        <v>4.0899999999999999E-2</v>
      </c>
      <c r="S637">
        <v>5.96E-2</v>
      </c>
      <c r="T637">
        <v>2.52E-2</v>
      </c>
    </row>
    <row r="638" spans="1:20">
      <c r="A638">
        <v>201312</v>
      </c>
      <c r="B638">
        <v>2.81E-2</v>
      </c>
      <c r="C638">
        <v>0</v>
      </c>
      <c r="D638">
        <v>2.46E-2</v>
      </c>
      <c r="E638">
        <v>6.5299999999999997E-2</v>
      </c>
      <c r="F638">
        <v>2.9600000000000001E-2</v>
      </c>
      <c r="G638">
        <v>1.0800000000000001E-2</v>
      </c>
      <c r="H638">
        <v>2.8400000000000002E-2</v>
      </c>
      <c r="I638">
        <v>5.4100000000000002E-2</v>
      </c>
      <c r="J638">
        <v>5.1000000000000004E-3</v>
      </c>
      <c r="K638">
        <v>3.78E-2</v>
      </c>
      <c r="L638">
        <v>6.6900000000000001E-2</v>
      </c>
      <c r="M638">
        <v>3.9600000000000003E-2</v>
      </c>
      <c r="N638">
        <v>3.9E-2</v>
      </c>
      <c r="O638">
        <v>1.34E-2</v>
      </c>
      <c r="P638">
        <v>2.8799999999999999E-2</v>
      </c>
      <c r="Q638">
        <v>1.7899999999999999E-2</v>
      </c>
      <c r="R638">
        <v>-7.0000000000000001E-3</v>
      </c>
      <c r="S638">
        <v>2.7E-2</v>
      </c>
      <c r="T638">
        <v>3.5099999999999999E-2</v>
      </c>
    </row>
    <row r="639" spans="1:20">
      <c r="A639">
        <v>201401</v>
      </c>
      <c r="B639">
        <v>-3.32E-2</v>
      </c>
      <c r="C639">
        <v>0</v>
      </c>
      <c r="D639">
        <v>-4.2099999999999999E-2</v>
      </c>
      <c r="E639">
        <v>-6.6400000000000001E-2</v>
      </c>
      <c r="F639">
        <v>-6.9699999999999998E-2</v>
      </c>
      <c r="G639">
        <v>-7.1300000000000002E-2</v>
      </c>
      <c r="H639">
        <v>-8.2500000000000004E-2</v>
      </c>
      <c r="I639">
        <v>-4.0399999999999998E-2</v>
      </c>
      <c r="J639">
        <v>-2.1100000000000001E-2</v>
      </c>
      <c r="K639">
        <v>-4.0899999999999999E-2</v>
      </c>
      <c r="L639">
        <v>-5.5399999999999998E-2</v>
      </c>
      <c r="M639">
        <v>-5.8700000000000002E-2</v>
      </c>
      <c r="N639">
        <v>-3.4500000000000003E-2</v>
      </c>
      <c r="O639">
        <v>-3.2899999999999999E-2</v>
      </c>
      <c r="P639">
        <v>-2.2200000000000001E-2</v>
      </c>
      <c r="Q639">
        <v>2.47E-2</v>
      </c>
      <c r="R639">
        <v>-7.51E-2</v>
      </c>
      <c r="S639">
        <v>-4.2000000000000003E-2</v>
      </c>
      <c r="T639">
        <v>-1.61E-2</v>
      </c>
    </row>
    <row r="640" spans="1:20">
      <c r="A640">
        <v>201402</v>
      </c>
      <c r="B640">
        <v>4.65E-2</v>
      </c>
      <c r="C640">
        <v>0</v>
      </c>
      <c r="D640">
        <v>3.3799999999999997E-2</v>
      </c>
      <c r="E640">
        <v>5.5199999999999999E-2</v>
      </c>
      <c r="F640">
        <v>5.7599999999999998E-2</v>
      </c>
      <c r="G640">
        <v>5.0700000000000002E-2</v>
      </c>
      <c r="H640">
        <v>4.2599999999999999E-2</v>
      </c>
      <c r="I640">
        <v>7.6999999999999999E-2</v>
      </c>
      <c r="J640">
        <v>6.1100000000000002E-2</v>
      </c>
      <c r="K640">
        <v>7.0000000000000007E-2</v>
      </c>
      <c r="L640">
        <v>2.76E-2</v>
      </c>
      <c r="M640">
        <v>5.6000000000000001E-2</v>
      </c>
      <c r="N640">
        <v>4.8000000000000001E-2</v>
      </c>
      <c r="O640">
        <v>8.9099999999999999E-2</v>
      </c>
      <c r="P640">
        <v>3.5099999999999999E-2</v>
      </c>
      <c r="Q640">
        <v>3.0800000000000001E-2</v>
      </c>
      <c r="R640">
        <v>5.0599999999999999E-2</v>
      </c>
      <c r="S640">
        <v>3.2199999999999999E-2</v>
      </c>
      <c r="T640">
        <v>4.58E-2</v>
      </c>
    </row>
    <row r="641" spans="1:20">
      <c r="A641">
        <v>201403</v>
      </c>
      <c r="B641">
        <v>4.3E-3</v>
      </c>
      <c r="C641">
        <v>0</v>
      </c>
      <c r="D641">
        <v>3.1099999999999999E-2</v>
      </c>
      <c r="E641">
        <v>-8.6E-3</v>
      </c>
      <c r="F641">
        <v>2.5700000000000001E-2</v>
      </c>
      <c r="G641">
        <v>-3.5999999999999999E-3</v>
      </c>
      <c r="H641">
        <v>8.3999999999999995E-3</v>
      </c>
      <c r="I641">
        <v>1.09E-2</v>
      </c>
      <c r="J641">
        <v>-5.1000000000000004E-3</v>
      </c>
      <c r="K641">
        <v>-2.6599999999999999E-2</v>
      </c>
      <c r="L641">
        <v>3.8399999999999997E-2</v>
      </c>
      <c r="M641">
        <v>-2.5000000000000001E-3</v>
      </c>
      <c r="N641">
        <v>1.7600000000000001E-2</v>
      </c>
      <c r="O641">
        <v>-1.2999999999999999E-2</v>
      </c>
      <c r="P641">
        <v>1.0699999999999999E-2</v>
      </c>
      <c r="Q641">
        <v>2.69E-2</v>
      </c>
      <c r="R641">
        <v>-5.4000000000000003E-3</v>
      </c>
      <c r="S641">
        <v>2.3599999999999999E-2</v>
      </c>
      <c r="T641">
        <v>-1.0999999999999999E-2</v>
      </c>
    </row>
    <row r="642" spans="1:20">
      <c r="A642">
        <v>201404</v>
      </c>
      <c r="B642">
        <v>-1.9E-3</v>
      </c>
      <c r="C642">
        <v>0</v>
      </c>
      <c r="D642">
        <v>1.1900000000000001E-2</v>
      </c>
      <c r="E642">
        <v>3.7900000000000003E-2</v>
      </c>
      <c r="F642">
        <v>5.6099999999999997E-2</v>
      </c>
      <c r="G642">
        <v>-3.4200000000000001E-2</v>
      </c>
      <c r="H642">
        <v>-1.6299999999999999E-2</v>
      </c>
      <c r="I642">
        <v>-5.9999999999999995E-4</v>
      </c>
      <c r="J642">
        <v>2.1100000000000001E-2</v>
      </c>
      <c r="K642">
        <v>-2.1000000000000001E-2</v>
      </c>
      <c r="L642">
        <v>7.0000000000000001E-3</v>
      </c>
      <c r="M642">
        <v>2.2599999999999999E-2</v>
      </c>
      <c r="N642">
        <v>1.5599999999999999E-2</v>
      </c>
      <c r="O642">
        <v>7.1000000000000004E-3</v>
      </c>
      <c r="P642">
        <v>1.0800000000000001E-2</v>
      </c>
      <c r="Q642">
        <v>3.9699999999999999E-2</v>
      </c>
      <c r="R642">
        <v>-9.1999999999999998E-3</v>
      </c>
      <c r="S642">
        <v>-3.4099999999999998E-2</v>
      </c>
      <c r="T642">
        <v>-1.4E-2</v>
      </c>
    </row>
    <row r="643" spans="1:20">
      <c r="A643">
        <v>201405</v>
      </c>
      <c r="B643">
        <v>2.06E-2</v>
      </c>
      <c r="C643">
        <v>0</v>
      </c>
      <c r="D643">
        <v>3.78E-2</v>
      </c>
      <c r="E643">
        <v>-2.7799999999999998E-2</v>
      </c>
      <c r="F643">
        <v>1.12E-2</v>
      </c>
      <c r="G643">
        <v>2.2800000000000001E-2</v>
      </c>
      <c r="H643">
        <v>-6.0000000000000001E-3</v>
      </c>
      <c r="I643">
        <v>2.4799999999999999E-2</v>
      </c>
      <c r="J643">
        <v>1.0500000000000001E-2</v>
      </c>
      <c r="K643">
        <v>1.29E-2</v>
      </c>
      <c r="L643">
        <v>-1.49E-2</v>
      </c>
      <c r="M643">
        <v>-2E-3</v>
      </c>
      <c r="N643">
        <v>3.3599999999999998E-2</v>
      </c>
      <c r="O643">
        <v>5.1999999999999998E-3</v>
      </c>
      <c r="P643">
        <v>3.9300000000000002E-2</v>
      </c>
      <c r="Q643">
        <v>-2.9999999999999997E-4</v>
      </c>
      <c r="R643">
        <v>3.5000000000000001E-3</v>
      </c>
      <c r="S643">
        <v>1.8800000000000001E-2</v>
      </c>
      <c r="T643">
        <v>2.5700000000000001E-2</v>
      </c>
    </row>
    <row r="644" spans="1:20">
      <c r="A644">
        <v>201406</v>
      </c>
      <c r="B644">
        <v>2.6100000000000002E-2</v>
      </c>
      <c r="C644">
        <v>0</v>
      </c>
      <c r="D644">
        <v>1.7999999999999999E-2</v>
      </c>
      <c r="E644">
        <v>5.5399999999999998E-2</v>
      </c>
      <c r="F644">
        <v>4.19E-2</v>
      </c>
      <c r="G644">
        <v>0.01</v>
      </c>
      <c r="H644">
        <v>2.2800000000000001E-2</v>
      </c>
      <c r="I644">
        <v>4.8999999999999998E-3</v>
      </c>
      <c r="J644">
        <v>1.29E-2</v>
      </c>
      <c r="K644">
        <v>1.9699999999999999E-2</v>
      </c>
      <c r="L644">
        <v>5.0799999999999998E-2</v>
      </c>
      <c r="M644">
        <v>2.9499999999999998E-2</v>
      </c>
      <c r="N644">
        <v>3.8899999999999997E-2</v>
      </c>
      <c r="O644">
        <v>4.0599999999999997E-2</v>
      </c>
      <c r="P644">
        <v>-4.0000000000000002E-4</v>
      </c>
      <c r="Q644">
        <v>5.4199999999999998E-2</v>
      </c>
      <c r="R644">
        <v>0.01</v>
      </c>
      <c r="S644">
        <v>2.9499999999999998E-2</v>
      </c>
      <c r="T644">
        <v>1.8800000000000001E-2</v>
      </c>
    </row>
    <row r="645" spans="1:20">
      <c r="A645">
        <v>201407</v>
      </c>
      <c r="B645">
        <v>-2.0400000000000001E-2</v>
      </c>
      <c r="C645">
        <v>0</v>
      </c>
      <c r="D645">
        <v>-5.1700000000000003E-2</v>
      </c>
      <c r="E645">
        <v>-6.8999999999999999E-3</v>
      </c>
      <c r="F645">
        <v>-3.4799999999999998E-2</v>
      </c>
      <c r="G645">
        <v>-1.18E-2</v>
      </c>
      <c r="H645">
        <v>-5.7700000000000001E-2</v>
      </c>
      <c r="I645">
        <v>-3.2199999999999999E-2</v>
      </c>
      <c r="J645">
        <v>-2.29E-2</v>
      </c>
      <c r="K645">
        <v>-4.5199999999999997E-2</v>
      </c>
      <c r="L645">
        <v>1.03E-2</v>
      </c>
      <c r="M645">
        <v>-7.3800000000000004E-2</v>
      </c>
      <c r="N645">
        <v>-1.5800000000000002E-2</v>
      </c>
      <c r="O645">
        <v>-4.3400000000000001E-2</v>
      </c>
      <c r="P645">
        <v>-3.04E-2</v>
      </c>
      <c r="Q645">
        <v>-6.4699999999999994E-2</v>
      </c>
      <c r="R645">
        <v>-2.18E-2</v>
      </c>
      <c r="S645">
        <v>-1.9900000000000001E-2</v>
      </c>
      <c r="T645">
        <v>-2.0999999999999999E-3</v>
      </c>
    </row>
    <row r="646" spans="1:20">
      <c r="A646">
        <v>201408</v>
      </c>
      <c r="B646">
        <v>4.2299999999999997E-2</v>
      </c>
      <c r="C646">
        <v>0</v>
      </c>
      <c r="D646">
        <v>6.2E-2</v>
      </c>
      <c r="E646">
        <v>1.67E-2</v>
      </c>
      <c r="F646">
        <v>2.3800000000000002E-2</v>
      </c>
      <c r="G646">
        <v>4.2099999999999999E-2</v>
      </c>
      <c r="H646">
        <v>5.0500000000000003E-2</v>
      </c>
      <c r="I646">
        <v>4.3099999999999999E-2</v>
      </c>
      <c r="J646">
        <v>4.6199999999999998E-2</v>
      </c>
      <c r="K646">
        <v>9.7799999999999998E-2</v>
      </c>
      <c r="L646">
        <v>6.59E-2</v>
      </c>
      <c r="M646">
        <v>2.0799999999999999E-2</v>
      </c>
      <c r="N646">
        <v>5.3100000000000001E-2</v>
      </c>
      <c r="O646">
        <v>4.7100000000000003E-2</v>
      </c>
      <c r="P646">
        <v>4.9500000000000002E-2</v>
      </c>
      <c r="Q646">
        <v>5.3800000000000001E-2</v>
      </c>
      <c r="R646">
        <v>4.19E-2</v>
      </c>
      <c r="S646">
        <v>3.85E-2</v>
      </c>
      <c r="T646">
        <v>3.8199999999999998E-2</v>
      </c>
    </row>
    <row r="647" spans="1:20">
      <c r="A647">
        <v>201409</v>
      </c>
      <c r="B647">
        <v>-1.9699999999999999E-2</v>
      </c>
      <c r="C647">
        <v>0</v>
      </c>
      <c r="D647">
        <v>-2.8E-3</v>
      </c>
      <c r="E647">
        <v>-0.1082</v>
      </c>
      <c r="F647">
        <v>-7.8799999999999995E-2</v>
      </c>
      <c r="G647">
        <v>3.7100000000000001E-2</v>
      </c>
      <c r="H647">
        <v>-4.0300000000000002E-2</v>
      </c>
      <c r="I647">
        <v>-2.1700000000000001E-2</v>
      </c>
      <c r="J647">
        <v>1.84E-2</v>
      </c>
      <c r="K647">
        <v>-3.3700000000000001E-2</v>
      </c>
      <c r="L647">
        <v>-5.3400000000000003E-2</v>
      </c>
      <c r="M647">
        <v>-4.3299999999999998E-2</v>
      </c>
      <c r="N647">
        <v>-3.0200000000000001E-2</v>
      </c>
      <c r="O647">
        <v>-9.1999999999999998E-2</v>
      </c>
      <c r="P647">
        <v>3.2000000000000002E-3</v>
      </c>
      <c r="Q647">
        <v>-3.4299999999999997E-2</v>
      </c>
      <c r="R647">
        <v>-9.9000000000000008E-3</v>
      </c>
      <c r="S647">
        <v>-6.4999999999999997E-3</v>
      </c>
      <c r="T647">
        <v>-1.6799999999999999E-2</v>
      </c>
    </row>
    <row r="648" spans="1:20">
      <c r="A648">
        <v>201410</v>
      </c>
      <c r="B648">
        <v>2.52E-2</v>
      </c>
      <c r="C648">
        <v>0</v>
      </c>
      <c r="D648">
        <v>2.1000000000000001E-2</v>
      </c>
      <c r="E648">
        <v>-8.3599999999999994E-2</v>
      </c>
      <c r="F648">
        <v>-4.5100000000000001E-2</v>
      </c>
      <c r="G648">
        <v>1.66E-2</v>
      </c>
      <c r="H648">
        <v>6.9599999999999995E-2</v>
      </c>
      <c r="I648">
        <v>-1.83E-2</v>
      </c>
      <c r="J648">
        <v>4.2000000000000003E-2</v>
      </c>
      <c r="K648">
        <v>0.05</v>
      </c>
      <c r="L648">
        <v>2.76E-2</v>
      </c>
      <c r="M648">
        <v>5.5E-2</v>
      </c>
      <c r="N648">
        <v>2.75E-2</v>
      </c>
      <c r="O648">
        <v>4.3099999999999999E-2</v>
      </c>
      <c r="P648">
        <v>4.2200000000000001E-2</v>
      </c>
      <c r="Q648">
        <v>6.6799999999999998E-2</v>
      </c>
      <c r="R648">
        <v>1.89E-2</v>
      </c>
      <c r="S648">
        <v>3.8699999999999998E-2</v>
      </c>
      <c r="T648">
        <v>2.3599999999999999E-2</v>
      </c>
    </row>
    <row r="649" spans="1:20">
      <c r="A649">
        <v>201411</v>
      </c>
      <c r="B649">
        <v>2.5499999999999998E-2</v>
      </c>
      <c r="C649">
        <v>0</v>
      </c>
      <c r="D649">
        <v>5.2900000000000003E-2</v>
      </c>
      <c r="E649">
        <v>-6.4000000000000003E-3</v>
      </c>
      <c r="F649">
        <v>-9.98E-2</v>
      </c>
      <c r="G649">
        <v>8.7099999999999997E-2</v>
      </c>
      <c r="H649">
        <v>4.1200000000000001E-2</v>
      </c>
      <c r="I649">
        <v>1.4800000000000001E-2</v>
      </c>
      <c r="J649">
        <v>3.73E-2</v>
      </c>
      <c r="K649">
        <v>3.8399999999999997E-2</v>
      </c>
      <c r="L649">
        <v>-1.95E-2</v>
      </c>
      <c r="M649">
        <v>5.8999999999999999E-3</v>
      </c>
      <c r="N649">
        <v>5.0700000000000002E-2</v>
      </c>
      <c r="O649">
        <v>5.16E-2</v>
      </c>
      <c r="P649">
        <v>5.1499999999999997E-2</v>
      </c>
      <c r="Q649">
        <v>2.8999999999999998E-3</v>
      </c>
      <c r="R649">
        <v>9.3799999999999994E-2</v>
      </c>
      <c r="S649">
        <v>0.02</v>
      </c>
      <c r="T649">
        <v>2.52E-2</v>
      </c>
    </row>
    <row r="650" spans="1:20">
      <c r="A650">
        <v>201412</v>
      </c>
      <c r="B650">
        <v>-5.9999999999999995E-4</v>
      </c>
      <c r="C650">
        <v>0</v>
      </c>
      <c r="D650">
        <v>-2.7699999999999999E-2</v>
      </c>
      <c r="E650">
        <v>-7.6499999999999999E-2</v>
      </c>
      <c r="F650">
        <v>6.3E-3</v>
      </c>
      <c r="G650">
        <v>-7.6E-3</v>
      </c>
      <c r="H650">
        <v>1.2800000000000001E-2</v>
      </c>
      <c r="I650">
        <v>-5.0000000000000001E-4</v>
      </c>
      <c r="J650">
        <v>-1.4999999999999999E-2</v>
      </c>
      <c r="K650">
        <v>4.0800000000000003E-2</v>
      </c>
      <c r="L650">
        <v>-5.6300000000000003E-2</v>
      </c>
      <c r="M650">
        <v>1.12E-2</v>
      </c>
      <c r="N650">
        <v>-1.8599999999999998E-2</v>
      </c>
      <c r="O650">
        <v>1.34E-2</v>
      </c>
      <c r="P650">
        <v>4.3E-3</v>
      </c>
      <c r="Q650">
        <v>1.8499999999999999E-2</v>
      </c>
      <c r="R650">
        <v>8.5000000000000006E-3</v>
      </c>
      <c r="S650">
        <v>1.95E-2</v>
      </c>
      <c r="T650">
        <v>-4.3E-3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E4C56-751F-4016-B368-704C79C6F78C}">
  <dimension ref="A1:CC634"/>
  <sheetViews>
    <sheetView workbookViewId="0">
      <selection activeCell="BH22" sqref="BH22"/>
    </sheetView>
  </sheetViews>
  <sheetFormatPr defaultRowHeight="14.5"/>
  <sheetData>
    <row r="1" spans="1:81">
      <c r="I1" t="s">
        <v>227</v>
      </c>
      <c r="T1" t="s">
        <v>228</v>
      </c>
      <c r="AE1" t="s">
        <v>229</v>
      </c>
    </row>
    <row r="2" spans="1:81">
      <c r="B2" t="s">
        <v>76</v>
      </c>
      <c r="C2" t="s">
        <v>230</v>
      </c>
      <c r="D2" t="s">
        <v>231</v>
      </c>
      <c r="E2" t="s">
        <v>232</v>
      </c>
      <c r="F2" t="s">
        <v>40</v>
      </c>
      <c r="I2" t="s">
        <v>233</v>
      </c>
      <c r="J2">
        <v>2</v>
      </c>
      <c r="K2">
        <v>3</v>
      </c>
      <c r="L2">
        <v>4</v>
      </c>
      <c r="M2" t="s">
        <v>234</v>
      </c>
      <c r="N2">
        <v>6</v>
      </c>
      <c r="O2">
        <v>7</v>
      </c>
      <c r="P2">
        <v>8</v>
      </c>
      <c r="Q2">
        <v>9</v>
      </c>
      <c r="R2" t="s">
        <v>235</v>
      </c>
      <c r="S2" t="s">
        <v>236</v>
      </c>
      <c r="T2" t="s">
        <v>115</v>
      </c>
      <c r="U2">
        <v>2</v>
      </c>
      <c r="V2">
        <v>3</v>
      </c>
      <c r="W2">
        <v>4</v>
      </c>
      <c r="X2">
        <v>5</v>
      </c>
      <c r="Y2">
        <v>6</v>
      </c>
      <c r="Z2">
        <v>7</v>
      </c>
      <c r="AA2">
        <v>8</v>
      </c>
      <c r="AB2">
        <v>9</v>
      </c>
      <c r="AC2" t="s">
        <v>116</v>
      </c>
      <c r="AD2" t="s">
        <v>237</v>
      </c>
      <c r="AE2" t="s">
        <v>238</v>
      </c>
      <c r="AF2">
        <v>2</v>
      </c>
      <c r="AG2">
        <v>3</v>
      </c>
      <c r="AH2">
        <v>4</v>
      </c>
      <c r="AI2">
        <v>5</v>
      </c>
      <c r="AJ2">
        <v>6</v>
      </c>
      <c r="AK2">
        <v>7</v>
      </c>
      <c r="AL2">
        <v>8</v>
      </c>
      <c r="AM2">
        <v>9</v>
      </c>
      <c r="AN2" t="s">
        <v>239</v>
      </c>
      <c r="AO2" t="s">
        <v>240</v>
      </c>
      <c r="AR2" t="s">
        <v>80</v>
      </c>
      <c r="BE2" t="s">
        <v>241</v>
      </c>
    </row>
    <row r="3" spans="1:81">
      <c r="A3" t="s">
        <v>242</v>
      </c>
      <c r="B3">
        <v>5.4899999999999997E-2</v>
      </c>
      <c r="C3">
        <v>2.92E-2</v>
      </c>
      <c r="D3">
        <v>5.0700000000000002E-2</v>
      </c>
      <c r="E3">
        <v>8.6599999999999996E-2</v>
      </c>
      <c r="F3">
        <v>5.16E-2</v>
      </c>
      <c r="H3" t="s">
        <v>242</v>
      </c>
      <c r="I3">
        <v>9.2299999999999993E-2</v>
      </c>
      <c r="J3">
        <v>8.4599999999999995E-2</v>
      </c>
      <c r="K3">
        <v>9.1399999999999995E-2</v>
      </c>
      <c r="L3">
        <v>8.3500000000000005E-2</v>
      </c>
      <c r="M3">
        <v>8.7099999999999997E-2</v>
      </c>
      <c r="N3">
        <v>7.7399999999999997E-2</v>
      </c>
      <c r="O3">
        <v>7.8899999999999998E-2</v>
      </c>
      <c r="P3">
        <v>7.2400000000000006E-2</v>
      </c>
      <c r="Q3">
        <v>6.5299999999999997E-2</v>
      </c>
      <c r="R3">
        <v>4.7100000000000003E-2</v>
      </c>
      <c r="S3">
        <v>4.5199999999999997E-2</v>
      </c>
      <c r="T3">
        <v>4.1399999999999999E-2</v>
      </c>
      <c r="U3">
        <v>5.79E-2</v>
      </c>
      <c r="V3">
        <v>6.2100000000000002E-2</v>
      </c>
      <c r="W3">
        <v>5.9799999999999999E-2</v>
      </c>
      <c r="X3">
        <v>6.1100000000000002E-2</v>
      </c>
      <c r="Y3">
        <v>7.0099999999999996E-2</v>
      </c>
      <c r="Z3">
        <v>7.5700000000000003E-2</v>
      </c>
      <c r="AA3">
        <v>8.3599999999999994E-2</v>
      </c>
      <c r="AB3">
        <v>9.1999999999999998E-2</v>
      </c>
      <c r="AC3">
        <v>0.1119</v>
      </c>
      <c r="AD3">
        <v>7.0499999999999993E-2</v>
      </c>
      <c r="AE3">
        <v>-2.6700000000000002E-2</v>
      </c>
      <c r="AF3">
        <v>2.9700000000000001E-2</v>
      </c>
      <c r="AG3">
        <v>4.5100000000000001E-2</v>
      </c>
      <c r="AH3">
        <v>5.0299999999999997E-2</v>
      </c>
      <c r="AI3">
        <v>4.3900000000000002E-2</v>
      </c>
      <c r="AJ3">
        <v>5.3100000000000001E-2</v>
      </c>
      <c r="AK3">
        <v>5.7000000000000002E-2</v>
      </c>
      <c r="AL3">
        <v>7.9600000000000004E-2</v>
      </c>
      <c r="AM3">
        <v>8.5800000000000001E-2</v>
      </c>
      <c r="AN3">
        <v>0.13150000000000001</v>
      </c>
      <c r="AO3">
        <v>0.15820000000000001</v>
      </c>
      <c r="BD3" t="s">
        <v>199</v>
      </c>
      <c r="BE3" t="s">
        <v>243</v>
      </c>
      <c r="BF3" t="s">
        <v>244</v>
      </c>
      <c r="BG3" t="s">
        <v>31</v>
      </c>
      <c r="BT3" t="s">
        <v>245</v>
      </c>
      <c r="BU3" t="s">
        <v>246</v>
      </c>
      <c r="BV3" t="s">
        <v>247</v>
      </c>
      <c r="BW3" t="s">
        <v>248</v>
      </c>
    </row>
    <row r="4" spans="1:81">
      <c r="A4" t="s">
        <v>249</v>
      </c>
      <c r="B4">
        <v>0.15670000000000001</v>
      </c>
      <c r="C4">
        <v>0.1084</v>
      </c>
      <c r="D4">
        <v>0.1002</v>
      </c>
      <c r="E4">
        <v>0.14829999999999999</v>
      </c>
      <c r="F4">
        <v>8.3000000000000001E-3</v>
      </c>
      <c r="H4" t="s">
        <v>249</v>
      </c>
      <c r="I4">
        <v>0.22420000000000001</v>
      </c>
      <c r="J4">
        <v>0.22170000000000001</v>
      </c>
      <c r="K4">
        <v>0.21179999999999999</v>
      </c>
      <c r="L4">
        <v>0.2041</v>
      </c>
      <c r="M4">
        <v>0.19689999999999999</v>
      </c>
      <c r="N4">
        <v>0.18440000000000001</v>
      </c>
      <c r="O4">
        <v>0.18160000000000001</v>
      </c>
      <c r="P4">
        <v>0.17710000000000001</v>
      </c>
      <c r="Q4">
        <v>0.16259999999999999</v>
      </c>
      <c r="R4">
        <v>0.14940000000000001</v>
      </c>
      <c r="S4">
        <v>0.1694</v>
      </c>
      <c r="T4">
        <v>0.18129999999999999</v>
      </c>
      <c r="U4">
        <v>0.16539999999999999</v>
      </c>
      <c r="V4">
        <v>0.16220000000000001</v>
      </c>
      <c r="W4">
        <v>0.16619999999999999</v>
      </c>
      <c r="X4">
        <v>0.15570000000000001</v>
      </c>
      <c r="Y4">
        <v>0.15770000000000001</v>
      </c>
      <c r="Z4">
        <v>0.15459999999999999</v>
      </c>
      <c r="AA4">
        <v>0.16</v>
      </c>
      <c r="AB4">
        <v>0.16769999999999999</v>
      </c>
      <c r="AC4">
        <v>0.20430000000000001</v>
      </c>
      <c r="AD4">
        <v>0.1608</v>
      </c>
      <c r="AE4">
        <v>0.27950000000000003</v>
      </c>
      <c r="AF4">
        <v>0.2177</v>
      </c>
      <c r="AG4">
        <v>0.18740000000000001</v>
      </c>
      <c r="AH4">
        <v>0.1686</v>
      </c>
      <c r="AI4">
        <v>0.15679999999999999</v>
      </c>
      <c r="AJ4">
        <v>0.15840000000000001</v>
      </c>
      <c r="AK4">
        <v>0.15429999999999999</v>
      </c>
      <c r="AL4">
        <v>0.15659999999999999</v>
      </c>
      <c r="AM4">
        <v>0.1699</v>
      </c>
      <c r="AN4">
        <v>0.216</v>
      </c>
      <c r="AO4">
        <v>0.24199999999999999</v>
      </c>
      <c r="AR4" t="s">
        <v>83</v>
      </c>
      <c r="BB4" t="s">
        <v>227</v>
      </c>
      <c r="BC4" t="s">
        <v>233</v>
      </c>
      <c r="BD4">
        <v>9.2254000000000005</v>
      </c>
      <c r="BE4">
        <v>1.1129</v>
      </c>
      <c r="BF4">
        <v>7.9264000000000001</v>
      </c>
      <c r="BG4">
        <f>BE4*$BI$21+$BI$20</f>
        <v>7.9261842075512003</v>
      </c>
      <c r="BH4" t="s">
        <v>80</v>
      </c>
      <c r="BS4">
        <v>1</v>
      </c>
      <c r="BT4">
        <v>3.1099999999999999E-2</v>
      </c>
      <c r="BU4">
        <v>-6.4999999999999997E-3</v>
      </c>
      <c r="BV4">
        <v>-1.78E-2</v>
      </c>
      <c r="BW4">
        <v>1.4999999999999999E-2</v>
      </c>
      <c r="CB4">
        <v>0</v>
      </c>
      <c r="CC4">
        <v>0</v>
      </c>
    </row>
    <row r="5" spans="1:81">
      <c r="I5" t="s">
        <v>241</v>
      </c>
      <c r="AR5" t="s">
        <v>85</v>
      </c>
      <c r="AS5">
        <v>0.93147132200000005</v>
      </c>
      <c r="BC5">
        <v>2</v>
      </c>
      <c r="BD5">
        <v>8.4605999999999995</v>
      </c>
      <c r="BE5">
        <v>1.2009000000000001</v>
      </c>
      <c r="BF5">
        <v>8.4364000000000008</v>
      </c>
      <c r="BG5">
        <f t="shared" ref="BG5:BG23" si="0">BE5*$BI$21+$BI$20</f>
        <v>8.4366985308152014</v>
      </c>
      <c r="BS5">
        <v>2</v>
      </c>
      <c r="BT5">
        <v>1.8599999999999998E-2</v>
      </c>
      <c r="BU5">
        <v>-1.17E-2</v>
      </c>
      <c r="BV5">
        <v>2.3999999999999998E-3</v>
      </c>
      <c r="BW5">
        <v>1.01E-2</v>
      </c>
      <c r="CB5">
        <v>1</v>
      </c>
      <c r="CC5">
        <v>1</v>
      </c>
    </row>
    <row r="6" spans="1:81">
      <c r="H6" t="s">
        <v>250</v>
      </c>
      <c r="I6">
        <v>3.1099999999999999E-2</v>
      </c>
      <c r="J6">
        <v>1.8599999999999998E-2</v>
      </c>
      <c r="K6">
        <v>2.58E-2</v>
      </c>
      <c r="L6">
        <v>1.95E-2</v>
      </c>
      <c r="M6">
        <v>2.3699999999999999E-2</v>
      </c>
      <c r="N6">
        <v>1.6799999999999999E-2</v>
      </c>
      <c r="O6">
        <v>1.8100000000000002E-2</v>
      </c>
      <c r="P6">
        <v>1.26E-2</v>
      </c>
      <c r="Q6">
        <v>9.7999999999999997E-3</v>
      </c>
      <c r="R6">
        <v>-4.0000000000000001E-3</v>
      </c>
      <c r="S6">
        <v>3.5099999999999999E-2</v>
      </c>
      <c r="T6">
        <v>-1.78E-2</v>
      </c>
      <c r="U6">
        <v>2.3999999999999998E-3</v>
      </c>
      <c r="V6">
        <v>8.0999999999999996E-3</v>
      </c>
      <c r="W6">
        <v>5.4000000000000003E-3</v>
      </c>
      <c r="X6">
        <v>1.1299999999999999E-2</v>
      </c>
      <c r="Y6">
        <v>1.9199999999999998E-2</v>
      </c>
      <c r="Z6">
        <v>2.7799999999999998E-2</v>
      </c>
      <c r="AA6">
        <v>3.4700000000000002E-2</v>
      </c>
      <c r="AB6">
        <v>4.0800000000000003E-2</v>
      </c>
      <c r="AC6">
        <v>5.3499999999999999E-2</v>
      </c>
      <c r="AD6">
        <v>7.1300000000000002E-2</v>
      </c>
      <c r="AE6">
        <v>-0.1052</v>
      </c>
      <c r="AF6">
        <v>-3.5200000000000002E-2</v>
      </c>
      <c r="AG6">
        <v>-1.11E-2</v>
      </c>
      <c r="AH6">
        <v>-2.5999999999999999E-3</v>
      </c>
      <c r="AI6">
        <v>-6.6E-3</v>
      </c>
      <c r="AJ6">
        <v>1.6000000000000001E-3</v>
      </c>
      <c r="AK6">
        <v>7.1999999999999998E-3</v>
      </c>
      <c r="AL6">
        <v>2.9000000000000001E-2</v>
      </c>
      <c r="AM6">
        <v>3.1699999999999999E-2</v>
      </c>
      <c r="AN6">
        <v>6.7400000000000002E-2</v>
      </c>
      <c r="AO6">
        <v>0.1726</v>
      </c>
      <c r="AR6" t="s">
        <v>86</v>
      </c>
      <c r="AS6">
        <v>0.86763882400000003</v>
      </c>
      <c r="BC6">
        <v>3</v>
      </c>
      <c r="BD6">
        <v>9.1448</v>
      </c>
      <c r="BE6">
        <v>1.1947000000000001</v>
      </c>
      <c r="BF6">
        <v>8.4007000000000005</v>
      </c>
      <c r="BG6">
        <f t="shared" si="0"/>
        <v>8.4007304762216002</v>
      </c>
      <c r="BH6" t="s">
        <v>83</v>
      </c>
      <c r="BS6">
        <v>3</v>
      </c>
      <c r="BT6">
        <v>2.58E-2</v>
      </c>
      <c r="BU6">
        <v>-2.2000000000000001E-3</v>
      </c>
      <c r="BV6">
        <v>8.0999999999999996E-3</v>
      </c>
      <c r="BW6">
        <v>6.4000000000000003E-3</v>
      </c>
      <c r="CB6">
        <v>2</v>
      </c>
      <c r="CC6">
        <v>2</v>
      </c>
    </row>
    <row r="7" spans="1:81">
      <c r="H7" t="s">
        <v>251</v>
      </c>
      <c r="I7">
        <v>1.1129</v>
      </c>
      <c r="J7">
        <v>1.2009000000000001</v>
      </c>
      <c r="K7">
        <v>1.1947000000000001</v>
      </c>
      <c r="L7">
        <v>1.1654</v>
      </c>
      <c r="M7">
        <v>1.1536</v>
      </c>
      <c r="N7">
        <v>1.1021000000000001</v>
      </c>
      <c r="O7">
        <v>1.1054999999999999</v>
      </c>
      <c r="P7">
        <v>1.0885</v>
      </c>
      <c r="Q7">
        <v>1.0105</v>
      </c>
      <c r="R7">
        <v>0.93010000000000004</v>
      </c>
      <c r="S7">
        <v>0.18290000000000001</v>
      </c>
      <c r="T7">
        <v>1.0777000000000001</v>
      </c>
      <c r="U7">
        <v>1.0114000000000001</v>
      </c>
      <c r="V7">
        <v>0.98319999999999996</v>
      </c>
      <c r="W7">
        <v>0.98839999999999995</v>
      </c>
      <c r="X7">
        <v>0.90580000000000005</v>
      </c>
      <c r="Y7">
        <v>0.92689999999999995</v>
      </c>
      <c r="Z7">
        <v>0.871</v>
      </c>
      <c r="AA7">
        <v>0.88980000000000004</v>
      </c>
      <c r="AB7">
        <v>0.93010000000000004</v>
      </c>
      <c r="AC7">
        <v>1.0633999999999999</v>
      </c>
      <c r="AD7">
        <v>-1.43E-2</v>
      </c>
      <c r="AE7">
        <v>1.4276</v>
      </c>
      <c r="AF7">
        <v>1.1816</v>
      </c>
      <c r="AG7">
        <v>1.0235000000000001</v>
      </c>
      <c r="AH7">
        <v>0.96299999999999997</v>
      </c>
      <c r="AI7">
        <v>0.91879999999999995</v>
      </c>
      <c r="AJ7">
        <v>0.93789999999999996</v>
      </c>
      <c r="AK7">
        <v>0.90590000000000004</v>
      </c>
      <c r="AL7">
        <v>0.92090000000000005</v>
      </c>
      <c r="AM7">
        <v>0.98409999999999997</v>
      </c>
      <c r="AN7">
        <v>1.1665000000000001</v>
      </c>
      <c r="AO7">
        <v>-0.2611</v>
      </c>
      <c r="AR7" t="s">
        <v>87</v>
      </c>
      <c r="AS7">
        <v>0.86697257699999997</v>
      </c>
      <c r="BC7">
        <v>4</v>
      </c>
      <c r="BD7">
        <v>8.3542000000000005</v>
      </c>
      <c r="BE7">
        <v>1.1654</v>
      </c>
      <c r="BF7">
        <v>8.2306000000000008</v>
      </c>
      <c r="BG7">
        <f t="shared" si="0"/>
        <v>8.230752411771201</v>
      </c>
      <c r="BH7" t="s">
        <v>85</v>
      </c>
      <c r="BI7">
        <v>0.35669111799999997</v>
      </c>
      <c r="BS7">
        <v>4</v>
      </c>
      <c r="BT7">
        <v>1.95E-2</v>
      </c>
      <c r="BU7">
        <v>-5.1999999999999998E-3</v>
      </c>
      <c r="BV7">
        <v>5.4000000000000003E-3</v>
      </c>
      <c r="BW7">
        <v>-9.1000000000000004E-3</v>
      </c>
      <c r="CB7">
        <v>3</v>
      </c>
      <c r="CC7">
        <v>3</v>
      </c>
    </row>
    <row r="8" spans="1:81">
      <c r="H8" t="s">
        <v>252</v>
      </c>
      <c r="I8">
        <v>1.5522</v>
      </c>
      <c r="J8">
        <v>1.1164000000000001</v>
      </c>
      <c r="K8">
        <v>1.831</v>
      </c>
      <c r="L8">
        <v>1.5058</v>
      </c>
      <c r="M8">
        <v>2.1334</v>
      </c>
      <c r="N8">
        <v>1.829</v>
      </c>
      <c r="O8">
        <v>2.3374000000000001</v>
      </c>
      <c r="P8">
        <v>1.8613</v>
      </c>
      <c r="Q8">
        <v>1.8723000000000001</v>
      </c>
      <c r="R8">
        <v>-0.85040000000000004</v>
      </c>
      <c r="S8">
        <v>1.4782999999999999</v>
      </c>
      <c r="T8">
        <v>-1.9041999999999999</v>
      </c>
      <c r="U8">
        <v>0.35260000000000002</v>
      </c>
      <c r="V8">
        <v>1.1177999999999999</v>
      </c>
      <c r="W8">
        <v>0.63480000000000003</v>
      </c>
      <c r="X8">
        <v>1.2407999999999999</v>
      </c>
      <c r="Y8">
        <v>2.1985000000000001</v>
      </c>
      <c r="Z8">
        <v>2.6941000000000002</v>
      </c>
      <c r="AA8">
        <v>3.1067999999999998</v>
      </c>
      <c r="AB8">
        <v>3.4611999999999998</v>
      </c>
      <c r="AC8">
        <v>3.1825000000000001</v>
      </c>
      <c r="AD8">
        <v>3.1181000000000001</v>
      </c>
      <c r="AE8">
        <v>-4.4131</v>
      </c>
      <c r="AF8">
        <v>-2.1587999999999998</v>
      </c>
      <c r="AG8">
        <v>-0.80449999999999999</v>
      </c>
      <c r="AH8">
        <v>-0.2445</v>
      </c>
      <c r="AI8">
        <v>-0.74229999999999996</v>
      </c>
      <c r="AJ8">
        <v>0.18659999999999999</v>
      </c>
      <c r="AK8">
        <v>0.83720000000000006</v>
      </c>
      <c r="AL8">
        <v>3.3477999999999999</v>
      </c>
      <c r="AM8">
        <v>3.1259999999999999</v>
      </c>
      <c r="AN8">
        <v>4.1140999999999996</v>
      </c>
      <c r="AO8">
        <v>5.0850999999999997</v>
      </c>
      <c r="AR8" t="s">
        <v>88</v>
      </c>
      <c r="AS8">
        <v>1.7835646E-2</v>
      </c>
      <c r="BC8" t="s">
        <v>234</v>
      </c>
      <c r="BD8">
        <v>8.7064000000000004</v>
      </c>
      <c r="BE8">
        <v>1.1536</v>
      </c>
      <c r="BF8">
        <v>8.1624999999999996</v>
      </c>
      <c r="BG8">
        <f t="shared" si="0"/>
        <v>8.1622970820607996</v>
      </c>
      <c r="BH8" t="s">
        <v>86</v>
      </c>
      <c r="BI8">
        <v>0.12722855399999999</v>
      </c>
      <c r="BS8">
        <v>5</v>
      </c>
      <c r="BT8">
        <v>2.3699999999999999E-2</v>
      </c>
      <c r="BU8">
        <v>2.5000000000000001E-3</v>
      </c>
      <c r="BV8">
        <v>1.1299999999999999E-2</v>
      </c>
      <c r="BW8">
        <v>-6.4999999999999997E-3</v>
      </c>
      <c r="CB8">
        <v>4</v>
      </c>
      <c r="CC8">
        <v>4</v>
      </c>
    </row>
    <row r="9" spans="1:81">
      <c r="H9" t="s">
        <v>252</v>
      </c>
      <c r="I9">
        <v>30.273700000000002</v>
      </c>
      <c r="J9">
        <v>39.231299999999997</v>
      </c>
      <c r="K9">
        <v>46.201500000000003</v>
      </c>
      <c r="L9">
        <v>49.0197</v>
      </c>
      <c r="M9">
        <v>56.652200000000001</v>
      </c>
      <c r="N9">
        <v>65.269800000000004</v>
      </c>
      <c r="O9">
        <v>77.674199999999999</v>
      </c>
      <c r="P9">
        <v>87.372600000000006</v>
      </c>
      <c r="Q9">
        <v>105.1888</v>
      </c>
      <c r="R9">
        <v>107.6443</v>
      </c>
      <c r="S9">
        <v>4.1971999999999996</v>
      </c>
      <c r="T9">
        <v>62.676099999999998</v>
      </c>
      <c r="U9">
        <v>81.833200000000005</v>
      </c>
      <c r="V9">
        <v>74.065100000000001</v>
      </c>
      <c r="W9">
        <v>62.763599999999997</v>
      </c>
      <c r="X9">
        <v>54.26</v>
      </c>
      <c r="Y9">
        <v>57.892499999999998</v>
      </c>
      <c r="Z9">
        <v>45.950800000000001</v>
      </c>
      <c r="AA9">
        <v>43.398299999999999</v>
      </c>
      <c r="AB9">
        <v>42.959699999999998</v>
      </c>
      <c r="AC9">
        <v>34.492600000000003</v>
      </c>
      <c r="AD9">
        <v>-0.34110000000000001</v>
      </c>
      <c r="AE9">
        <v>32.655500000000004</v>
      </c>
      <c r="AF9">
        <v>39.499899999999997</v>
      </c>
      <c r="AG9">
        <v>40.487499999999997</v>
      </c>
      <c r="AH9">
        <v>49.057699999999997</v>
      </c>
      <c r="AI9">
        <v>56.637500000000003</v>
      </c>
      <c r="AJ9">
        <v>60.669499999999999</v>
      </c>
      <c r="AK9">
        <v>57.377600000000001</v>
      </c>
      <c r="AL9">
        <v>57.987400000000001</v>
      </c>
      <c r="AM9">
        <v>52.927900000000001</v>
      </c>
      <c r="AN9">
        <v>38.810299999999998</v>
      </c>
      <c r="AO9">
        <v>-4.1936</v>
      </c>
      <c r="AR9" t="s">
        <v>89</v>
      </c>
      <c r="AS9">
        <v>600</v>
      </c>
      <c r="BC9">
        <v>6</v>
      </c>
      <c r="BD9">
        <v>7.7384000000000004</v>
      </c>
      <c r="BE9">
        <v>1.1021000000000001</v>
      </c>
      <c r="BF9">
        <v>7.8632999999999997</v>
      </c>
      <c r="BG9">
        <f t="shared" si="0"/>
        <v>7.8635301769688004</v>
      </c>
      <c r="BH9" t="s">
        <v>87</v>
      </c>
      <c r="BI9">
        <v>7.8741250999999998E-2</v>
      </c>
      <c r="BS9">
        <v>6</v>
      </c>
      <c r="BT9">
        <v>1.6799999999999999E-2</v>
      </c>
      <c r="BU9">
        <v>-5.9999999999999995E-4</v>
      </c>
      <c r="BV9">
        <v>1.9199999999999998E-2</v>
      </c>
      <c r="BW9">
        <v>-3.5000000000000001E-3</v>
      </c>
      <c r="CB9">
        <v>5</v>
      </c>
      <c r="CC9">
        <v>5</v>
      </c>
    </row>
    <row r="10" spans="1:81">
      <c r="H10" t="s">
        <v>109</v>
      </c>
      <c r="I10">
        <v>0.60450000000000004</v>
      </c>
      <c r="J10">
        <v>0.71970000000000001</v>
      </c>
      <c r="K10">
        <v>0.78080000000000005</v>
      </c>
      <c r="L10">
        <v>0.8004</v>
      </c>
      <c r="M10">
        <v>0.8427</v>
      </c>
      <c r="N10">
        <v>0.87670000000000003</v>
      </c>
      <c r="O10">
        <v>0.90969999999999995</v>
      </c>
      <c r="P10">
        <v>0.92720000000000002</v>
      </c>
      <c r="Q10">
        <v>0.9486</v>
      </c>
      <c r="R10">
        <v>0.95079999999999998</v>
      </c>
      <c r="S10">
        <v>2.7E-2</v>
      </c>
      <c r="T10">
        <v>0.86770000000000003</v>
      </c>
      <c r="U10">
        <v>0.91790000000000005</v>
      </c>
      <c r="V10">
        <v>0.90149999999999997</v>
      </c>
      <c r="W10">
        <v>0.86799999999999999</v>
      </c>
      <c r="X10">
        <v>0.83089999999999997</v>
      </c>
      <c r="Y10">
        <v>0.84830000000000005</v>
      </c>
      <c r="Z10">
        <v>0.77890000000000004</v>
      </c>
      <c r="AA10">
        <v>0.75860000000000005</v>
      </c>
      <c r="AB10">
        <v>0.75490000000000002</v>
      </c>
      <c r="AC10">
        <v>0.66490000000000005</v>
      </c>
      <c r="AD10">
        <v>-1.5E-3</v>
      </c>
      <c r="AE10">
        <v>0.6401</v>
      </c>
      <c r="AF10">
        <v>0.72250000000000003</v>
      </c>
      <c r="AG10">
        <v>0.73229999999999995</v>
      </c>
      <c r="AH10">
        <v>0.80059999999999998</v>
      </c>
      <c r="AI10">
        <v>0.84260000000000002</v>
      </c>
      <c r="AJ10">
        <v>0.86</v>
      </c>
      <c r="AK10">
        <v>0.84599999999999997</v>
      </c>
      <c r="AL10">
        <v>0.8488</v>
      </c>
      <c r="AM10">
        <v>0.82379999999999998</v>
      </c>
      <c r="AN10">
        <v>0.71530000000000005</v>
      </c>
      <c r="AO10">
        <v>2.69E-2</v>
      </c>
      <c r="BC10">
        <v>7</v>
      </c>
      <c r="BD10">
        <v>7.8875999999999999</v>
      </c>
      <c r="BE10">
        <v>1.1054999999999999</v>
      </c>
      <c r="BF10">
        <v>7.8834999999999997</v>
      </c>
      <c r="BG10">
        <f t="shared" si="0"/>
        <v>7.8832545940039997</v>
      </c>
      <c r="BH10" t="s">
        <v>88</v>
      </c>
      <c r="BI10">
        <v>1.639132714</v>
      </c>
      <c r="BS10">
        <v>7</v>
      </c>
      <c r="BT10">
        <v>1.8100000000000002E-2</v>
      </c>
      <c r="BU10">
        <v>4.5999999999999999E-3</v>
      </c>
      <c r="BV10">
        <v>2.7799999999999998E-2</v>
      </c>
      <c r="BW10">
        <v>-3.8999999999999998E-3</v>
      </c>
      <c r="CB10">
        <v>6</v>
      </c>
      <c r="CC10">
        <v>6</v>
      </c>
    </row>
    <row r="11" spans="1:81">
      <c r="I11" t="s">
        <v>253</v>
      </c>
      <c r="AR11" t="s">
        <v>90</v>
      </c>
      <c r="BC11">
        <v>8</v>
      </c>
      <c r="BD11">
        <v>7.2442000000000002</v>
      </c>
      <c r="BE11">
        <v>1.0885</v>
      </c>
      <c r="BF11">
        <v>7.7843999999999998</v>
      </c>
      <c r="BG11">
        <f t="shared" si="0"/>
        <v>7.7846325088280004</v>
      </c>
      <c r="BH11" t="s">
        <v>89</v>
      </c>
      <c r="BI11">
        <v>20</v>
      </c>
      <c r="BS11">
        <v>8</v>
      </c>
      <c r="BT11">
        <v>1.26E-2</v>
      </c>
      <c r="BU11">
        <v>5.9999999999999995E-4</v>
      </c>
      <c r="BV11">
        <v>3.4700000000000002E-2</v>
      </c>
      <c r="BW11">
        <v>-9.7999999999999997E-3</v>
      </c>
      <c r="CB11">
        <v>7</v>
      </c>
      <c r="CC11">
        <v>7</v>
      </c>
    </row>
    <row r="12" spans="1:81">
      <c r="H12" t="s">
        <v>250</v>
      </c>
      <c r="I12">
        <v>-6.4999999999999997E-3</v>
      </c>
      <c r="J12">
        <v>-1.17E-2</v>
      </c>
      <c r="K12">
        <v>-2.2000000000000001E-3</v>
      </c>
      <c r="L12">
        <v>-5.1999999999999998E-3</v>
      </c>
      <c r="M12">
        <v>2.5000000000000001E-3</v>
      </c>
      <c r="N12">
        <v>-5.9999999999999995E-4</v>
      </c>
      <c r="O12">
        <v>4.5999999999999999E-3</v>
      </c>
      <c r="P12">
        <v>5.9999999999999995E-4</v>
      </c>
      <c r="Q12">
        <v>1.6000000000000001E-3</v>
      </c>
      <c r="R12">
        <v>4.5999999999999999E-3</v>
      </c>
      <c r="S12" s="60">
        <v>-1.11E-2</v>
      </c>
      <c r="T12">
        <v>1.4999999999999999E-2</v>
      </c>
      <c r="U12">
        <v>1.01E-2</v>
      </c>
      <c r="V12">
        <v>6.4000000000000003E-3</v>
      </c>
      <c r="W12">
        <v>-9.1000000000000004E-3</v>
      </c>
      <c r="X12">
        <v>-6.4999999999999997E-3</v>
      </c>
      <c r="Y12">
        <v>-3.5000000000000001E-3</v>
      </c>
      <c r="Z12">
        <v>-3.8999999999999998E-3</v>
      </c>
      <c r="AA12">
        <v>-9.7999999999999997E-3</v>
      </c>
      <c r="AB12">
        <v>-5.1000000000000004E-3</v>
      </c>
      <c r="AC12">
        <v>-1.17E-2</v>
      </c>
      <c r="AD12">
        <v>-2.6700000000000002E-2</v>
      </c>
      <c r="AE12">
        <v>-0.125</v>
      </c>
      <c r="AF12">
        <v>-5.3100000000000001E-2</v>
      </c>
      <c r="AG12">
        <v>-2.93E-2</v>
      </c>
      <c r="AH12">
        <v>-1.61E-2</v>
      </c>
      <c r="AI12">
        <v>-0.02</v>
      </c>
      <c r="AJ12">
        <v>-8.3000000000000001E-3</v>
      </c>
      <c r="AK12">
        <v>8.0000000000000004E-4</v>
      </c>
      <c r="AL12">
        <v>2.46E-2</v>
      </c>
      <c r="AM12">
        <v>2.8899999999999999E-2</v>
      </c>
      <c r="AN12">
        <v>7.7600000000000002E-2</v>
      </c>
      <c r="AO12">
        <v>0.2026</v>
      </c>
      <c r="AS12" t="s">
        <v>91</v>
      </c>
      <c r="AT12" t="s">
        <v>92</v>
      </c>
      <c r="AU12" t="s">
        <v>93</v>
      </c>
      <c r="AV12" t="s">
        <v>94</v>
      </c>
      <c r="AW12" t="s">
        <v>95</v>
      </c>
      <c r="BC12">
        <v>9</v>
      </c>
      <c r="BD12">
        <v>6.5324</v>
      </c>
      <c r="BE12">
        <v>1.0105</v>
      </c>
      <c r="BF12">
        <v>7.3322000000000003</v>
      </c>
      <c r="BG12">
        <f t="shared" si="0"/>
        <v>7.3321311768439994</v>
      </c>
      <c r="BS12">
        <v>9</v>
      </c>
      <c r="BT12">
        <v>9.7999999999999997E-3</v>
      </c>
      <c r="BU12">
        <v>1.6000000000000001E-3</v>
      </c>
      <c r="BV12">
        <v>4.0800000000000003E-2</v>
      </c>
      <c r="BW12">
        <v>-5.1000000000000004E-3</v>
      </c>
      <c r="CB12">
        <v>8</v>
      </c>
      <c r="CC12">
        <v>8</v>
      </c>
    </row>
    <row r="13" spans="1:81">
      <c r="H13" t="s">
        <v>254</v>
      </c>
      <c r="I13">
        <v>0.90159999999999996</v>
      </c>
      <c r="J13">
        <v>1.0057</v>
      </c>
      <c r="K13">
        <v>1.0375000000000001</v>
      </c>
      <c r="L13">
        <v>1.0225</v>
      </c>
      <c r="M13">
        <v>1.0384</v>
      </c>
      <c r="N13">
        <v>1.0238</v>
      </c>
      <c r="O13">
        <v>1.0475000000000001</v>
      </c>
      <c r="P13">
        <v>1.0543</v>
      </c>
      <c r="Q13">
        <v>1.0181</v>
      </c>
      <c r="R13">
        <v>0.97770000000000001</v>
      </c>
      <c r="S13" s="60">
        <v>-7.6200000000000004E-2</v>
      </c>
      <c r="T13">
        <v>1.0034000000000001</v>
      </c>
      <c r="U13">
        <v>1.0021</v>
      </c>
      <c r="V13">
        <v>0.99990000000000001</v>
      </c>
      <c r="W13">
        <v>1.0426</v>
      </c>
      <c r="X13">
        <v>0.9758</v>
      </c>
      <c r="Y13">
        <v>0.99590000000000001</v>
      </c>
      <c r="Z13">
        <v>0.97089999999999999</v>
      </c>
      <c r="AA13">
        <v>0.998</v>
      </c>
      <c r="AB13">
        <v>1.0299</v>
      </c>
      <c r="AC13">
        <v>1.1660999999999999</v>
      </c>
      <c r="AD13">
        <v>0.16270000000000001</v>
      </c>
      <c r="AE13">
        <v>1.3748</v>
      </c>
      <c r="AF13">
        <v>1.206</v>
      </c>
      <c r="AG13">
        <v>1.081</v>
      </c>
      <c r="AH13">
        <v>1.0214000000000001</v>
      </c>
      <c r="AI13">
        <v>0.97629999999999995</v>
      </c>
      <c r="AJ13">
        <v>0.98880000000000001</v>
      </c>
      <c r="AK13">
        <v>0.95909999999999995</v>
      </c>
      <c r="AL13">
        <v>0.95250000000000001</v>
      </c>
      <c r="AM13">
        <v>1</v>
      </c>
      <c r="AN13">
        <v>1.0338000000000001</v>
      </c>
      <c r="AO13">
        <v>-0.34100000000000003</v>
      </c>
      <c r="AR13" t="s">
        <v>96</v>
      </c>
      <c r="AS13">
        <v>3</v>
      </c>
      <c r="AT13">
        <v>1.242802983</v>
      </c>
      <c r="AU13">
        <v>0.41426766100000001</v>
      </c>
      <c r="AV13">
        <v>1302.276987</v>
      </c>
      <c r="AW13" s="6">
        <v>3.4998999999999998E-261</v>
      </c>
      <c r="BC13" t="s">
        <v>235</v>
      </c>
      <c r="BD13">
        <v>4.7093999999999996</v>
      </c>
      <c r="BE13">
        <v>0.93010000000000004</v>
      </c>
      <c r="BF13">
        <v>6.8654999999999999</v>
      </c>
      <c r="BG13">
        <f t="shared" si="0"/>
        <v>6.8657067269528005</v>
      </c>
      <c r="BH13" t="s">
        <v>90</v>
      </c>
      <c r="BS13">
        <v>10</v>
      </c>
      <c r="BT13">
        <v>-4.0000000000000001E-3</v>
      </c>
      <c r="BU13">
        <v>4.5999999999999999E-3</v>
      </c>
      <c r="BV13">
        <v>5.3499999999999999E-2</v>
      </c>
      <c r="BW13">
        <v>-1.17E-2</v>
      </c>
      <c r="CB13">
        <v>9</v>
      </c>
      <c r="CC13">
        <v>9</v>
      </c>
    </row>
    <row r="14" spans="1:81">
      <c r="H14" t="s">
        <v>255</v>
      </c>
      <c r="I14">
        <v>1.2392000000000001</v>
      </c>
      <c r="J14">
        <v>1.0908</v>
      </c>
      <c r="K14">
        <v>0.92179999999999995</v>
      </c>
      <c r="L14">
        <v>0.82920000000000005</v>
      </c>
      <c r="M14">
        <v>0.68340000000000001</v>
      </c>
      <c r="N14">
        <v>0.50009999999999999</v>
      </c>
      <c r="O14">
        <v>0.3785</v>
      </c>
      <c r="P14">
        <v>0.27189999999999998</v>
      </c>
      <c r="Q14">
        <v>7.0000000000000007E-2</v>
      </c>
      <c r="R14">
        <v>-0.28089999999999998</v>
      </c>
      <c r="S14" s="60">
        <v>1.5201</v>
      </c>
      <c r="T14">
        <v>-0.1158</v>
      </c>
      <c r="U14">
        <v>-5.7000000000000002E-2</v>
      </c>
      <c r="V14">
        <v>-4.2900000000000001E-2</v>
      </c>
      <c r="W14">
        <v>-2.7900000000000001E-2</v>
      </c>
      <c r="X14">
        <v>-4.8599999999999997E-2</v>
      </c>
      <c r="Y14">
        <v>1.41E-2</v>
      </c>
      <c r="Z14">
        <v>6.7999999999999996E-3</v>
      </c>
      <c r="AA14">
        <v>0.1298</v>
      </c>
      <c r="AB14">
        <v>0.17749999999999999</v>
      </c>
      <c r="AC14">
        <v>0.39689999999999998</v>
      </c>
      <c r="AD14">
        <v>0.51270000000000004</v>
      </c>
      <c r="AE14">
        <v>0.43390000000000001</v>
      </c>
      <c r="AF14">
        <v>0.12280000000000001</v>
      </c>
      <c r="AG14">
        <v>3.3E-3</v>
      </c>
      <c r="AH14">
        <v>-5.67E-2</v>
      </c>
      <c r="AI14">
        <v>-5.3100000000000001E-2</v>
      </c>
      <c r="AJ14">
        <v>-7.1599999999999997E-2</v>
      </c>
      <c r="AK14">
        <v>-0.1217</v>
      </c>
      <c r="AL14">
        <v>-6.59E-2</v>
      </c>
      <c r="AM14">
        <v>-2.5700000000000001E-2</v>
      </c>
      <c r="AN14">
        <v>0.373</v>
      </c>
      <c r="AO14">
        <v>-6.0900000000000003E-2</v>
      </c>
      <c r="AR14" t="s">
        <v>97</v>
      </c>
      <c r="AS14">
        <v>596</v>
      </c>
      <c r="AT14">
        <v>0.18959371</v>
      </c>
      <c r="AU14">
        <v>3.1810999999999997E-4</v>
      </c>
      <c r="BB14" t="s">
        <v>228</v>
      </c>
      <c r="BC14" t="s">
        <v>115</v>
      </c>
      <c r="BD14">
        <v>4.1364000000000001</v>
      </c>
      <c r="BE14">
        <v>1.0777000000000001</v>
      </c>
      <c r="BF14">
        <v>7.7222</v>
      </c>
      <c r="BG14">
        <f t="shared" si="0"/>
        <v>7.7219784782456005</v>
      </c>
      <c r="BI14" t="s">
        <v>91</v>
      </c>
      <c r="BJ14" t="s">
        <v>92</v>
      </c>
      <c r="BK14" t="s">
        <v>93</v>
      </c>
      <c r="BL14" t="s">
        <v>94</v>
      </c>
      <c r="BM14" t="s">
        <v>95</v>
      </c>
      <c r="BS14">
        <v>11</v>
      </c>
      <c r="BT14">
        <v>3.5099999999999999E-2</v>
      </c>
      <c r="BU14" s="60">
        <v>-1.11E-2</v>
      </c>
      <c r="CB14">
        <v>10</v>
      </c>
      <c r="CC14">
        <v>10</v>
      </c>
    </row>
    <row r="15" spans="1:81">
      <c r="H15" t="s">
        <v>256</v>
      </c>
      <c r="I15">
        <v>0.25800000000000001</v>
      </c>
      <c r="J15">
        <v>0.18090000000000001</v>
      </c>
      <c r="K15">
        <v>0.192</v>
      </c>
      <c r="L15">
        <v>0.16550000000000001</v>
      </c>
      <c r="M15">
        <v>0.1492</v>
      </c>
      <c r="N15">
        <v>0.1399</v>
      </c>
      <c r="O15">
        <v>0.1119</v>
      </c>
      <c r="P15">
        <v>0.11849999999999999</v>
      </c>
      <c r="Q15">
        <v>0.1135</v>
      </c>
      <c r="R15">
        <v>-5.9700000000000003E-2</v>
      </c>
      <c r="S15" s="60">
        <v>0.31780000000000003</v>
      </c>
      <c r="T15">
        <v>-0.50109999999999999</v>
      </c>
      <c r="U15">
        <v>-0.1087</v>
      </c>
      <c r="V15">
        <v>3.8899999999999997E-2</v>
      </c>
      <c r="W15">
        <v>0.24479999999999999</v>
      </c>
      <c r="X15">
        <v>0.3024</v>
      </c>
      <c r="Y15">
        <v>0.3649</v>
      </c>
      <c r="Z15">
        <v>0.51370000000000005</v>
      </c>
      <c r="AA15">
        <v>0.68730000000000002</v>
      </c>
      <c r="AB15">
        <v>0.69630000000000003</v>
      </c>
      <c r="AC15">
        <v>0.94630000000000003</v>
      </c>
      <c r="AD15">
        <v>1.4474</v>
      </c>
      <c r="AE15">
        <v>0.19789999999999999</v>
      </c>
      <c r="AF15">
        <v>0.25540000000000002</v>
      </c>
      <c r="AG15">
        <v>0.2949</v>
      </c>
      <c r="AH15">
        <v>0.23499999999999999</v>
      </c>
      <c r="AI15">
        <v>0.2341</v>
      </c>
      <c r="AJ15">
        <v>0.18129999999999999</v>
      </c>
      <c r="AK15">
        <v>0.1391</v>
      </c>
      <c r="AL15">
        <v>8.9800000000000005E-2</v>
      </c>
      <c r="AM15">
        <v>5.2699999999999997E-2</v>
      </c>
      <c r="AN15">
        <v>-0.2727</v>
      </c>
      <c r="AO15">
        <v>-0.47060000000000002</v>
      </c>
      <c r="AR15" t="s">
        <v>7</v>
      </c>
      <c r="AS15">
        <v>599</v>
      </c>
      <c r="AT15">
        <v>1.4323966930000001</v>
      </c>
      <c r="BC15">
        <v>2</v>
      </c>
      <c r="BD15">
        <v>5.7946</v>
      </c>
      <c r="BE15">
        <v>1.0114000000000001</v>
      </c>
      <c r="BF15">
        <v>7.3376000000000001</v>
      </c>
      <c r="BG15">
        <f t="shared" si="0"/>
        <v>7.3373523460592001</v>
      </c>
      <c r="BH15" t="s">
        <v>96</v>
      </c>
      <c r="BI15">
        <v>1</v>
      </c>
      <c r="BJ15">
        <v>7.0499299430000004</v>
      </c>
      <c r="BK15">
        <v>7.0499299430000004</v>
      </c>
      <c r="BL15">
        <v>2.6239561039999999</v>
      </c>
      <c r="BM15">
        <v>0.12264863300000001</v>
      </c>
      <c r="BS15">
        <v>12</v>
      </c>
      <c r="CB15">
        <v>11</v>
      </c>
      <c r="CC15">
        <v>11</v>
      </c>
    </row>
    <row r="16" spans="1:81">
      <c r="H16" t="s">
        <v>252</v>
      </c>
      <c r="I16">
        <v>-0.7248</v>
      </c>
      <c r="J16">
        <v>-2.1583000000000001</v>
      </c>
      <c r="K16">
        <v>-0.48609999999999998</v>
      </c>
      <c r="L16">
        <v>-1.0664</v>
      </c>
      <c r="M16">
        <v>0.49209999999999998</v>
      </c>
      <c r="N16">
        <v>-9.6699999999999994E-2</v>
      </c>
      <c r="O16">
        <v>0.82820000000000005</v>
      </c>
      <c r="P16">
        <v>0.1027</v>
      </c>
      <c r="Q16">
        <v>0.31419999999999998</v>
      </c>
      <c r="R16">
        <v>1.9157</v>
      </c>
      <c r="S16" s="60">
        <v>-1.2432000000000001</v>
      </c>
      <c r="T16">
        <v>2.2587999999999999</v>
      </c>
      <c r="U16">
        <v>1.5036</v>
      </c>
      <c r="V16">
        <v>0.87849999999999995</v>
      </c>
      <c r="W16">
        <v>-1.1331</v>
      </c>
      <c r="X16">
        <v>-0.78690000000000004</v>
      </c>
      <c r="Y16">
        <v>-0.47699999999999998</v>
      </c>
      <c r="Z16">
        <v>-0.49780000000000002</v>
      </c>
      <c r="AA16">
        <v>-1.5258</v>
      </c>
      <c r="AB16">
        <v>-0.70150000000000001</v>
      </c>
      <c r="AC16">
        <v>-1.1104000000000001</v>
      </c>
      <c r="AD16">
        <v>-2.3258999999999999</v>
      </c>
      <c r="AE16">
        <v>-5.3360000000000003</v>
      </c>
      <c r="AF16">
        <v>-3.2685</v>
      </c>
      <c r="AG16">
        <v>-2.1730999999999998</v>
      </c>
      <c r="AH16">
        <v>-1.5517000000000001</v>
      </c>
      <c r="AI16">
        <v>-2.3994</v>
      </c>
      <c r="AJ16">
        <v>-1.0256000000000001</v>
      </c>
      <c r="AK16">
        <v>9.4100000000000003E-2</v>
      </c>
      <c r="AL16">
        <v>2.8353999999999999</v>
      </c>
      <c r="AM16">
        <v>2.8001</v>
      </c>
      <c r="AN16">
        <v>5.1380999999999997</v>
      </c>
      <c r="AO16">
        <v>5.9462999999999999</v>
      </c>
      <c r="BC16">
        <v>3</v>
      </c>
      <c r="BD16">
        <v>6.2106000000000003</v>
      </c>
      <c r="BE16">
        <v>0.98319999999999996</v>
      </c>
      <c r="BF16">
        <v>7.1736000000000004</v>
      </c>
      <c r="BG16">
        <f t="shared" si="0"/>
        <v>7.1737557106495995</v>
      </c>
      <c r="BH16" t="s">
        <v>97</v>
      </c>
      <c r="BI16">
        <v>18</v>
      </c>
      <c r="BJ16">
        <v>48.361608940000004</v>
      </c>
      <c r="BK16">
        <v>2.6867560519999998</v>
      </c>
      <c r="BS16">
        <v>13</v>
      </c>
      <c r="CB16">
        <v>12</v>
      </c>
      <c r="CC16">
        <v>12</v>
      </c>
    </row>
    <row r="17" spans="8:81">
      <c r="H17" t="s">
        <v>252</v>
      </c>
      <c r="I17">
        <v>51.179900000000004</v>
      </c>
      <c r="J17">
        <v>95.234099999999998</v>
      </c>
      <c r="K17">
        <v>117.55880000000001</v>
      </c>
      <c r="L17">
        <v>106.6651</v>
      </c>
      <c r="M17">
        <v>104.694</v>
      </c>
      <c r="N17">
        <v>91.397300000000001</v>
      </c>
      <c r="O17">
        <v>96.426500000000004</v>
      </c>
      <c r="P17">
        <v>97.119399999999999</v>
      </c>
      <c r="Q17">
        <v>103.04</v>
      </c>
      <c r="R17">
        <v>208.09289999999999</v>
      </c>
      <c r="S17" s="60">
        <v>-4.3498999999999999</v>
      </c>
      <c r="T17">
        <v>77.22</v>
      </c>
      <c r="U17">
        <v>76.608199999999997</v>
      </c>
      <c r="V17">
        <v>69.7089</v>
      </c>
      <c r="W17">
        <v>66.243700000000004</v>
      </c>
      <c r="X17">
        <v>60.781100000000002</v>
      </c>
      <c r="Y17">
        <v>69.170599999999993</v>
      </c>
      <c r="Z17">
        <v>63.568300000000001</v>
      </c>
      <c r="AA17">
        <v>79.136899999999997</v>
      </c>
      <c r="AB17">
        <v>72.312899999999999</v>
      </c>
      <c r="AC17">
        <v>56.563400000000001</v>
      </c>
      <c r="AD17">
        <v>7.2451999999999996</v>
      </c>
      <c r="AE17">
        <v>30.034600000000001</v>
      </c>
      <c r="AF17">
        <v>37.997999999999998</v>
      </c>
      <c r="AG17">
        <v>41.036700000000003</v>
      </c>
      <c r="AH17">
        <v>50.425400000000003</v>
      </c>
      <c r="AI17">
        <v>59.816000000000003</v>
      </c>
      <c r="AJ17">
        <v>62.334600000000002</v>
      </c>
      <c r="AK17">
        <v>58.974200000000003</v>
      </c>
      <c r="AL17">
        <v>56.144799999999996</v>
      </c>
      <c r="AM17">
        <v>49.576900000000002</v>
      </c>
      <c r="AN17">
        <v>35.001300000000001</v>
      </c>
      <c r="AO17">
        <v>-5.1210000000000004</v>
      </c>
      <c r="AS17" t="s">
        <v>98</v>
      </c>
      <c r="AT17" t="s">
        <v>88</v>
      </c>
      <c r="AU17" t="s">
        <v>99</v>
      </c>
      <c r="AV17" t="s">
        <v>100</v>
      </c>
      <c r="AW17" t="s">
        <v>101</v>
      </c>
      <c r="AX17" t="s">
        <v>102</v>
      </c>
      <c r="AY17" t="s">
        <v>103</v>
      </c>
      <c r="AZ17" t="s">
        <v>104</v>
      </c>
      <c r="BC17">
        <v>4</v>
      </c>
      <c r="BD17">
        <v>5.9756</v>
      </c>
      <c r="BE17">
        <v>0.98839999999999995</v>
      </c>
      <c r="BF17">
        <v>7.2041000000000004</v>
      </c>
      <c r="BG17">
        <f t="shared" si="0"/>
        <v>7.2039224661151993</v>
      </c>
      <c r="BH17" t="s">
        <v>7</v>
      </c>
      <c r="BI17">
        <v>19</v>
      </c>
      <c r="BJ17">
        <v>55.411538890000003</v>
      </c>
      <c r="BS17">
        <v>14</v>
      </c>
      <c r="CB17">
        <v>13</v>
      </c>
      <c r="CC17">
        <v>13</v>
      </c>
    </row>
    <row r="18" spans="8:81">
      <c r="H18" t="s">
        <v>252</v>
      </c>
      <c r="I18">
        <v>49.761499999999998</v>
      </c>
      <c r="J18">
        <v>73.068899999999999</v>
      </c>
      <c r="K18">
        <v>73.884699999999995</v>
      </c>
      <c r="L18">
        <v>61.190600000000003</v>
      </c>
      <c r="M18">
        <v>48.734699999999997</v>
      </c>
      <c r="N18">
        <v>31.5779</v>
      </c>
      <c r="O18">
        <v>24.644100000000002</v>
      </c>
      <c r="P18">
        <v>17.7179</v>
      </c>
      <c r="Q18">
        <v>5.0138999999999996</v>
      </c>
      <c r="R18">
        <v>-42.295299999999997</v>
      </c>
      <c r="S18" s="60">
        <v>61.41</v>
      </c>
      <c r="T18">
        <v>-6.3066000000000004</v>
      </c>
      <c r="U18">
        <v>-3.0830000000000002</v>
      </c>
      <c r="V18">
        <v>-2.1135999999999999</v>
      </c>
      <c r="W18">
        <v>-1.252</v>
      </c>
      <c r="X18">
        <v>-2.1417999999999999</v>
      </c>
      <c r="Y18">
        <v>0.69350000000000001</v>
      </c>
      <c r="Z18">
        <v>0.317</v>
      </c>
      <c r="AA18">
        <v>7.2784000000000004</v>
      </c>
      <c r="AB18">
        <v>8.8181999999999992</v>
      </c>
      <c r="AC18">
        <v>13.617100000000001</v>
      </c>
      <c r="AD18">
        <v>16.147200000000002</v>
      </c>
      <c r="AE18">
        <v>6.7050000000000001</v>
      </c>
      <c r="AF18">
        <v>2.7366999999999999</v>
      </c>
      <c r="AG18">
        <v>8.7400000000000005E-2</v>
      </c>
      <c r="AH18">
        <v>-1.9806999999999999</v>
      </c>
      <c r="AI18">
        <v>-2.3014000000000001</v>
      </c>
      <c r="AJ18">
        <v>-3.1945999999999999</v>
      </c>
      <c r="AK18">
        <v>-5.2915999999999999</v>
      </c>
      <c r="AL18">
        <v>-2.7471000000000001</v>
      </c>
      <c r="AM18">
        <v>-0.90249999999999997</v>
      </c>
      <c r="AN18">
        <v>8.9326000000000008</v>
      </c>
      <c r="AO18">
        <v>-0.64700000000000002</v>
      </c>
      <c r="AR18" t="s">
        <v>105</v>
      </c>
      <c r="AS18" s="60">
        <v>-9.2812199999999997E-4</v>
      </c>
      <c r="AT18">
        <v>7.4654599999999995E-4</v>
      </c>
      <c r="AU18">
        <v>-1.2432224549999999</v>
      </c>
      <c r="AV18">
        <v>0.21427469599999999</v>
      </c>
      <c r="AW18">
        <v>-2.3943020000000001E-3</v>
      </c>
      <c r="AX18">
        <v>5.38058E-4</v>
      </c>
      <c r="AY18">
        <v>-2.3943020000000001E-3</v>
      </c>
      <c r="AZ18">
        <v>5.38058E-4</v>
      </c>
      <c r="BC18">
        <v>5</v>
      </c>
      <c r="BD18">
        <v>6.1059999999999999</v>
      </c>
      <c r="BE18">
        <v>0.90580000000000005</v>
      </c>
      <c r="BF18">
        <v>6.7248999999999999</v>
      </c>
      <c r="BG18">
        <f t="shared" si="0"/>
        <v>6.7247351581424004</v>
      </c>
      <c r="BS18">
        <v>15</v>
      </c>
      <c r="CB18">
        <v>14</v>
      </c>
      <c r="CC18">
        <v>14</v>
      </c>
    </row>
    <row r="19" spans="8:81">
      <c r="H19" t="s">
        <v>252</v>
      </c>
      <c r="I19">
        <v>9.5683000000000007</v>
      </c>
      <c r="J19">
        <v>11.191599999999999</v>
      </c>
      <c r="K19">
        <v>14.2141</v>
      </c>
      <c r="L19">
        <v>11.2759</v>
      </c>
      <c r="M19">
        <v>9.8292999999999999</v>
      </c>
      <c r="N19">
        <v>8.1574000000000009</v>
      </c>
      <c r="O19">
        <v>6.7290999999999999</v>
      </c>
      <c r="P19">
        <v>7.1336000000000004</v>
      </c>
      <c r="Q19">
        <v>7.5072999999999999</v>
      </c>
      <c r="R19">
        <v>-8.3071999999999999</v>
      </c>
      <c r="S19" s="60">
        <v>11.854900000000001</v>
      </c>
      <c r="T19">
        <v>-25.191700000000001</v>
      </c>
      <c r="U19">
        <v>-5.4265999999999996</v>
      </c>
      <c r="V19">
        <v>1.7724</v>
      </c>
      <c r="W19">
        <v>10.1615</v>
      </c>
      <c r="X19">
        <v>12.3066</v>
      </c>
      <c r="Y19">
        <v>16.557700000000001</v>
      </c>
      <c r="Z19">
        <v>21.971599999999999</v>
      </c>
      <c r="AA19">
        <v>35.604599999999998</v>
      </c>
      <c r="AB19">
        <v>31.938400000000001</v>
      </c>
      <c r="AC19">
        <v>29.986699999999999</v>
      </c>
      <c r="AD19">
        <v>42.097499999999997</v>
      </c>
      <c r="AE19">
        <v>2.8243</v>
      </c>
      <c r="AF19">
        <v>5.2572999999999999</v>
      </c>
      <c r="AG19">
        <v>7.3131000000000004</v>
      </c>
      <c r="AH19">
        <v>7.5796999999999999</v>
      </c>
      <c r="AI19">
        <v>9.3696999999999999</v>
      </c>
      <c r="AJ19">
        <v>7.4653999999999998</v>
      </c>
      <c r="AK19">
        <v>5.5881999999999996</v>
      </c>
      <c r="AL19">
        <v>3.4588999999999999</v>
      </c>
      <c r="AM19">
        <v>1.7062999999999999</v>
      </c>
      <c r="AN19">
        <v>-6.0327999999999999</v>
      </c>
      <c r="AO19">
        <v>-4.6166999999999998</v>
      </c>
      <c r="AR19" t="s">
        <v>194</v>
      </c>
      <c r="AS19" s="60">
        <v>-7.6167985999999993E-2</v>
      </c>
      <c r="AT19">
        <v>1.7510264000000001E-2</v>
      </c>
      <c r="AU19">
        <v>-4.3499049400000001</v>
      </c>
      <c r="AV19" s="6">
        <v>1.6021399999999999E-5</v>
      </c>
      <c r="AW19">
        <v>-0.11055730900000001</v>
      </c>
      <c r="AX19">
        <v>-4.1778662000000001E-2</v>
      </c>
      <c r="AY19">
        <v>-0.11055730900000001</v>
      </c>
      <c r="AZ19">
        <v>-4.1778662000000001E-2</v>
      </c>
      <c r="BC19">
        <v>6</v>
      </c>
      <c r="BD19">
        <v>7.0115999999999996</v>
      </c>
      <c r="BE19">
        <v>0.92689999999999995</v>
      </c>
      <c r="BF19">
        <v>6.8472999999999997</v>
      </c>
      <c r="BG19">
        <f t="shared" si="0"/>
        <v>6.8471425697432</v>
      </c>
      <c r="BI19" t="s">
        <v>98</v>
      </c>
      <c r="BJ19" t="s">
        <v>88</v>
      </c>
      <c r="BK19" t="s">
        <v>99</v>
      </c>
      <c r="BL19" t="s">
        <v>100</v>
      </c>
      <c r="BM19" t="s">
        <v>101</v>
      </c>
      <c r="BN19" t="s">
        <v>102</v>
      </c>
      <c r="BO19" t="s">
        <v>103</v>
      </c>
      <c r="BP19" t="s">
        <v>104</v>
      </c>
      <c r="BS19">
        <v>16</v>
      </c>
      <c r="CB19">
        <v>15</v>
      </c>
      <c r="CC19">
        <v>15</v>
      </c>
    </row>
    <row r="20" spans="8:81">
      <c r="H20" t="s">
        <v>109</v>
      </c>
      <c r="I20">
        <v>0.92310000000000003</v>
      </c>
      <c r="J20">
        <v>0.9718</v>
      </c>
      <c r="K20">
        <v>0.97840000000000005</v>
      </c>
      <c r="L20">
        <v>0.97250000000000003</v>
      </c>
      <c r="M20">
        <v>0.96840000000000004</v>
      </c>
      <c r="N20">
        <v>0.95409999999999995</v>
      </c>
      <c r="O20">
        <v>0.95550000000000002</v>
      </c>
      <c r="P20">
        <v>0.95320000000000005</v>
      </c>
      <c r="Q20">
        <v>0.95399999999999996</v>
      </c>
      <c r="R20">
        <v>0.98770000000000002</v>
      </c>
      <c r="S20" s="60">
        <v>0.86699999999999999</v>
      </c>
      <c r="T20">
        <v>0.93600000000000005</v>
      </c>
      <c r="U20">
        <v>0.92210000000000003</v>
      </c>
      <c r="V20">
        <v>0.90269999999999995</v>
      </c>
      <c r="W20">
        <v>0.88839999999999997</v>
      </c>
      <c r="X20">
        <v>0.86760000000000004</v>
      </c>
      <c r="Y20">
        <v>0.8962</v>
      </c>
      <c r="Z20">
        <v>0.87849999999999995</v>
      </c>
      <c r="AA20">
        <v>0.92269999999999996</v>
      </c>
      <c r="AB20">
        <v>0.91020000000000001</v>
      </c>
      <c r="AC20">
        <v>0.87319999999999998</v>
      </c>
      <c r="AD20">
        <v>0.75719999999999998</v>
      </c>
      <c r="AE20">
        <v>0.66600000000000004</v>
      </c>
      <c r="AF20">
        <v>0.73550000000000004</v>
      </c>
      <c r="AG20">
        <v>0.75390000000000001</v>
      </c>
      <c r="AH20">
        <v>0.82030000000000003</v>
      </c>
      <c r="AI20">
        <v>0.86509999999999998</v>
      </c>
      <c r="AJ20">
        <v>0.87519999999999998</v>
      </c>
      <c r="AK20">
        <v>0.86170000000000002</v>
      </c>
      <c r="AL20">
        <v>0.85389999999999999</v>
      </c>
      <c r="AM20">
        <v>0.82450000000000001</v>
      </c>
      <c r="AN20">
        <v>0.76729999999999998</v>
      </c>
      <c r="AO20">
        <v>5.74E-2</v>
      </c>
      <c r="AR20" t="s">
        <v>257</v>
      </c>
      <c r="AS20" s="60">
        <v>1.520123986</v>
      </c>
      <c r="AT20">
        <v>2.4753706E-2</v>
      </c>
      <c r="AU20">
        <v>61.409954429999999</v>
      </c>
      <c r="AV20" s="6">
        <v>6.1555999999999999E-260</v>
      </c>
      <c r="AW20">
        <v>1.4715088890000001</v>
      </c>
      <c r="AX20">
        <v>1.568739084</v>
      </c>
      <c r="AY20">
        <v>1.4715088890000001</v>
      </c>
      <c r="AZ20">
        <v>1.568739084</v>
      </c>
      <c r="BC20">
        <v>7</v>
      </c>
      <c r="BD20">
        <v>7.569</v>
      </c>
      <c r="BE20">
        <v>0.871</v>
      </c>
      <c r="BF20">
        <v>6.5228000000000002</v>
      </c>
      <c r="BG20">
        <f t="shared" si="0"/>
        <v>6.522849948488</v>
      </c>
      <c r="BH20" t="s">
        <v>105</v>
      </c>
      <c r="BI20">
        <v>1.4699184080000001</v>
      </c>
      <c r="BJ20">
        <v>3.726911979</v>
      </c>
      <c r="BK20">
        <v>0.39440652599999998</v>
      </c>
      <c r="BL20">
        <v>0.69791479999999995</v>
      </c>
      <c r="BM20">
        <v>-6.360033112</v>
      </c>
      <c r="BN20">
        <v>9.2998699269999996</v>
      </c>
      <c r="BO20">
        <v>-6.360033112</v>
      </c>
      <c r="BP20">
        <v>9.2998699269999996</v>
      </c>
      <c r="BS20">
        <v>17</v>
      </c>
      <c r="CB20">
        <v>16</v>
      </c>
      <c r="CC20">
        <v>16</v>
      </c>
    </row>
    <row r="21" spans="8:81">
      <c r="I21" t="s">
        <v>258</v>
      </c>
      <c r="AR21" t="s">
        <v>259</v>
      </c>
      <c r="AS21" s="60">
        <v>0.31775160299999999</v>
      </c>
      <c r="AT21">
        <v>2.6803318999999999E-2</v>
      </c>
      <c r="AU21">
        <v>11.85493511</v>
      </c>
      <c r="AV21" s="6">
        <v>2.9496700000000001E-29</v>
      </c>
      <c r="AW21">
        <v>0.26511116499999998</v>
      </c>
      <c r="AX21">
        <v>0.37039204199999998</v>
      </c>
      <c r="AY21">
        <v>0.26511116499999998</v>
      </c>
      <c r="AZ21">
        <v>0.37039204199999998</v>
      </c>
      <c r="BC21">
        <v>8</v>
      </c>
      <c r="BD21">
        <v>8.3613999999999997</v>
      </c>
      <c r="BE21">
        <v>0.88980000000000004</v>
      </c>
      <c r="BF21">
        <v>6.6321000000000003</v>
      </c>
      <c r="BG21">
        <f t="shared" si="0"/>
        <v>6.6319143720943998</v>
      </c>
      <c r="BH21" t="s">
        <v>260</v>
      </c>
      <c r="BI21">
        <v>5.8012991280000001</v>
      </c>
      <c r="BJ21">
        <v>3.5813517359999998</v>
      </c>
      <c r="BK21">
        <v>1.619862989</v>
      </c>
      <c r="BL21">
        <v>0.12264863300000001</v>
      </c>
      <c r="BM21">
        <v>-1.722841668</v>
      </c>
      <c r="BN21">
        <v>13.325439920000001</v>
      </c>
      <c r="BO21">
        <v>-1.722841668</v>
      </c>
      <c r="BP21">
        <v>13.325439920000001</v>
      </c>
      <c r="BS21">
        <v>18</v>
      </c>
      <c r="CB21">
        <v>17</v>
      </c>
      <c r="CC21">
        <v>17</v>
      </c>
    </row>
    <row r="22" spans="8:81">
      <c r="H22" t="s">
        <v>250</v>
      </c>
      <c r="I22">
        <v>-6.4999999999999997E-3</v>
      </c>
      <c r="J22">
        <v>-1.2200000000000001E-2</v>
      </c>
      <c r="K22">
        <v>5.9999999999999995E-4</v>
      </c>
      <c r="L22">
        <v>-5.1999999999999998E-3</v>
      </c>
      <c r="M22">
        <v>4.4000000000000003E-3</v>
      </c>
      <c r="N22">
        <v>6.9999999999999999E-4</v>
      </c>
      <c r="O22">
        <v>4.3E-3</v>
      </c>
      <c r="P22">
        <v>2.5999999999999999E-3</v>
      </c>
      <c r="Q22">
        <v>2.5999999999999999E-3</v>
      </c>
      <c r="R22">
        <v>5.1000000000000004E-3</v>
      </c>
      <c r="S22">
        <v>-1.1599999999999999E-2</v>
      </c>
      <c r="T22">
        <v>1.5299999999999999E-2</v>
      </c>
      <c r="U22">
        <v>1.2200000000000001E-2</v>
      </c>
      <c r="V22">
        <v>7.0000000000000001E-3</v>
      </c>
      <c r="W22">
        <v>-8.6999999999999994E-3</v>
      </c>
      <c r="X22">
        <v>-8.0000000000000002E-3</v>
      </c>
      <c r="Y22">
        <v>-5.0000000000000001E-4</v>
      </c>
      <c r="Z22">
        <v>-2.5999999999999999E-3</v>
      </c>
      <c r="AA22">
        <v>-7.6E-3</v>
      </c>
      <c r="AB22">
        <v>-2E-3</v>
      </c>
      <c r="AC22">
        <v>-3.8999999999999998E-3</v>
      </c>
      <c r="AD22">
        <v>-1.9199999999999998E-2</v>
      </c>
      <c r="AE22">
        <v>-1.9699999999999999E-2</v>
      </c>
      <c r="AF22">
        <v>2.4299999999999999E-2</v>
      </c>
      <c r="AG22">
        <v>3.0099999999999998E-2</v>
      </c>
      <c r="AH22">
        <v>1.95E-2</v>
      </c>
      <c r="AI22">
        <v>-1.8E-3</v>
      </c>
      <c r="AJ22">
        <v>-3.0000000000000001E-3</v>
      </c>
      <c r="AK22">
        <v>-9.1000000000000004E-3</v>
      </c>
      <c r="AL22">
        <v>-1.6999999999999999E-3</v>
      </c>
      <c r="AM22">
        <v>-9.2999999999999992E-3</v>
      </c>
      <c r="AN22">
        <v>1.2699999999999999E-2</v>
      </c>
      <c r="AO22">
        <v>3.2399999999999998E-2</v>
      </c>
      <c r="BC22">
        <v>9</v>
      </c>
      <c r="BD22">
        <v>9.1950000000000003</v>
      </c>
      <c r="BE22">
        <v>0.93010000000000004</v>
      </c>
      <c r="BF22">
        <v>6.8655999999999997</v>
      </c>
      <c r="BG22">
        <f t="shared" si="0"/>
        <v>6.8657067269528005</v>
      </c>
      <c r="BS22">
        <v>19</v>
      </c>
    </row>
    <row r="23" spans="8:81">
      <c r="H23" t="s">
        <v>254</v>
      </c>
      <c r="I23">
        <v>0.90149999999999997</v>
      </c>
      <c r="J23">
        <v>1.0065</v>
      </c>
      <c r="K23">
        <v>1.0328999999999999</v>
      </c>
      <c r="L23">
        <v>1.0225</v>
      </c>
      <c r="M23">
        <v>1.0351999999999999</v>
      </c>
      <c r="N23">
        <v>1.0217000000000001</v>
      </c>
      <c r="O23">
        <v>1.0481</v>
      </c>
      <c r="P23">
        <v>1.0508999999999999</v>
      </c>
      <c r="Q23">
        <v>1.0163</v>
      </c>
      <c r="R23">
        <v>0.97689999999999999</v>
      </c>
      <c r="S23">
        <v>-7.5399999999999995E-2</v>
      </c>
      <c r="T23">
        <v>1.0029999999999999</v>
      </c>
      <c r="U23">
        <v>0.99850000000000005</v>
      </c>
      <c r="V23">
        <v>0.999</v>
      </c>
      <c r="W23">
        <v>1.0418000000000001</v>
      </c>
      <c r="X23">
        <v>0.97829999999999995</v>
      </c>
      <c r="Y23">
        <v>0.99099999999999999</v>
      </c>
      <c r="Z23">
        <v>0.96870000000000001</v>
      </c>
      <c r="AA23">
        <v>0.99429999999999996</v>
      </c>
      <c r="AB23">
        <v>1.0247999999999999</v>
      </c>
      <c r="AC23">
        <v>1.1532</v>
      </c>
      <c r="AD23">
        <v>0.1502</v>
      </c>
      <c r="AE23">
        <v>1.1990000000000001</v>
      </c>
      <c r="AF23">
        <v>1.0767</v>
      </c>
      <c r="AG23">
        <v>0.98180000000000001</v>
      </c>
      <c r="AH23">
        <v>0.96199999999999997</v>
      </c>
      <c r="AI23">
        <v>0.94579999999999997</v>
      </c>
      <c r="AJ23">
        <v>0.97989999999999999</v>
      </c>
      <c r="AK23">
        <v>0.97570000000000001</v>
      </c>
      <c r="AL23">
        <v>0.99639999999999995</v>
      </c>
      <c r="AM23">
        <v>1.0638000000000001</v>
      </c>
      <c r="AN23">
        <v>1.1422000000000001</v>
      </c>
      <c r="AO23">
        <v>-5.67E-2</v>
      </c>
      <c r="AS23">
        <v>-1.1137467E-2</v>
      </c>
      <c r="BC23" t="s">
        <v>116</v>
      </c>
      <c r="BD23">
        <v>11.1912</v>
      </c>
      <c r="BE23">
        <v>1.0633999999999999</v>
      </c>
      <c r="BF23">
        <v>7.6391</v>
      </c>
      <c r="BG23">
        <f t="shared" si="0"/>
        <v>7.6390199007151995</v>
      </c>
      <c r="BS23">
        <v>20</v>
      </c>
    </row>
    <row r="24" spans="8:81">
      <c r="H24" t="s">
        <v>255</v>
      </c>
      <c r="I24">
        <v>1.2392000000000001</v>
      </c>
      <c r="J24">
        <v>1.0908</v>
      </c>
      <c r="K24">
        <v>0.92169999999999996</v>
      </c>
      <c r="L24">
        <v>0.82920000000000005</v>
      </c>
      <c r="M24">
        <v>0.68330000000000002</v>
      </c>
      <c r="N24">
        <v>0.5</v>
      </c>
      <c r="O24">
        <v>0.3785</v>
      </c>
      <c r="P24">
        <v>0.27179999999999999</v>
      </c>
      <c r="Q24">
        <v>7.0000000000000007E-2</v>
      </c>
      <c r="R24">
        <v>-0.28089999999999998</v>
      </c>
      <c r="S24">
        <v>1.5201</v>
      </c>
      <c r="T24">
        <v>-0.1159</v>
      </c>
      <c r="U24">
        <v>-5.7099999999999998E-2</v>
      </c>
      <c r="V24">
        <v>-4.2900000000000001E-2</v>
      </c>
      <c r="W24">
        <v>-2.7900000000000001E-2</v>
      </c>
      <c r="X24">
        <v>-4.8599999999999997E-2</v>
      </c>
      <c r="Y24">
        <v>1.4E-2</v>
      </c>
      <c r="Z24">
        <v>6.7999999999999996E-3</v>
      </c>
      <c r="AA24">
        <v>0.12970000000000001</v>
      </c>
      <c r="AB24">
        <v>0.1774</v>
      </c>
      <c r="AC24">
        <v>0.39660000000000001</v>
      </c>
      <c r="AD24">
        <v>0.51249999999999996</v>
      </c>
      <c r="AE24">
        <v>0.43059999999999998</v>
      </c>
      <c r="AF24">
        <v>0.12039999999999999</v>
      </c>
      <c r="AG24">
        <v>1.4E-3</v>
      </c>
      <c r="AH24">
        <v>-5.7799999999999997E-2</v>
      </c>
      <c r="AI24">
        <v>-5.3699999999999998E-2</v>
      </c>
      <c r="AJ24">
        <v>-7.1800000000000003E-2</v>
      </c>
      <c r="AK24">
        <v>-0.12130000000000001</v>
      </c>
      <c r="AL24">
        <v>-6.5100000000000005E-2</v>
      </c>
      <c r="AM24">
        <v>-2.4500000000000001E-2</v>
      </c>
      <c r="AN24">
        <v>0.375</v>
      </c>
      <c r="AO24">
        <v>-5.5599999999999997E-2</v>
      </c>
      <c r="BE24" t="s">
        <v>253</v>
      </c>
      <c r="BS24">
        <v>21</v>
      </c>
    </row>
    <row r="25" spans="8:81">
      <c r="H25" t="s">
        <v>256</v>
      </c>
      <c r="I25">
        <v>0.25779999999999997</v>
      </c>
      <c r="J25">
        <v>0.18229999999999999</v>
      </c>
      <c r="K25">
        <v>0.18410000000000001</v>
      </c>
      <c r="L25">
        <v>0.16550000000000001</v>
      </c>
      <c r="M25">
        <v>0.14369999999999999</v>
      </c>
      <c r="N25">
        <v>0.1363</v>
      </c>
      <c r="O25">
        <v>0.1129</v>
      </c>
      <c r="P25">
        <v>0.11269999999999999</v>
      </c>
      <c r="Q25">
        <v>0.1105</v>
      </c>
      <c r="R25">
        <v>-6.1199999999999997E-2</v>
      </c>
      <c r="S25">
        <v>0.31909999999999999</v>
      </c>
      <c r="T25">
        <v>-0.50170000000000003</v>
      </c>
      <c r="U25">
        <v>-0.1147</v>
      </c>
      <c r="V25">
        <v>3.7400000000000003E-2</v>
      </c>
      <c r="W25">
        <v>0.24349999999999999</v>
      </c>
      <c r="X25">
        <v>0.30680000000000002</v>
      </c>
      <c r="Y25">
        <v>0.35639999999999999</v>
      </c>
      <c r="Z25">
        <v>0.50990000000000002</v>
      </c>
      <c r="AA25">
        <v>0.68100000000000005</v>
      </c>
      <c r="AB25">
        <v>0.6875</v>
      </c>
      <c r="AC25">
        <v>0.92410000000000003</v>
      </c>
      <c r="AD25">
        <v>1.4258</v>
      </c>
      <c r="AE25">
        <v>-0.1033</v>
      </c>
      <c r="AF25">
        <v>3.4099999999999998E-2</v>
      </c>
      <c r="AG25">
        <v>0.125</v>
      </c>
      <c r="AH25">
        <v>0.1333</v>
      </c>
      <c r="AI25">
        <v>0.18190000000000001</v>
      </c>
      <c r="AJ25">
        <v>0.16600000000000001</v>
      </c>
      <c r="AK25">
        <v>0.16750000000000001</v>
      </c>
      <c r="AL25">
        <v>0.1651</v>
      </c>
      <c r="AM25">
        <v>0.16209999999999999</v>
      </c>
      <c r="AN25">
        <v>-8.6900000000000005E-2</v>
      </c>
      <c r="AO25">
        <v>1.6400000000000001E-2</v>
      </c>
      <c r="BD25" t="s">
        <v>199</v>
      </c>
      <c r="BE25" t="s">
        <v>243</v>
      </c>
      <c r="BF25" t="s">
        <v>261</v>
      </c>
      <c r="BG25" t="s">
        <v>262</v>
      </c>
      <c r="BH25" t="s">
        <v>244</v>
      </c>
      <c r="BI25" t="s">
        <v>80</v>
      </c>
      <c r="BS25">
        <v>22</v>
      </c>
      <c r="BT25">
        <v>7.1300000000000002E-2</v>
      </c>
      <c r="BU25">
        <v>-2.6700000000000002E-2</v>
      </c>
    </row>
    <row r="26" spans="8:81">
      <c r="H26" t="s">
        <v>263</v>
      </c>
      <c r="I26">
        <v>-5.0000000000000001E-4</v>
      </c>
      <c r="J26">
        <v>4.3E-3</v>
      </c>
      <c r="K26">
        <v>-2.4400000000000002E-2</v>
      </c>
      <c r="L26">
        <v>0</v>
      </c>
      <c r="M26">
        <v>-1.7100000000000001E-2</v>
      </c>
      <c r="N26">
        <v>-1.0999999999999999E-2</v>
      </c>
      <c r="O26">
        <v>3.0000000000000001E-3</v>
      </c>
      <c r="P26">
        <v>-1.7899999999999999E-2</v>
      </c>
      <c r="Q26">
        <v>-9.1999999999999998E-3</v>
      </c>
      <c r="R26">
        <v>-4.5999999999999999E-3</v>
      </c>
      <c r="S26">
        <v>4.0000000000000001E-3</v>
      </c>
      <c r="T26">
        <v>-2.0999999999999999E-3</v>
      </c>
      <c r="U26">
        <v>-1.8700000000000001E-2</v>
      </c>
      <c r="V26">
        <v>-4.7000000000000002E-3</v>
      </c>
      <c r="W26">
        <v>-4.1000000000000003E-3</v>
      </c>
      <c r="X26">
        <v>1.34E-2</v>
      </c>
      <c r="Y26">
        <v>-2.63E-2</v>
      </c>
      <c r="Z26">
        <v>-1.15E-2</v>
      </c>
      <c r="AA26">
        <v>-1.95E-2</v>
      </c>
      <c r="AB26">
        <v>-2.7E-2</v>
      </c>
      <c r="AC26">
        <v>-6.83E-2</v>
      </c>
      <c r="AD26">
        <v>-6.6199999999999995E-2</v>
      </c>
      <c r="AE26">
        <v>-0.92579999999999996</v>
      </c>
      <c r="AF26">
        <v>-0.6804</v>
      </c>
      <c r="AG26">
        <v>-0.5222</v>
      </c>
      <c r="AH26">
        <v>-0.31259999999999999</v>
      </c>
      <c r="AI26">
        <v>-0.1603</v>
      </c>
      <c r="AJ26">
        <v>-4.6899999999999997E-2</v>
      </c>
      <c r="AK26">
        <v>8.7400000000000005E-2</v>
      </c>
      <c r="AL26">
        <v>0.23119999999999999</v>
      </c>
      <c r="AM26">
        <v>0.33629999999999999</v>
      </c>
      <c r="AN26">
        <v>0.57120000000000004</v>
      </c>
      <c r="AO26">
        <v>1.4970000000000001</v>
      </c>
      <c r="BB26" t="s">
        <v>227</v>
      </c>
      <c r="BC26" t="s">
        <v>233</v>
      </c>
      <c r="BD26">
        <v>9.2254000000000005</v>
      </c>
      <c r="BE26">
        <v>0.90159999999999996</v>
      </c>
      <c r="BF26">
        <v>1.2392000000000001</v>
      </c>
      <c r="BG26">
        <v>0.25800000000000001</v>
      </c>
      <c r="BH26" s="60">
        <v>9.0045000000000002</v>
      </c>
      <c r="BJ26" t="s">
        <v>264</v>
      </c>
      <c r="BK26" s="61">
        <f>BJ41+BE26*BJ42+BF26*BJ43+BG26*BJ44</f>
        <v>9.0047897762291988</v>
      </c>
    </row>
    <row r="27" spans="8:81">
      <c r="H27" t="s">
        <v>252</v>
      </c>
      <c r="I27">
        <v>-0.70020000000000004</v>
      </c>
      <c r="J27">
        <v>-2.1936</v>
      </c>
      <c r="K27">
        <v>0.1246</v>
      </c>
      <c r="L27">
        <v>-1.0405</v>
      </c>
      <c r="M27">
        <v>0.85619999999999996</v>
      </c>
      <c r="N27">
        <v>0.1179</v>
      </c>
      <c r="O27">
        <v>0.74729999999999996</v>
      </c>
      <c r="P27">
        <v>0.4577</v>
      </c>
      <c r="Q27">
        <v>0.50939999999999996</v>
      </c>
      <c r="R27">
        <v>2.0808</v>
      </c>
      <c r="S27">
        <v>-1.2624</v>
      </c>
      <c r="T27">
        <v>2.2376999999999998</v>
      </c>
      <c r="U27">
        <v>1.7790999999999999</v>
      </c>
      <c r="V27">
        <v>0.92749999999999999</v>
      </c>
      <c r="W27">
        <v>-1.0482</v>
      </c>
      <c r="X27">
        <v>-0.94840000000000002</v>
      </c>
      <c r="Y27">
        <v>-7.0099999999999996E-2</v>
      </c>
      <c r="Z27">
        <v>-0.32300000000000001</v>
      </c>
      <c r="AA27">
        <v>-1.1558999999999999</v>
      </c>
      <c r="AB27">
        <v>-0.27439999999999998</v>
      </c>
      <c r="AC27">
        <v>-0.36820000000000003</v>
      </c>
      <c r="AD27">
        <v>-1.6413</v>
      </c>
      <c r="AE27">
        <v>-1.4560999999999999</v>
      </c>
      <c r="AF27">
        <v>3.0125999999999999</v>
      </c>
      <c r="AG27">
        <v>3.7040999999999999</v>
      </c>
      <c r="AH27">
        <v>2.3571</v>
      </c>
      <c r="AI27">
        <v>-0.23100000000000001</v>
      </c>
      <c r="AJ27">
        <v>-0.36180000000000001</v>
      </c>
      <c r="AK27">
        <v>-1.0992</v>
      </c>
      <c r="AL27">
        <v>-0.2263</v>
      </c>
      <c r="AM27">
        <v>-1.2036</v>
      </c>
      <c r="AN27">
        <v>1.3366</v>
      </c>
      <c r="AO27">
        <v>2.3371</v>
      </c>
      <c r="BC27">
        <v>2</v>
      </c>
      <c r="BD27">
        <v>8.4605999999999995</v>
      </c>
      <c r="BE27">
        <v>1.0057</v>
      </c>
      <c r="BF27">
        <v>1.0908</v>
      </c>
      <c r="BG27">
        <v>0.18090000000000001</v>
      </c>
      <c r="BH27">
        <v>9.1517999999999997</v>
      </c>
      <c r="BI27" t="s">
        <v>83</v>
      </c>
    </row>
    <row r="28" spans="8:81">
      <c r="H28" t="s">
        <v>252</v>
      </c>
      <c r="I28">
        <v>50.227400000000003</v>
      </c>
      <c r="J28">
        <v>93.561499999999995</v>
      </c>
      <c r="K28">
        <v>115.6056</v>
      </c>
      <c r="L28">
        <v>104.6922</v>
      </c>
      <c r="M28">
        <v>102.6908</v>
      </c>
      <c r="N28">
        <v>89.595600000000005</v>
      </c>
      <c r="O28">
        <v>94.700800000000001</v>
      </c>
      <c r="P28">
        <v>95.231099999999998</v>
      </c>
      <c r="Q28">
        <v>101.03319999999999</v>
      </c>
      <c r="R28">
        <v>204.22309999999999</v>
      </c>
      <c r="S28">
        <v>-4.2267000000000001</v>
      </c>
      <c r="T28">
        <v>75.763099999999994</v>
      </c>
      <c r="U28">
        <v>75.052400000000006</v>
      </c>
      <c r="V28">
        <v>68.364500000000007</v>
      </c>
      <c r="W28">
        <v>64.972999999999999</v>
      </c>
      <c r="X28">
        <v>59.846600000000002</v>
      </c>
      <c r="Y28">
        <v>67.739099999999993</v>
      </c>
      <c r="Z28">
        <v>62.281599999999997</v>
      </c>
      <c r="AA28">
        <v>77.539299999999997</v>
      </c>
      <c r="AB28">
        <v>70.834199999999996</v>
      </c>
      <c r="AC28">
        <v>55.408700000000003</v>
      </c>
      <c r="AD28">
        <v>6.6096000000000004</v>
      </c>
      <c r="AE28">
        <v>45.582000000000001</v>
      </c>
      <c r="AF28">
        <v>68.834000000000003</v>
      </c>
      <c r="AG28">
        <v>62.277500000000003</v>
      </c>
      <c r="AH28">
        <v>60.027900000000002</v>
      </c>
      <c r="AI28">
        <v>62.089599999999997</v>
      </c>
      <c r="AJ28">
        <v>61.077100000000002</v>
      </c>
      <c r="AK28">
        <v>60.354599999999998</v>
      </c>
      <c r="AL28">
        <v>69.380099999999999</v>
      </c>
      <c r="AM28">
        <v>70.663600000000002</v>
      </c>
      <c r="AN28">
        <v>61.860300000000002</v>
      </c>
      <c r="AO28">
        <v>-2.1046999999999998</v>
      </c>
      <c r="BC28">
        <v>3</v>
      </c>
      <c r="BD28">
        <v>9.1448</v>
      </c>
      <c r="BE28">
        <v>1.0375000000000001</v>
      </c>
      <c r="BF28">
        <v>0.92179999999999995</v>
      </c>
      <c r="BG28">
        <v>0.192</v>
      </c>
      <c r="BH28">
        <v>9.0091999999999999</v>
      </c>
      <c r="BI28" t="s">
        <v>85</v>
      </c>
      <c r="BJ28">
        <v>0.97695484399999999</v>
      </c>
    </row>
    <row r="29" spans="8:81">
      <c r="H29" t="s">
        <v>252</v>
      </c>
      <c r="I29">
        <v>49.7196</v>
      </c>
      <c r="J29">
        <v>73.018600000000006</v>
      </c>
      <c r="K29">
        <v>74.288399999999996</v>
      </c>
      <c r="L29">
        <v>61.139099999999999</v>
      </c>
      <c r="M29">
        <v>48.8108</v>
      </c>
      <c r="N29">
        <v>31.574100000000001</v>
      </c>
      <c r="O29">
        <v>24.625599999999999</v>
      </c>
      <c r="P29">
        <v>17.739000000000001</v>
      </c>
      <c r="Q29">
        <v>5.0110000000000001</v>
      </c>
      <c r="R29">
        <v>-42.295499999999997</v>
      </c>
      <c r="S29">
        <v>61.361499999999999</v>
      </c>
      <c r="T29">
        <v>-6.3018000000000001</v>
      </c>
      <c r="U29">
        <v>-3.0893000000000002</v>
      </c>
      <c r="V29">
        <v>-2.1128</v>
      </c>
      <c r="W29">
        <v>-1.2517</v>
      </c>
      <c r="X29">
        <v>-2.1391</v>
      </c>
      <c r="Y29">
        <v>0.69030000000000002</v>
      </c>
      <c r="Z29">
        <v>0.315</v>
      </c>
      <c r="AA29">
        <v>7.2827999999999999</v>
      </c>
      <c r="AB29">
        <v>8.8324999999999996</v>
      </c>
      <c r="AC29">
        <v>13.723599999999999</v>
      </c>
      <c r="AD29">
        <v>16.244399999999999</v>
      </c>
      <c r="AE29">
        <v>11.7887</v>
      </c>
      <c r="AF29">
        <v>5.5419999999999998</v>
      </c>
      <c r="AG29">
        <v>6.4600000000000005E-2</v>
      </c>
      <c r="AH29">
        <v>-2.5979000000000001</v>
      </c>
      <c r="AI29">
        <v>-2.5369000000000002</v>
      </c>
      <c r="AJ29">
        <v>-3.2227999999999999</v>
      </c>
      <c r="AK29">
        <v>-5.4054000000000002</v>
      </c>
      <c r="AL29">
        <v>-3.2625999999999999</v>
      </c>
      <c r="AM29">
        <v>-1.1740999999999999</v>
      </c>
      <c r="AN29">
        <v>14.6234</v>
      </c>
      <c r="AO29">
        <v>-1.4866999999999999</v>
      </c>
      <c r="BC29">
        <v>4</v>
      </c>
      <c r="BD29">
        <v>8.3542000000000005</v>
      </c>
      <c r="BE29">
        <v>1.0225</v>
      </c>
      <c r="BF29">
        <v>0.82920000000000005</v>
      </c>
      <c r="BG29">
        <v>0.16550000000000001</v>
      </c>
      <c r="BH29">
        <v>8.5912000000000006</v>
      </c>
      <c r="BI29" t="s">
        <v>86</v>
      </c>
      <c r="BJ29">
        <v>0.95444076799999999</v>
      </c>
    </row>
    <row r="30" spans="8:81">
      <c r="H30" t="s">
        <v>252</v>
      </c>
      <c r="I30">
        <v>9.3437000000000001</v>
      </c>
      <c r="J30">
        <v>11.0228</v>
      </c>
      <c r="K30">
        <v>13.402100000000001</v>
      </c>
      <c r="L30">
        <v>11.0191</v>
      </c>
      <c r="M30">
        <v>9.2696000000000005</v>
      </c>
      <c r="N30">
        <v>7.7742000000000004</v>
      </c>
      <c r="O30">
        <v>6.6340000000000003</v>
      </c>
      <c r="P30">
        <v>6.6441999999999997</v>
      </c>
      <c r="Q30">
        <v>7.1471</v>
      </c>
      <c r="R30">
        <v>-8.3264999999999993</v>
      </c>
      <c r="S30">
        <v>11.632899999999999</v>
      </c>
      <c r="T30">
        <v>-24.651</v>
      </c>
      <c r="U30">
        <v>-5.6092000000000004</v>
      </c>
      <c r="V30">
        <v>1.6642999999999999</v>
      </c>
      <c r="W30">
        <v>9.8757999999999999</v>
      </c>
      <c r="X30">
        <v>12.206</v>
      </c>
      <c r="Y30">
        <v>15.8452</v>
      </c>
      <c r="Z30">
        <v>21.3246</v>
      </c>
      <c r="AA30">
        <v>34.540599999999998</v>
      </c>
      <c r="AB30">
        <v>30.908999999999999</v>
      </c>
      <c r="AC30">
        <v>28.88</v>
      </c>
      <c r="AD30">
        <v>40.821800000000003</v>
      </c>
      <c r="AE30">
        <v>-2.5546000000000002</v>
      </c>
      <c r="AF30">
        <v>1.4162999999999999</v>
      </c>
      <c r="AG30">
        <v>5.1571999999999996</v>
      </c>
      <c r="AH30">
        <v>5.4107000000000003</v>
      </c>
      <c r="AI30">
        <v>7.7679</v>
      </c>
      <c r="AJ30">
        <v>6.73</v>
      </c>
      <c r="AK30">
        <v>6.7408000000000001</v>
      </c>
      <c r="AL30">
        <v>7.4748000000000001</v>
      </c>
      <c r="AM30">
        <v>7.0025000000000004</v>
      </c>
      <c r="AN30">
        <v>-3.0613000000000001</v>
      </c>
      <c r="AO30">
        <v>0.39589999999999997</v>
      </c>
      <c r="BC30" t="s">
        <v>234</v>
      </c>
      <c r="BD30">
        <v>8.7064000000000004</v>
      </c>
      <c r="BE30">
        <v>1.0384</v>
      </c>
      <c r="BF30">
        <v>0.68340000000000001</v>
      </c>
      <c r="BG30">
        <v>0.1492</v>
      </c>
      <c r="BH30">
        <v>8.3015000000000008</v>
      </c>
      <c r="BI30" t="s">
        <v>87</v>
      </c>
      <c r="BJ30">
        <v>0.94589841200000002</v>
      </c>
    </row>
    <row r="31" spans="8:81">
      <c r="H31" t="s">
        <v>252</v>
      </c>
      <c r="I31">
        <v>-3.0499999999999999E-2</v>
      </c>
      <c r="J31">
        <v>0.40689999999999998</v>
      </c>
      <c r="K31">
        <v>-2.7656000000000001</v>
      </c>
      <c r="L31">
        <v>2E-3</v>
      </c>
      <c r="M31">
        <v>-1.724</v>
      </c>
      <c r="N31">
        <v>-0.97589999999999999</v>
      </c>
      <c r="O31">
        <v>0.27779999999999999</v>
      </c>
      <c r="P31">
        <v>-1.6423000000000001</v>
      </c>
      <c r="Q31">
        <v>-0.93159999999999998</v>
      </c>
      <c r="R31">
        <v>-0.97019999999999995</v>
      </c>
      <c r="S31">
        <v>0.22950000000000001</v>
      </c>
      <c r="T31">
        <v>-0.15989999999999999</v>
      </c>
      <c r="U31">
        <v>-1.4257</v>
      </c>
      <c r="V31">
        <v>-0.3251</v>
      </c>
      <c r="W31">
        <v>-0.2616</v>
      </c>
      <c r="X31">
        <v>0.83020000000000005</v>
      </c>
      <c r="Y31">
        <v>-1.8214999999999999</v>
      </c>
      <c r="Z31">
        <v>-0.748</v>
      </c>
      <c r="AA31">
        <v>-1.5398000000000001</v>
      </c>
      <c r="AB31">
        <v>-1.8926000000000001</v>
      </c>
      <c r="AC31">
        <v>-3.3308</v>
      </c>
      <c r="AD31">
        <v>-2.9581</v>
      </c>
      <c r="AE31">
        <v>-35.713500000000003</v>
      </c>
      <c r="AF31">
        <v>-44.130499999999998</v>
      </c>
      <c r="AG31">
        <v>-33.606400000000001</v>
      </c>
      <c r="AH31">
        <v>-19.7898</v>
      </c>
      <c r="AI31">
        <v>-10.678100000000001</v>
      </c>
      <c r="AJ31">
        <v>-2.9679000000000002</v>
      </c>
      <c r="AK31">
        <v>5.484</v>
      </c>
      <c r="AL31">
        <v>16.335799999999999</v>
      </c>
      <c r="AM31">
        <v>22.663699999999999</v>
      </c>
      <c r="AN31">
        <v>31.387799999999999</v>
      </c>
      <c r="AO31">
        <v>56.367400000000004</v>
      </c>
      <c r="BC31">
        <v>6</v>
      </c>
      <c r="BD31">
        <v>7.7384000000000004</v>
      </c>
      <c r="BE31">
        <v>1.0238</v>
      </c>
      <c r="BF31">
        <v>0.50009999999999999</v>
      </c>
      <c r="BG31">
        <v>0.1399</v>
      </c>
      <c r="BH31">
        <v>7.7218999999999998</v>
      </c>
      <c r="BI31" t="s">
        <v>88</v>
      </c>
      <c r="BJ31">
        <v>0.397217445</v>
      </c>
    </row>
    <row r="32" spans="8:81">
      <c r="H32" t="s">
        <v>109</v>
      </c>
      <c r="I32">
        <v>0.92300000000000004</v>
      </c>
      <c r="J32">
        <v>0.97170000000000001</v>
      </c>
      <c r="K32">
        <v>0.97860000000000003</v>
      </c>
      <c r="L32">
        <v>0.97250000000000003</v>
      </c>
      <c r="M32">
        <v>0.96850000000000003</v>
      </c>
      <c r="N32">
        <v>0.95409999999999995</v>
      </c>
      <c r="O32">
        <v>0.95540000000000003</v>
      </c>
      <c r="P32">
        <v>0.95340000000000003</v>
      </c>
      <c r="Q32">
        <v>0.95399999999999996</v>
      </c>
      <c r="R32">
        <v>0.98770000000000002</v>
      </c>
      <c r="S32">
        <v>0.86680000000000001</v>
      </c>
      <c r="T32">
        <v>0.93589999999999995</v>
      </c>
      <c r="U32">
        <v>0.92230000000000001</v>
      </c>
      <c r="V32">
        <v>0.90249999999999997</v>
      </c>
      <c r="W32">
        <v>0.88819999999999999</v>
      </c>
      <c r="X32">
        <v>0.86750000000000005</v>
      </c>
      <c r="Y32">
        <v>0.89659999999999995</v>
      </c>
      <c r="Z32">
        <v>0.87839999999999996</v>
      </c>
      <c r="AA32">
        <v>0.92290000000000005</v>
      </c>
      <c r="AB32">
        <v>0.91059999999999997</v>
      </c>
      <c r="AC32">
        <v>0.87529999999999997</v>
      </c>
      <c r="AD32">
        <v>0.76029999999999998</v>
      </c>
      <c r="AE32">
        <v>0.89359999999999995</v>
      </c>
      <c r="AF32">
        <v>0.93799999999999994</v>
      </c>
      <c r="AG32">
        <v>0.91490000000000005</v>
      </c>
      <c r="AH32">
        <v>0.89149999999999996</v>
      </c>
      <c r="AI32">
        <v>0.88660000000000005</v>
      </c>
      <c r="AJ32">
        <v>0.87680000000000002</v>
      </c>
      <c r="AK32">
        <v>0.86809999999999998</v>
      </c>
      <c r="AL32">
        <v>0.89890000000000003</v>
      </c>
      <c r="AM32">
        <v>0.90559999999999996</v>
      </c>
      <c r="AN32">
        <v>0.91220000000000001</v>
      </c>
      <c r="AO32">
        <v>0.85109999999999997</v>
      </c>
      <c r="BC32">
        <v>7</v>
      </c>
      <c r="BD32">
        <v>7.8875999999999999</v>
      </c>
      <c r="BE32">
        <v>1.0475000000000001</v>
      </c>
      <c r="BF32">
        <v>0.3785</v>
      </c>
      <c r="BG32">
        <v>0.1119</v>
      </c>
      <c r="BH32">
        <v>7.5092999999999996</v>
      </c>
      <c r="BI32" t="s">
        <v>89</v>
      </c>
      <c r="BJ32">
        <v>20</v>
      </c>
    </row>
    <row r="33" spans="1:69">
      <c r="BC33">
        <v>8</v>
      </c>
      <c r="BD33">
        <v>7.2442000000000002</v>
      </c>
      <c r="BE33">
        <v>1.0543</v>
      </c>
      <c r="BF33">
        <v>0.27189999999999998</v>
      </c>
      <c r="BG33">
        <v>0.11849999999999999</v>
      </c>
      <c r="BH33">
        <v>7.3220999999999998</v>
      </c>
    </row>
    <row r="34" spans="1:69">
      <c r="BC34">
        <v>9</v>
      </c>
      <c r="BD34">
        <v>6.5324</v>
      </c>
      <c r="BE34">
        <v>1.0181</v>
      </c>
      <c r="BF34">
        <v>7.0000000000000007E-2</v>
      </c>
      <c r="BG34">
        <v>0.1135</v>
      </c>
      <c r="BH34">
        <v>6.5549999999999997</v>
      </c>
      <c r="BI34" t="s">
        <v>90</v>
      </c>
    </row>
    <row r="35" spans="1:69">
      <c r="A35">
        <v>196101</v>
      </c>
      <c r="B35">
        <v>6.1899999999999997E-2</v>
      </c>
      <c r="C35">
        <v>7.7000000000000002E-3</v>
      </c>
      <c r="D35">
        <v>3.8100000000000002E-2</v>
      </c>
      <c r="E35">
        <v>-4.02E-2</v>
      </c>
      <c r="F35">
        <v>1.9E-3</v>
      </c>
      <c r="H35">
        <v>196101</v>
      </c>
      <c r="I35">
        <v>8.6800000000000002E-2</v>
      </c>
      <c r="J35">
        <v>8.2500000000000004E-2</v>
      </c>
      <c r="K35">
        <v>8.72E-2</v>
      </c>
      <c r="L35">
        <v>7.9200000000000007E-2</v>
      </c>
      <c r="M35">
        <v>7.9899999999999999E-2</v>
      </c>
      <c r="N35">
        <v>8.6999999999999994E-2</v>
      </c>
      <c r="O35">
        <v>8.2699999999999996E-2</v>
      </c>
      <c r="P35">
        <v>7.6700000000000004E-2</v>
      </c>
      <c r="Q35">
        <v>5.8500000000000003E-2</v>
      </c>
      <c r="R35">
        <v>5.7599999999999998E-2</v>
      </c>
      <c r="S35">
        <v>2.92E-2</v>
      </c>
      <c r="T35">
        <v>4.1200000000000001E-2</v>
      </c>
      <c r="U35">
        <v>4.3099999999999999E-2</v>
      </c>
      <c r="V35">
        <v>6.4899999999999999E-2</v>
      </c>
      <c r="W35">
        <v>8.2699999999999996E-2</v>
      </c>
      <c r="X35">
        <v>6.9400000000000003E-2</v>
      </c>
      <c r="Y35">
        <v>7.7600000000000002E-2</v>
      </c>
      <c r="Z35">
        <v>8.9700000000000002E-2</v>
      </c>
      <c r="AA35">
        <v>8.5999999999999993E-2</v>
      </c>
      <c r="AB35">
        <v>0.1071</v>
      </c>
      <c r="AC35">
        <v>9.6799999999999997E-2</v>
      </c>
      <c r="AD35">
        <v>5.5599999999999997E-2</v>
      </c>
      <c r="AE35">
        <v>8.7599999999999997E-2</v>
      </c>
      <c r="AF35">
        <v>8.9499999999999996E-2</v>
      </c>
      <c r="AG35">
        <v>5.5500000000000001E-2</v>
      </c>
      <c r="AH35">
        <v>8.1799999999999998E-2</v>
      </c>
      <c r="AI35">
        <v>7.5399999999999995E-2</v>
      </c>
      <c r="AJ35">
        <v>6.2300000000000001E-2</v>
      </c>
      <c r="AK35">
        <v>6.0999999999999999E-2</v>
      </c>
      <c r="AL35">
        <v>3.8199999999999998E-2</v>
      </c>
      <c r="AM35">
        <v>6.0400000000000002E-2</v>
      </c>
      <c r="AN35">
        <v>4.36E-2</v>
      </c>
      <c r="AO35">
        <v>-4.3999999999999997E-2</v>
      </c>
      <c r="BC35" t="s">
        <v>235</v>
      </c>
      <c r="BD35">
        <v>4.7093999999999996</v>
      </c>
      <c r="BE35">
        <v>0.97770000000000001</v>
      </c>
      <c r="BF35">
        <v>-0.28089999999999998</v>
      </c>
      <c r="BG35">
        <v>-5.9700000000000003E-2</v>
      </c>
      <c r="BH35">
        <v>4.8550000000000004</v>
      </c>
      <c r="BJ35" t="s">
        <v>91</v>
      </c>
      <c r="BK35" t="s">
        <v>92</v>
      </c>
      <c r="BL35" t="s">
        <v>93</v>
      </c>
      <c r="BM35" t="s">
        <v>94</v>
      </c>
      <c r="BN35" t="s">
        <v>95</v>
      </c>
    </row>
    <row r="36" spans="1:69">
      <c r="A36">
        <v>196102</v>
      </c>
      <c r="B36">
        <v>3.5700000000000003E-2</v>
      </c>
      <c r="C36">
        <v>3.9899999999999998E-2</v>
      </c>
      <c r="D36">
        <v>-7.7999999999999996E-3</v>
      </c>
      <c r="E36">
        <v>1.0200000000000001E-2</v>
      </c>
      <c r="F36">
        <v>1.4E-3</v>
      </c>
      <c r="H36">
        <v>196102</v>
      </c>
      <c r="I36">
        <v>5.9900000000000002E-2</v>
      </c>
      <c r="J36">
        <v>6.2700000000000006E-2</v>
      </c>
      <c r="K36">
        <v>7.6600000000000001E-2</v>
      </c>
      <c r="L36">
        <v>7.17E-2</v>
      </c>
      <c r="M36">
        <v>6.9500000000000006E-2</v>
      </c>
      <c r="N36">
        <v>5.5599999999999997E-2</v>
      </c>
      <c r="O36">
        <v>6.3600000000000004E-2</v>
      </c>
      <c r="P36">
        <v>4.82E-2</v>
      </c>
      <c r="Q36">
        <v>4.87E-2</v>
      </c>
      <c r="R36">
        <v>2.5899999999999999E-2</v>
      </c>
      <c r="S36">
        <v>3.4000000000000002E-2</v>
      </c>
      <c r="T36">
        <v>3.2199999999999999E-2</v>
      </c>
      <c r="U36">
        <v>4.7399999999999998E-2</v>
      </c>
      <c r="V36">
        <v>4.0399999999999998E-2</v>
      </c>
      <c r="W36">
        <v>3.5000000000000003E-2</v>
      </c>
      <c r="X36">
        <v>1.7100000000000001E-2</v>
      </c>
      <c r="Y36">
        <v>4.41E-2</v>
      </c>
      <c r="Z36">
        <v>4.6800000000000001E-2</v>
      </c>
      <c r="AA36">
        <v>4.5499999999999999E-2</v>
      </c>
      <c r="AB36">
        <v>2.9700000000000001E-2</v>
      </c>
      <c r="AC36">
        <v>4.4699999999999997E-2</v>
      </c>
      <c r="AD36">
        <v>1.2500000000000001E-2</v>
      </c>
      <c r="AE36">
        <v>7.6600000000000001E-2</v>
      </c>
      <c r="AF36">
        <v>3.7999999999999999E-2</v>
      </c>
      <c r="AG36">
        <v>3.78E-2</v>
      </c>
      <c r="AH36">
        <v>9.9000000000000008E-3</v>
      </c>
      <c r="AI36">
        <v>5.1499999999999997E-2</v>
      </c>
      <c r="AJ36">
        <v>3.3799999999999997E-2</v>
      </c>
      <c r="AK36">
        <v>3.7999999999999999E-2</v>
      </c>
      <c r="AL36">
        <v>2.86E-2</v>
      </c>
      <c r="AM36">
        <v>3.6600000000000001E-2</v>
      </c>
      <c r="AN36">
        <v>4.7699999999999999E-2</v>
      </c>
      <c r="AO36">
        <v>-2.8899999999999999E-2</v>
      </c>
      <c r="BB36" t="s">
        <v>228</v>
      </c>
      <c r="BC36" t="s">
        <v>115</v>
      </c>
      <c r="BD36">
        <v>4.1364000000000001</v>
      </c>
      <c r="BE36">
        <v>1.0034000000000001</v>
      </c>
      <c r="BF36">
        <v>-0.1158</v>
      </c>
      <c r="BG36">
        <v>-0.50109999999999999</v>
      </c>
      <c r="BH36">
        <v>4.0187999999999997</v>
      </c>
      <c r="BI36" t="s">
        <v>96</v>
      </c>
      <c r="BJ36">
        <v>3</v>
      </c>
      <c r="BK36">
        <v>52.887031720000003</v>
      </c>
      <c r="BL36">
        <v>17.629010569999998</v>
      </c>
      <c r="BM36">
        <v>111.7303893</v>
      </c>
      <c r="BN36" s="6">
        <v>6.0698900000000006E-11</v>
      </c>
    </row>
    <row r="37" spans="1:69">
      <c r="A37">
        <v>196103</v>
      </c>
      <c r="B37">
        <v>2.8899999999999999E-2</v>
      </c>
      <c r="C37">
        <v>3.2199999999999999E-2</v>
      </c>
      <c r="D37">
        <v>-7.1000000000000004E-3</v>
      </c>
      <c r="E37">
        <v>4.07E-2</v>
      </c>
      <c r="F37">
        <v>2E-3</v>
      </c>
      <c r="H37">
        <v>196103</v>
      </c>
      <c r="I37">
        <v>5.74E-2</v>
      </c>
      <c r="J37">
        <v>7.3800000000000004E-2</v>
      </c>
      <c r="K37">
        <v>7.1099999999999997E-2</v>
      </c>
      <c r="L37">
        <v>0.05</v>
      </c>
      <c r="M37">
        <v>4.7699999999999999E-2</v>
      </c>
      <c r="N37">
        <v>4.5400000000000003E-2</v>
      </c>
      <c r="O37">
        <v>5.4600000000000003E-2</v>
      </c>
      <c r="P37">
        <v>4.07E-2</v>
      </c>
      <c r="Q37">
        <v>2.1899999999999999E-2</v>
      </c>
      <c r="R37">
        <v>2.3800000000000002E-2</v>
      </c>
      <c r="S37">
        <v>3.3599999999999998E-2</v>
      </c>
      <c r="T37">
        <v>1.83E-2</v>
      </c>
      <c r="U37">
        <v>2.8899999999999999E-2</v>
      </c>
      <c r="V37">
        <v>2.2200000000000001E-2</v>
      </c>
      <c r="W37">
        <v>2.81E-2</v>
      </c>
      <c r="X37">
        <v>4.2999999999999997E-2</v>
      </c>
      <c r="Y37">
        <v>3.1300000000000001E-2</v>
      </c>
      <c r="Z37">
        <v>3.5200000000000002E-2</v>
      </c>
      <c r="AA37">
        <v>2.87E-2</v>
      </c>
      <c r="AB37">
        <v>1.7000000000000001E-2</v>
      </c>
      <c r="AC37">
        <v>4.9299999999999997E-2</v>
      </c>
      <c r="AD37">
        <v>3.1E-2</v>
      </c>
      <c r="AE37">
        <v>4.5600000000000002E-2</v>
      </c>
      <c r="AF37">
        <v>1.21E-2</v>
      </c>
      <c r="AG37">
        <v>7.9000000000000008E-3</v>
      </c>
      <c r="AH37">
        <v>1.46E-2</v>
      </c>
      <c r="AI37">
        <v>1.6400000000000001E-2</v>
      </c>
      <c r="AJ37">
        <v>2.4899999999999999E-2</v>
      </c>
      <c r="AK37">
        <v>2.29E-2</v>
      </c>
      <c r="AL37">
        <v>1.46E-2</v>
      </c>
      <c r="AM37">
        <v>5.7299999999999997E-2</v>
      </c>
      <c r="AN37">
        <v>4.3099999999999999E-2</v>
      </c>
      <c r="AO37">
        <v>-2.5000000000000001E-3</v>
      </c>
      <c r="BC37">
        <v>2</v>
      </c>
      <c r="BD37">
        <v>5.7946</v>
      </c>
      <c r="BE37">
        <v>1.0021</v>
      </c>
      <c r="BF37">
        <v>-5.7000000000000002E-2</v>
      </c>
      <c r="BG37">
        <v>-0.1087</v>
      </c>
      <c r="BH37">
        <v>5.4157000000000002</v>
      </c>
      <c r="BI37" t="s">
        <v>97</v>
      </c>
      <c r="BJ37">
        <v>16</v>
      </c>
      <c r="BK37">
        <v>2.5245071719999999</v>
      </c>
      <c r="BL37">
        <v>0.157781698</v>
      </c>
    </row>
    <row r="38" spans="1:69">
      <c r="A38">
        <v>196104</v>
      </c>
      <c r="B38">
        <v>3.0000000000000001E-3</v>
      </c>
      <c r="C38">
        <v>8.0000000000000004E-4</v>
      </c>
      <c r="D38">
        <v>1.9900000000000001E-2</v>
      </c>
      <c r="E38">
        <v>3.4700000000000002E-2</v>
      </c>
      <c r="F38">
        <v>1.6999999999999999E-3</v>
      </c>
      <c r="H38">
        <v>196104</v>
      </c>
      <c r="I38">
        <v>3.2899999999999999E-2</v>
      </c>
      <c r="J38">
        <v>6.9999999999999999E-4</v>
      </c>
      <c r="K38">
        <v>2.4799999999999999E-2</v>
      </c>
      <c r="L38">
        <v>2.23E-2</v>
      </c>
      <c r="M38">
        <v>-8.8999999999999999E-3</v>
      </c>
      <c r="N38">
        <v>2.5000000000000001E-3</v>
      </c>
      <c r="O38">
        <v>8.5000000000000006E-3</v>
      </c>
      <c r="P38">
        <v>-4.4999999999999997E-3</v>
      </c>
      <c r="Q38">
        <v>-2E-3</v>
      </c>
      <c r="R38">
        <v>3.7000000000000002E-3</v>
      </c>
      <c r="S38">
        <v>2.92E-2</v>
      </c>
      <c r="T38">
        <v>-1.5E-3</v>
      </c>
      <c r="U38">
        <v>-1.8499999999999999E-2</v>
      </c>
      <c r="V38">
        <v>1.21E-2</v>
      </c>
      <c r="W38">
        <v>-3.0999999999999999E-3</v>
      </c>
      <c r="X38">
        <v>2.12E-2</v>
      </c>
      <c r="Y38">
        <v>-9.5999999999999992E-3</v>
      </c>
      <c r="Z38">
        <v>6.9999999999999999E-4</v>
      </c>
      <c r="AA38">
        <v>7.1999999999999998E-3</v>
      </c>
      <c r="AB38">
        <v>5.0200000000000002E-2</v>
      </c>
      <c r="AC38">
        <v>-1.5800000000000002E-2</v>
      </c>
      <c r="AD38">
        <v>-1.43E-2</v>
      </c>
      <c r="AE38">
        <v>-6.3399999999999998E-2</v>
      </c>
      <c r="AF38">
        <v>-3.8E-3</v>
      </c>
      <c r="AG38">
        <v>-2.53E-2</v>
      </c>
      <c r="AH38">
        <v>-8.3000000000000001E-3</v>
      </c>
      <c r="AI38">
        <v>-2.7000000000000001E-3</v>
      </c>
      <c r="AJ38">
        <v>5.0000000000000001E-3</v>
      </c>
      <c r="AK38">
        <v>3.8600000000000002E-2</v>
      </c>
      <c r="AL38">
        <v>1.6500000000000001E-2</v>
      </c>
      <c r="AM38">
        <v>5.5999999999999999E-3</v>
      </c>
      <c r="AN38">
        <v>4.3E-3</v>
      </c>
      <c r="AO38">
        <v>6.7699999999999996E-2</v>
      </c>
      <c r="BC38">
        <v>3</v>
      </c>
      <c r="BD38">
        <v>6.2106000000000003</v>
      </c>
      <c r="BE38">
        <v>0.99990000000000001</v>
      </c>
      <c r="BF38">
        <v>-4.2900000000000001E-2</v>
      </c>
      <c r="BG38">
        <v>3.8899999999999997E-2</v>
      </c>
      <c r="BH38">
        <v>5.9097999999999997</v>
      </c>
      <c r="BI38" t="s">
        <v>7</v>
      </c>
      <c r="BJ38">
        <v>19</v>
      </c>
      <c r="BK38">
        <v>55.411538890000003</v>
      </c>
    </row>
    <row r="39" spans="1:69">
      <c r="A39">
        <v>196105</v>
      </c>
      <c r="B39">
        <v>2.3900000000000001E-2</v>
      </c>
      <c r="C39">
        <v>1.9599999999999999E-2</v>
      </c>
      <c r="D39">
        <v>5.8999999999999999E-3</v>
      </c>
      <c r="E39">
        <v>-1.5599999999999999E-2</v>
      </c>
      <c r="F39">
        <v>1.8E-3</v>
      </c>
      <c r="H39">
        <v>196105</v>
      </c>
      <c r="I39">
        <v>4.5199999999999997E-2</v>
      </c>
      <c r="J39">
        <v>3.4200000000000001E-2</v>
      </c>
      <c r="K39">
        <v>4.1799999999999997E-2</v>
      </c>
      <c r="L39">
        <v>3.7100000000000001E-2</v>
      </c>
      <c r="M39">
        <v>5.4899999999999997E-2</v>
      </c>
      <c r="N39">
        <v>4.1500000000000002E-2</v>
      </c>
      <c r="O39">
        <v>2.5399999999999999E-2</v>
      </c>
      <c r="P39">
        <v>3.7999999999999999E-2</v>
      </c>
      <c r="Q39">
        <v>2.8299999999999999E-2</v>
      </c>
      <c r="R39">
        <v>1.9099999999999999E-2</v>
      </c>
      <c r="S39">
        <v>2.6100000000000002E-2</v>
      </c>
      <c r="T39">
        <v>2.2700000000000001E-2</v>
      </c>
      <c r="U39">
        <v>3.95E-2</v>
      </c>
      <c r="V39">
        <v>3.32E-2</v>
      </c>
      <c r="W39">
        <v>2.4799999999999999E-2</v>
      </c>
      <c r="X39">
        <v>2.9999999999999997E-4</v>
      </c>
      <c r="Y39">
        <v>3.6200000000000003E-2</v>
      </c>
      <c r="Z39">
        <v>4.36E-2</v>
      </c>
      <c r="AA39">
        <v>4.0899999999999999E-2</v>
      </c>
      <c r="AB39">
        <v>0.02</v>
      </c>
      <c r="AC39">
        <v>4.07E-2</v>
      </c>
      <c r="AD39">
        <v>1.7999999999999999E-2</v>
      </c>
      <c r="AE39">
        <v>7.2499999999999995E-2</v>
      </c>
      <c r="AF39">
        <v>3.4700000000000002E-2</v>
      </c>
      <c r="AG39">
        <v>1.26E-2</v>
      </c>
      <c r="AH39">
        <v>3.0099999999999998E-2</v>
      </c>
      <c r="AI39">
        <v>3.7699999999999997E-2</v>
      </c>
      <c r="AJ39">
        <v>2.69E-2</v>
      </c>
      <c r="AK39">
        <v>1.7000000000000001E-2</v>
      </c>
      <c r="AL39">
        <v>1.0200000000000001E-2</v>
      </c>
      <c r="AM39">
        <v>3.0200000000000001E-2</v>
      </c>
      <c r="AN39">
        <v>1.1599999999999999E-2</v>
      </c>
      <c r="AO39">
        <v>-6.0900000000000003E-2</v>
      </c>
      <c r="BC39">
        <v>4</v>
      </c>
      <c r="BD39">
        <v>5.9756</v>
      </c>
      <c r="BE39">
        <v>1.0426</v>
      </c>
      <c r="BF39">
        <v>-2.7900000000000001E-2</v>
      </c>
      <c r="BG39">
        <v>0.24479999999999999</v>
      </c>
      <c r="BH39">
        <v>6.9189999999999996</v>
      </c>
    </row>
    <row r="40" spans="1:69">
      <c r="A40">
        <v>196106</v>
      </c>
      <c r="B40">
        <v>-3.0800000000000001E-2</v>
      </c>
      <c r="C40">
        <v>-2.47E-2</v>
      </c>
      <c r="D40">
        <v>-2.7000000000000001E-3</v>
      </c>
      <c r="E40">
        <v>2.5999999999999999E-3</v>
      </c>
      <c r="F40">
        <v>2E-3</v>
      </c>
      <c r="H40">
        <v>196106</v>
      </c>
      <c r="I40">
        <v>-5.6099999999999997E-2</v>
      </c>
      <c r="J40">
        <v>-5.7599999999999998E-2</v>
      </c>
      <c r="K40">
        <v>-4.9000000000000002E-2</v>
      </c>
      <c r="L40">
        <v>-5.1499999999999997E-2</v>
      </c>
      <c r="M40">
        <v>-5.4800000000000001E-2</v>
      </c>
      <c r="N40">
        <v>-4.4299999999999999E-2</v>
      </c>
      <c r="O40">
        <v>-3.5700000000000003E-2</v>
      </c>
      <c r="P40">
        <v>-3.49E-2</v>
      </c>
      <c r="Q40">
        <v>-3.1899999999999998E-2</v>
      </c>
      <c r="R40">
        <v>-2.64E-2</v>
      </c>
      <c r="S40">
        <v>-2.9700000000000001E-2</v>
      </c>
      <c r="T40">
        <v>-1.8599999999999998E-2</v>
      </c>
      <c r="U40">
        <v>-2.1000000000000001E-2</v>
      </c>
      <c r="V40">
        <v>-3.9699999999999999E-2</v>
      </c>
      <c r="W40">
        <v>-4.7199999999999999E-2</v>
      </c>
      <c r="X40">
        <v>-2.9499999999999998E-2</v>
      </c>
      <c r="Y40">
        <v>-3.49E-2</v>
      </c>
      <c r="Z40">
        <v>-3.8399999999999997E-2</v>
      </c>
      <c r="AA40">
        <v>-3.5400000000000001E-2</v>
      </c>
      <c r="AB40">
        <v>-3.3599999999999998E-2</v>
      </c>
      <c r="AC40">
        <v>-4.8099999999999997E-2</v>
      </c>
      <c r="AD40">
        <v>-2.9499999999999998E-2</v>
      </c>
      <c r="AE40">
        <v>-4.6199999999999998E-2</v>
      </c>
      <c r="AF40">
        <v>-3.7900000000000003E-2</v>
      </c>
      <c r="AG40">
        <v>-1.61E-2</v>
      </c>
      <c r="AH40">
        <v>-3.9E-2</v>
      </c>
      <c r="AI40">
        <v>-2.47E-2</v>
      </c>
      <c r="AJ40">
        <v>-2.5399999999999999E-2</v>
      </c>
      <c r="AK40">
        <v>-3.2500000000000001E-2</v>
      </c>
      <c r="AL40">
        <v>-3.39E-2</v>
      </c>
      <c r="AM40">
        <v>-2.9000000000000001E-2</v>
      </c>
      <c r="AN40">
        <v>-2.2800000000000001E-2</v>
      </c>
      <c r="AO40">
        <v>2.3400000000000001E-2</v>
      </c>
      <c r="BC40">
        <v>5</v>
      </c>
      <c r="BD40">
        <v>6.1059999999999999</v>
      </c>
      <c r="BE40">
        <v>0.9758</v>
      </c>
      <c r="BF40">
        <v>-4.8599999999999997E-2</v>
      </c>
      <c r="BG40">
        <v>0.3024</v>
      </c>
      <c r="BH40">
        <v>6.5697999999999999</v>
      </c>
      <c r="BJ40" t="s">
        <v>98</v>
      </c>
      <c r="BK40" t="s">
        <v>88</v>
      </c>
      <c r="BL40" t="s">
        <v>99</v>
      </c>
      <c r="BM40" t="s">
        <v>100</v>
      </c>
      <c r="BN40" t="s">
        <v>101</v>
      </c>
      <c r="BO40" t="s">
        <v>102</v>
      </c>
      <c r="BP40" t="s">
        <v>103</v>
      </c>
      <c r="BQ40" t="s">
        <v>104</v>
      </c>
    </row>
    <row r="41" spans="1:69">
      <c r="A41">
        <v>196107</v>
      </c>
      <c r="B41">
        <v>2.8299999999999999E-2</v>
      </c>
      <c r="C41">
        <v>-1.89E-2</v>
      </c>
      <c r="D41">
        <v>-1.1000000000000001E-3</v>
      </c>
      <c r="E41">
        <v>2.5000000000000001E-3</v>
      </c>
      <c r="F41">
        <v>1.8E-3</v>
      </c>
      <c r="H41">
        <v>196107</v>
      </c>
      <c r="I41">
        <v>-1.03E-2</v>
      </c>
      <c r="J41">
        <v>4.3E-3</v>
      </c>
      <c r="K41">
        <v>4.3E-3</v>
      </c>
      <c r="L41">
        <v>4.5999999999999999E-3</v>
      </c>
      <c r="M41">
        <v>1.5299999999999999E-2</v>
      </c>
      <c r="N41">
        <v>7.0000000000000001E-3</v>
      </c>
      <c r="O41">
        <v>7.6E-3</v>
      </c>
      <c r="P41">
        <v>2.23E-2</v>
      </c>
      <c r="Q41">
        <v>2.4299999999999999E-2</v>
      </c>
      <c r="R41">
        <v>3.4000000000000002E-2</v>
      </c>
      <c r="S41">
        <v>-4.4299999999999999E-2</v>
      </c>
      <c r="T41">
        <v>1.67E-2</v>
      </c>
      <c r="U41">
        <v>9.7999999999999997E-3</v>
      </c>
      <c r="V41">
        <v>5.0299999999999997E-2</v>
      </c>
      <c r="W41">
        <v>3.3399999999999999E-2</v>
      </c>
      <c r="X41">
        <v>3.0200000000000001E-2</v>
      </c>
      <c r="Y41">
        <v>4.0800000000000003E-2</v>
      </c>
      <c r="Z41">
        <v>0.02</v>
      </c>
      <c r="AA41">
        <v>4.7999999999999996E-3</v>
      </c>
      <c r="AB41">
        <v>4.8999999999999998E-3</v>
      </c>
      <c r="AC41">
        <v>2.3300000000000001E-2</v>
      </c>
      <c r="AD41">
        <v>6.6E-3</v>
      </c>
      <c r="AE41">
        <v>1.2800000000000001E-2</v>
      </c>
      <c r="AF41">
        <v>1.8100000000000002E-2</v>
      </c>
      <c r="AG41">
        <v>3.1699999999999999E-2</v>
      </c>
      <c r="AH41">
        <v>3.27E-2</v>
      </c>
      <c r="AI41">
        <v>3.0099999999999998E-2</v>
      </c>
      <c r="AJ41">
        <v>2.6499999999999999E-2</v>
      </c>
      <c r="AK41">
        <v>2.64E-2</v>
      </c>
      <c r="AL41">
        <v>4.1399999999999999E-2</v>
      </c>
      <c r="AM41">
        <v>2.35E-2</v>
      </c>
      <c r="AN41">
        <v>1.6400000000000001E-2</v>
      </c>
      <c r="AO41">
        <v>3.5999999999999999E-3</v>
      </c>
      <c r="BC41">
        <v>6</v>
      </c>
      <c r="BD41">
        <v>7.0115999999999996</v>
      </c>
      <c r="BE41">
        <v>0.99590000000000001</v>
      </c>
      <c r="BF41">
        <v>1.41E-2</v>
      </c>
      <c r="BG41">
        <v>0.3649</v>
      </c>
      <c r="BH41">
        <v>7.0690999999999997</v>
      </c>
      <c r="BI41" t="s">
        <v>105</v>
      </c>
      <c r="BJ41">
        <v>-1.3608297920000001</v>
      </c>
      <c r="BK41">
        <v>1.977274763</v>
      </c>
      <c r="BL41">
        <v>-0.68823504800000002</v>
      </c>
      <c r="BM41">
        <v>0.501162204</v>
      </c>
      <c r="BN41">
        <v>-5.5524650409999996</v>
      </c>
      <c r="BO41">
        <v>2.8308054569999999</v>
      </c>
      <c r="BP41">
        <v>-5.5524650409999996</v>
      </c>
      <c r="BQ41">
        <v>2.8308054569999999</v>
      </c>
    </row>
    <row r="42" spans="1:69">
      <c r="A42">
        <v>196108</v>
      </c>
      <c r="B42">
        <v>2.58E-2</v>
      </c>
      <c r="C42">
        <v>-1.83E-2</v>
      </c>
      <c r="D42">
        <v>-2.2000000000000001E-3</v>
      </c>
      <c r="E42">
        <v>1.6199999999999999E-2</v>
      </c>
      <c r="F42">
        <v>1.4E-3</v>
      </c>
      <c r="H42">
        <v>196108</v>
      </c>
      <c r="I42">
        <v>1.15E-2</v>
      </c>
      <c r="J42">
        <v>5.4999999999999997E-3</v>
      </c>
      <c r="K42">
        <v>6.3E-3</v>
      </c>
      <c r="L42">
        <v>1.6299999999999999E-2</v>
      </c>
      <c r="M42">
        <v>5.0000000000000001E-4</v>
      </c>
      <c r="N42">
        <v>1.4999999999999999E-2</v>
      </c>
      <c r="O42">
        <v>2.6499999999999999E-2</v>
      </c>
      <c r="P42">
        <v>4.3299999999999998E-2</v>
      </c>
      <c r="Q42">
        <v>3.6900000000000002E-2</v>
      </c>
      <c r="R42">
        <v>2.2800000000000001E-2</v>
      </c>
      <c r="S42">
        <v>-1.1299999999999999E-2</v>
      </c>
      <c r="T42">
        <v>4.3900000000000002E-2</v>
      </c>
      <c r="U42">
        <v>2.98E-2</v>
      </c>
      <c r="V42">
        <v>1.66E-2</v>
      </c>
      <c r="W42">
        <v>3.3000000000000002E-2</v>
      </c>
      <c r="X42">
        <v>1.2E-2</v>
      </c>
      <c r="Y42">
        <v>5.3E-3</v>
      </c>
      <c r="Z42">
        <v>1.44E-2</v>
      </c>
      <c r="AA42">
        <v>1.23E-2</v>
      </c>
      <c r="AB42">
        <v>2.8999999999999998E-3</v>
      </c>
      <c r="AC42">
        <v>4.8599999999999997E-2</v>
      </c>
      <c r="AD42">
        <v>4.7000000000000002E-3</v>
      </c>
      <c r="AE42">
        <v>2.3199999999999998E-2</v>
      </c>
      <c r="AF42">
        <v>2.2700000000000001E-2</v>
      </c>
      <c r="AG42">
        <v>7.3000000000000001E-3</v>
      </c>
      <c r="AH42">
        <v>1.11E-2</v>
      </c>
      <c r="AI42">
        <v>2.3699999999999999E-2</v>
      </c>
      <c r="AJ42">
        <v>3.56E-2</v>
      </c>
      <c r="AK42">
        <v>2.3099999999999999E-2</v>
      </c>
      <c r="AL42">
        <v>2.46E-2</v>
      </c>
      <c r="AM42">
        <v>4.8500000000000001E-2</v>
      </c>
      <c r="AN42">
        <v>6.4299999999999996E-2</v>
      </c>
      <c r="AO42">
        <v>4.1099999999999998E-2</v>
      </c>
      <c r="BC42">
        <v>7</v>
      </c>
      <c r="BD42">
        <v>7.569</v>
      </c>
      <c r="BE42">
        <v>0.97089999999999999</v>
      </c>
      <c r="BF42">
        <v>6.7999999999999996E-3</v>
      </c>
      <c r="BG42">
        <v>0.51370000000000005</v>
      </c>
      <c r="BH42">
        <v>7.3490000000000002</v>
      </c>
      <c r="BI42" t="s">
        <v>260</v>
      </c>
      <c r="BJ42">
        <v>7.2495081079999997</v>
      </c>
      <c r="BK42">
        <v>1.962781334</v>
      </c>
      <c r="BL42">
        <v>3.6934873910000001</v>
      </c>
      <c r="BM42">
        <v>1.9692659999999999E-3</v>
      </c>
      <c r="BN42">
        <v>3.0885975569999999</v>
      </c>
      <c r="BO42">
        <v>11.410418659999999</v>
      </c>
      <c r="BP42">
        <v>3.0885975569999999</v>
      </c>
      <c r="BQ42">
        <v>11.410418659999999</v>
      </c>
    </row>
    <row r="43" spans="1:69">
      <c r="A43">
        <v>196109</v>
      </c>
      <c r="B43">
        <v>-2.1499999999999998E-2</v>
      </c>
      <c r="C43">
        <v>-1.12E-2</v>
      </c>
      <c r="D43">
        <v>-5.1000000000000004E-3</v>
      </c>
      <c r="E43">
        <v>7.4000000000000003E-3</v>
      </c>
      <c r="F43">
        <v>1.6999999999999999E-3</v>
      </c>
      <c r="H43">
        <v>196109</v>
      </c>
      <c r="I43">
        <v>-3.6600000000000001E-2</v>
      </c>
      <c r="J43">
        <v>-3.7499999999999999E-2</v>
      </c>
      <c r="K43">
        <v>-3.7499999999999999E-2</v>
      </c>
      <c r="L43">
        <v>-3.8199999999999998E-2</v>
      </c>
      <c r="M43">
        <v>-3.73E-2</v>
      </c>
      <c r="N43">
        <v>-1.89E-2</v>
      </c>
      <c r="O43">
        <v>-2.81E-2</v>
      </c>
      <c r="P43">
        <v>-2.8500000000000001E-2</v>
      </c>
      <c r="Q43">
        <v>-2.6100000000000002E-2</v>
      </c>
      <c r="R43">
        <v>-1.7899999999999999E-2</v>
      </c>
      <c r="S43">
        <v>-1.8700000000000001E-2</v>
      </c>
      <c r="T43">
        <v>-9.9000000000000008E-3</v>
      </c>
      <c r="U43">
        <v>-1.2699999999999999E-2</v>
      </c>
      <c r="V43">
        <v>-1.8100000000000002E-2</v>
      </c>
      <c r="W43">
        <v>-2.8899999999999999E-2</v>
      </c>
      <c r="X43">
        <v>-3.09E-2</v>
      </c>
      <c r="Y43">
        <v>-4.3400000000000001E-2</v>
      </c>
      <c r="Z43">
        <v>-2.8000000000000001E-2</v>
      </c>
      <c r="AA43">
        <v>-5.7099999999999998E-2</v>
      </c>
      <c r="AB43">
        <v>-4.4900000000000002E-2</v>
      </c>
      <c r="AC43">
        <v>4.0000000000000002E-4</v>
      </c>
      <c r="AD43">
        <v>1.03E-2</v>
      </c>
      <c r="AE43">
        <v>-9.1000000000000004E-3</v>
      </c>
      <c r="AF43">
        <v>-4.7100000000000003E-2</v>
      </c>
      <c r="AG43">
        <v>-1.1900000000000001E-2</v>
      </c>
      <c r="AH43">
        <v>-3.4500000000000003E-2</v>
      </c>
      <c r="AI43">
        <v>-2.4400000000000002E-2</v>
      </c>
      <c r="AJ43">
        <v>-1.04E-2</v>
      </c>
      <c r="AK43">
        <v>-2.01E-2</v>
      </c>
      <c r="AL43">
        <v>-1.7000000000000001E-2</v>
      </c>
      <c r="AM43">
        <v>-2.9100000000000001E-2</v>
      </c>
      <c r="AN43">
        <v>-2.64E-2</v>
      </c>
      <c r="AO43">
        <v>-1.7299999999999999E-2</v>
      </c>
      <c r="BC43">
        <v>8</v>
      </c>
      <c r="BD43">
        <v>8.3613999999999997</v>
      </c>
      <c r="BE43">
        <v>0.998</v>
      </c>
      <c r="BF43">
        <v>0.1298</v>
      </c>
      <c r="BG43">
        <v>0.68730000000000002</v>
      </c>
      <c r="BH43">
        <v>8.4022000000000006</v>
      </c>
      <c r="BI43" t="s">
        <v>265</v>
      </c>
      <c r="BJ43">
        <v>2.4195508920000002</v>
      </c>
      <c r="BK43">
        <v>0.21101051000000001</v>
      </c>
      <c r="BL43">
        <v>11.46649468</v>
      </c>
      <c r="BM43" s="6">
        <v>3.9648299999999998E-9</v>
      </c>
      <c r="BN43">
        <v>1.9722285939999999</v>
      </c>
      <c r="BO43">
        <v>2.8668731909999998</v>
      </c>
      <c r="BP43">
        <v>1.9722285939999999</v>
      </c>
      <c r="BQ43">
        <v>2.8668731909999998</v>
      </c>
    </row>
    <row r="44" spans="1:69">
      <c r="A44">
        <v>196110</v>
      </c>
      <c r="B44">
        <v>2.58E-2</v>
      </c>
      <c r="C44">
        <v>-2.01E-2</v>
      </c>
      <c r="D44">
        <v>5.4000000000000003E-3</v>
      </c>
      <c r="E44">
        <v>3.1899999999999998E-2</v>
      </c>
      <c r="F44">
        <v>1.9E-3</v>
      </c>
      <c r="H44">
        <v>196110</v>
      </c>
      <c r="I44">
        <v>1.89E-2</v>
      </c>
      <c r="J44">
        <v>2.07E-2</v>
      </c>
      <c r="K44">
        <v>1.3100000000000001E-2</v>
      </c>
      <c r="L44">
        <v>8.8000000000000005E-3</v>
      </c>
      <c r="M44">
        <v>1.2E-2</v>
      </c>
      <c r="N44">
        <v>2.53E-2</v>
      </c>
      <c r="O44">
        <v>2.1000000000000001E-2</v>
      </c>
      <c r="P44">
        <v>2.8199999999999999E-2</v>
      </c>
      <c r="Q44">
        <v>2.98E-2</v>
      </c>
      <c r="R44">
        <v>2.5999999999999999E-2</v>
      </c>
      <c r="S44">
        <v>-7.1000000000000004E-3</v>
      </c>
      <c r="T44">
        <v>2.2200000000000001E-2</v>
      </c>
      <c r="U44">
        <v>5.3699999999999998E-2</v>
      </c>
      <c r="V44">
        <v>5.4999999999999997E-3</v>
      </c>
      <c r="W44">
        <v>4.2000000000000003E-2</v>
      </c>
      <c r="X44">
        <v>3.8199999999999998E-2</v>
      </c>
      <c r="Y44">
        <v>3.73E-2</v>
      </c>
      <c r="Z44">
        <v>1.9E-2</v>
      </c>
      <c r="AA44">
        <v>4.53E-2</v>
      </c>
      <c r="AB44">
        <v>3.8E-3</v>
      </c>
      <c r="AC44">
        <v>4.8999999999999998E-3</v>
      </c>
      <c r="AD44">
        <v>-1.7299999999999999E-2</v>
      </c>
      <c r="AE44">
        <v>1.23E-2</v>
      </c>
      <c r="AF44">
        <v>-7.4999999999999997E-3</v>
      </c>
      <c r="AG44">
        <v>2.5100000000000001E-2</v>
      </c>
      <c r="AH44">
        <v>1.38E-2</v>
      </c>
      <c r="AI44">
        <v>2.6499999999999999E-2</v>
      </c>
      <c r="AJ44">
        <v>2.7699999999999999E-2</v>
      </c>
      <c r="AK44">
        <v>1.9E-2</v>
      </c>
      <c r="AL44">
        <v>4.6199999999999998E-2</v>
      </c>
      <c r="AM44">
        <v>3.9899999999999998E-2</v>
      </c>
      <c r="AN44">
        <v>3.4599999999999999E-2</v>
      </c>
      <c r="AO44">
        <v>2.23E-2</v>
      </c>
      <c r="BC44">
        <v>9</v>
      </c>
      <c r="BD44">
        <v>9.1950000000000003</v>
      </c>
      <c r="BE44">
        <v>1.0299</v>
      </c>
      <c r="BF44">
        <v>0.17749999999999999</v>
      </c>
      <c r="BG44">
        <v>0.69630000000000003</v>
      </c>
      <c r="BH44">
        <v>8.7780000000000005</v>
      </c>
      <c r="BI44" t="s">
        <v>266</v>
      </c>
      <c r="BJ44">
        <v>3.2215333049999999</v>
      </c>
      <c r="BK44">
        <v>0.31201288799999999</v>
      </c>
      <c r="BL44">
        <v>10.32500076</v>
      </c>
      <c r="BM44" s="6">
        <v>1.7570499999999998E-8</v>
      </c>
      <c r="BN44">
        <v>2.5600955299999999</v>
      </c>
      <c r="BO44">
        <v>3.8829710789999998</v>
      </c>
      <c r="BP44">
        <v>2.5600955299999999</v>
      </c>
      <c r="BQ44">
        <v>3.8829710789999998</v>
      </c>
    </row>
    <row r="45" spans="1:69">
      <c r="A45">
        <v>196111</v>
      </c>
      <c r="B45">
        <v>4.4499999999999998E-2</v>
      </c>
      <c r="C45">
        <v>1.0800000000000001E-2</v>
      </c>
      <c r="D45">
        <v>-8.6999999999999994E-3</v>
      </c>
      <c r="E45">
        <v>1.32E-2</v>
      </c>
      <c r="F45">
        <v>1.5E-3</v>
      </c>
      <c r="H45">
        <v>196111</v>
      </c>
      <c r="I45">
        <v>4.2000000000000003E-2</v>
      </c>
      <c r="J45">
        <v>5.7700000000000001E-2</v>
      </c>
      <c r="K45">
        <v>6.0100000000000001E-2</v>
      </c>
      <c r="L45">
        <v>5.5899999999999998E-2</v>
      </c>
      <c r="M45">
        <v>4.8800000000000003E-2</v>
      </c>
      <c r="N45">
        <v>4.58E-2</v>
      </c>
      <c r="O45">
        <v>4.5600000000000002E-2</v>
      </c>
      <c r="P45">
        <v>3.2099999999999997E-2</v>
      </c>
      <c r="Q45">
        <v>3.7900000000000003E-2</v>
      </c>
      <c r="R45">
        <v>4.7199999999999999E-2</v>
      </c>
      <c r="S45">
        <v>-5.1999999999999998E-3</v>
      </c>
      <c r="T45">
        <v>3.04E-2</v>
      </c>
      <c r="U45">
        <v>4.5499999999999999E-2</v>
      </c>
      <c r="V45">
        <v>6.8000000000000005E-2</v>
      </c>
      <c r="W45">
        <v>4.7100000000000003E-2</v>
      </c>
      <c r="X45">
        <v>4.1799999999999997E-2</v>
      </c>
      <c r="Y45">
        <v>3.7600000000000001E-2</v>
      </c>
      <c r="Z45">
        <v>2.29E-2</v>
      </c>
      <c r="AA45">
        <v>4.7E-2</v>
      </c>
      <c r="AB45">
        <v>4.0500000000000001E-2</v>
      </c>
      <c r="AC45">
        <v>3.4200000000000001E-2</v>
      </c>
      <c r="AD45">
        <v>3.8E-3</v>
      </c>
      <c r="AE45">
        <v>4.5199999999999997E-2</v>
      </c>
      <c r="AF45">
        <v>2.93E-2</v>
      </c>
      <c r="AG45">
        <v>3.6600000000000001E-2</v>
      </c>
      <c r="AH45">
        <v>3.8300000000000001E-2</v>
      </c>
      <c r="AI45">
        <v>5.0099999999999999E-2</v>
      </c>
      <c r="AJ45">
        <v>4.0800000000000003E-2</v>
      </c>
      <c r="AK45">
        <v>6.2199999999999998E-2</v>
      </c>
      <c r="AL45">
        <v>3.9300000000000002E-2</v>
      </c>
      <c r="AM45">
        <v>2.5399999999999999E-2</v>
      </c>
      <c r="AN45">
        <v>8.4199999999999997E-2</v>
      </c>
      <c r="AO45">
        <v>3.9E-2</v>
      </c>
      <c r="BC45" t="s">
        <v>116</v>
      </c>
      <c r="BD45">
        <v>11.1912</v>
      </c>
      <c r="BE45">
        <v>1.1660999999999999</v>
      </c>
      <c r="BF45">
        <v>0.39689999999999998</v>
      </c>
      <c r="BG45">
        <v>0.94630000000000003</v>
      </c>
      <c r="BH45">
        <v>11.101900000000001</v>
      </c>
    </row>
    <row r="46" spans="1:69">
      <c r="A46">
        <v>196112</v>
      </c>
      <c r="B46">
        <v>-1.8E-3</v>
      </c>
      <c r="C46">
        <v>-1.14E-2</v>
      </c>
      <c r="D46">
        <v>2.1600000000000001E-2</v>
      </c>
      <c r="E46">
        <v>-2.24E-2</v>
      </c>
      <c r="F46">
        <v>1.9E-3</v>
      </c>
      <c r="H46">
        <v>196112</v>
      </c>
      <c r="I46">
        <v>-7.0000000000000001E-3</v>
      </c>
      <c r="J46">
        <v>5.8999999999999999E-3</v>
      </c>
      <c r="K46">
        <v>-1.03E-2</v>
      </c>
      <c r="L46">
        <v>-5.4000000000000003E-3</v>
      </c>
      <c r="M46">
        <v>-4.0000000000000001E-3</v>
      </c>
      <c r="N46">
        <v>-6.7999999999999996E-3</v>
      </c>
      <c r="O46">
        <v>-1.0800000000000001E-2</v>
      </c>
      <c r="P46">
        <v>-2.1600000000000001E-2</v>
      </c>
      <c r="Q46">
        <v>-1.34E-2</v>
      </c>
      <c r="R46">
        <v>4.0000000000000001E-3</v>
      </c>
      <c r="S46">
        <v>-1.0999999999999999E-2</v>
      </c>
      <c r="T46">
        <v>-2.0400000000000001E-2</v>
      </c>
      <c r="U46">
        <v>-1.04E-2</v>
      </c>
      <c r="V46">
        <v>1.49E-2</v>
      </c>
      <c r="W46">
        <v>-2.7900000000000001E-2</v>
      </c>
      <c r="X46">
        <v>2.1299999999999999E-2</v>
      </c>
      <c r="Y46">
        <v>9.4999999999999998E-3</v>
      </c>
      <c r="Z46">
        <v>5.4000000000000003E-3</v>
      </c>
      <c r="AA46">
        <v>3.2099999999999997E-2</v>
      </c>
      <c r="AB46">
        <v>4.3E-3</v>
      </c>
      <c r="AC46">
        <v>-1.12E-2</v>
      </c>
      <c r="AD46">
        <v>9.1999999999999998E-3</v>
      </c>
      <c r="AE46">
        <v>2.98E-2</v>
      </c>
      <c r="AF46">
        <v>4.4999999999999997E-3</v>
      </c>
      <c r="AG46">
        <v>-9.1000000000000004E-3</v>
      </c>
      <c r="AH46">
        <v>1.67E-2</v>
      </c>
      <c r="AI46">
        <v>2.2499999999999999E-2</v>
      </c>
      <c r="AJ46">
        <v>1.4999999999999999E-2</v>
      </c>
      <c r="AK46">
        <v>4.7999999999999996E-3</v>
      </c>
      <c r="AL46">
        <v>-3.3099999999999997E-2</v>
      </c>
      <c r="AM46">
        <v>-1.18E-2</v>
      </c>
      <c r="AN46">
        <v>-4.5699999999999998E-2</v>
      </c>
      <c r="AO46">
        <v>-7.5499999999999998E-2</v>
      </c>
    </row>
    <row r="47" spans="1:69">
      <c r="A47">
        <v>196201</v>
      </c>
      <c r="B47">
        <v>-3.8800000000000001E-2</v>
      </c>
      <c r="C47">
        <v>1.8800000000000001E-2</v>
      </c>
      <c r="D47">
        <v>5.04E-2</v>
      </c>
      <c r="E47">
        <v>-2.0500000000000001E-2</v>
      </c>
      <c r="F47">
        <v>2.3999999999999998E-3</v>
      </c>
      <c r="H47">
        <v>196201</v>
      </c>
      <c r="I47">
        <v>3.5999999999999997E-2</v>
      </c>
      <c r="J47">
        <v>7.4999999999999997E-3</v>
      </c>
      <c r="K47">
        <v>7.3000000000000001E-3</v>
      </c>
      <c r="L47">
        <v>-1.0200000000000001E-2</v>
      </c>
      <c r="M47">
        <v>-1.2699999999999999E-2</v>
      </c>
      <c r="N47">
        <v>-3.3500000000000002E-2</v>
      </c>
      <c r="O47">
        <v>-2.1700000000000001E-2</v>
      </c>
      <c r="P47">
        <v>-2.8899999999999999E-2</v>
      </c>
      <c r="Q47">
        <v>-2.01E-2</v>
      </c>
      <c r="R47">
        <v>-4.7199999999999999E-2</v>
      </c>
      <c r="S47">
        <v>8.3199999999999996E-2</v>
      </c>
      <c r="T47">
        <v>-6.2E-2</v>
      </c>
      <c r="U47">
        <v>-5.7799999999999997E-2</v>
      </c>
      <c r="V47">
        <v>-3.9600000000000003E-2</v>
      </c>
      <c r="W47">
        <v>-3.44E-2</v>
      </c>
      <c r="X47">
        <v>-1.5699999999999999E-2</v>
      </c>
      <c r="Y47">
        <v>-1.6799999999999999E-2</v>
      </c>
      <c r="Z47">
        <v>-5.1999999999999998E-3</v>
      </c>
      <c r="AA47">
        <v>-3.8E-3</v>
      </c>
      <c r="AB47">
        <v>6.7999999999999996E-3</v>
      </c>
      <c r="AC47">
        <v>1.9099999999999999E-2</v>
      </c>
      <c r="AD47">
        <v>8.1100000000000005E-2</v>
      </c>
      <c r="AE47">
        <v>-4.1599999999999998E-2</v>
      </c>
      <c r="AF47">
        <v>-2.93E-2</v>
      </c>
      <c r="AG47">
        <v>-3.8899999999999997E-2</v>
      </c>
      <c r="AH47">
        <v>-2.53E-2</v>
      </c>
      <c r="AI47">
        <v>2.5000000000000001E-3</v>
      </c>
      <c r="AJ47">
        <v>-4.7E-2</v>
      </c>
      <c r="AK47">
        <v>-3.0200000000000001E-2</v>
      </c>
      <c r="AL47">
        <v>-3.78E-2</v>
      </c>
      <c r="AM47">
        <v>-5.9499999999999997E-2</v>
      </c>
      <c r="AN47">
        <v>-6.5500000000000003E-2</v>
      </c>
      <c r="AO47">
        <v>-2.3900000000000001E-2</v>
      </c>
    </row>
    <row r="48" spans="1:69">
      <c r="A48">
        <v>196202</v>
      </c>
      <c r="B48">
        <v>1.8100000000000002E-2</v>
      </c>
      <c r="C48">
        <v>-1.18E-2</v>
      </c>
      <c r="D48">
        <v>8.8999999999999999E-3</v>
      </c>
      <c r="E48">
        <v>-9.5999999999999992E-3</v>
      </c>
      <c r="F48">
        <v>2E-3</v>
      </c>
      <c r="H48">
        <v>196202</v>
      </c>
      <c r="I48">
        <v>2.5899999999999999E-2</v>
      </c>
      <c r="J48">
        <v>1.04E-2</v>
      </c>
      <c r="K48">
        <v>1.1299999999999999E-2</v>
      </c>
      <c r="L48">
        <v>1.17E-2</v>
      </c>
      <c r="M48">
        <v>4.0000000000000001E-3</v>
      </c>
      <c r="N48">
        <v>1.7299999999999999E-2</v>
      </c>
      <c r="O48">
        <v>1.9400000000000001E-2</v>
      </c>
      <c r="P48">
        <v>1.0999999999999999E-2</v>
      </c>
      <c r="Q48">
        <v>8.8000000000000005E-3</v>
      </c>
      <c r="R48">
        <v>2.1399999999999999E-2</v>
      </c>
      <c r="S48">
        <v>4.4999999999999997E-3</v>
      </c>
      <c r="T48">
        <v>7.9000000000000008E-3</v>
      </c>
      <c r="U48">
        <v>3.0700000000000002E-2</v>
      </c>
      <c r="V48">
        <v>1.8700000000000001E-2</v>
      </c>
      <c r="W48">
        <v>1.5699999999999999E-2</v>
      </c>
      <c r="X48">
        <v>3.1399999999999997E-2</v>
      </c>
      <c r="Y48">
        <v>1.5100000000000001E-2</v>
      </c>
      <c r="Z48">
        <v>9.2999999999999992E-3</v>
      </c>
      <c r="AA48">
        <v>3.0300000000000001E-2</v>
      </c>
      <c r="AB48">
        <v>2.9000000000000001E-2</v>
      </c>
      <c r="AC48">
        <v>-1.8E-3</v>
      </c>
      <c r="AD48">
        <v>-9.7000000000000003E-3</v>
      </c>
      <c r="AE48">
        <v>-8.9999999999999993E-3</v>
      </c>
      <c r="AF48">
        <v>8.0000000000000002E-3</v>
      </c>
      <c r="AG48">
        <v>1.2E-2</v>
      </c>
      <c r="AH48">
        <v>1.6199999999999999E-2</v>
      </c>
      <c r="AI48">
        <v>3.6400000000000002E-2</v>
      </c>
      <c r="AJ48">
        <v>3.2300000000000002E-2</v>
      </c>
      <c r="AK48">
        <v>3.6999999999999998E-2</v>
      </c>
      <c r="AL48">
        <v>4.0000000000000002E-4</v>
      </c>
      <c r="AM48">
        <v>3.3E-3</v>
      </c>
      <c r="AN48">
        <v>1.61E-2</v>
      </c>
      <c r="AO48">
        <v>2.5100000000000001E-2</v>
      </c>
    </row>
    <row r="49" spans="1:41">
      <c r="A49">
        <v>196203</v>
      </c>
      <c r="B49">
        <v>-6.7999999999999996E-3</v>
      </c>
      <c r="C49">
        <v>2.3E-3</v>
      </c>
      <c r="D49">
        <v>-9.5999999999999992E-3</v>
      </c>
      <c r="E49">
        <v>1.83E-2</v>
      </c>
      <c r="F49">
        <v>2E-3</v>
      </c>
      <c r="H49">
        <v>196203</v>
      </c>
      <c r="I49">
        <v>-1.21E-2</v>
      </c>
      <c r="J49">
        <v>1.12E-2</v>
      </c>
      <c r="K49">
        <v>-1.2500000000000001E-2</v>
      </c>
      <c r="L49">
        <v>-7.7000000000000002E-3</v>
      </c>
      <c r="M49">
        <v>-1.66E-2</v>
      </c>
      <c r="N49">
        <v>-1.4E-3</v>
      </c>
      <c r="O49">
        <v>-1.4999999999999999E-2</v>
      </c>
      <c r="P49">
        <v>-1.3299999999999999E-2</v>
      </c>
      <c r="Q49">
        <v>-2.0999999999999999E-3</v>
      </c>
      <c r="R49">
        <v>-6.7000000000000002E-3</v>
      </c>
      <c r="S49">
        <v>-5.4000000000000003E-3</v>
      </c>
      <c r="T49">
        <v>-3.5000000000000001E-3</v>
      </c>
      <c r="U49">
        <v>5.0000000000000001E-3</v>
      </c>
      <c r="V49">
        <v>-1.1900000000000001E-2</v>
      </c>
      <c r="W49">
        <v>-2.3999999999999998E-3</v>
      </c>
      <c r="X49">
        <v>-6.7999999999999996E-3</v>
      </c>
      <c r="Y49">
        <v>-7.6E-3</v>
      </c>
      <c r="Z49">
        <v>-7.9000000000000008E-3</v>
      </c>
      <c r="AA49">
        <v>-1.5699999999999999E-2</v>
      </c>
      <c r="AB49">
        <v>-6.7000000000000002E-3</v>
      </c>
      <c r="AC49">
        <v>-4.3400000000000001E-2</v>
      </c>
      <c r="AD49">
        <v>-3.9899999999999998E-2</v>
      </c>
      <c r="AE49">
        <v>-1.0500000000000001E-2</v>
      </c>
      <c r="AF49">
        <v>-2.53E-2</v>
      </c>
      <c r="AG49">
        <v>-8.8000000000000005E-3</v>
      </c>
      <c r="AH49">
        <v>-6.6E-3</v>
      </c>
      <c r="AI49">
        <v>-4.0000000000000001E-3</v>
      </c>
      <c r="AJ49">
        <v>-1.5E-3</v>
      </c>
      <c r="AK49">
        <v>-9.2999999999999992E-3</v>
      </c>
      <c r="AL49">
        <v>-2.3999999999999998E-3</v>
      </c>
      <c r="AM49">
        <v>6.4999999999999997E-3</v>
      </c>
      <c r="AN49">
        <v>-2.47E-2</v>
      </c>
      <c r="AO49">
        <v>-1.4200000000000001E-2</v>
      </c>
    </row>
    <row r="50" spans="1:41">
      <c r="A50">
        <v>196204</v>
      </c>
      <c r="B50">
        <v>-6.59E-2</v>
      </c>
      <c r="C50">
        <v>-9.7999999999999997E-3</v>
      </c>
      <c r="D50">
        <v>4.3E-3</v>
      </c>
      <c r="E50">
        <v>2.8799999999999999E-2</v>
      </c>
      <c r="F50">
        <v>2.2000000000000001E-3</v>
      </c>
      <c r="H50">
        <v>196204</v>
      </c>
      <c r="I50">
        <v>-7.3200000000000001E-2</v>
      </c>
      <c r="J50">
        <v>-7.5499999999999998E-2</v>
      </c>
      <c r="K50">
        <v>-7.1999999999999995E-2</v>
      </c>
      <c r="L50">
        <v>-7.5200000000000003E-2</v>
      </c>
      <c r="M50">
        <v>-7.1499999999999994E-2</v>
      </c>
      <c r="N50">
        <v>-5.5399999999999998E-2</v>
      </c>
      <c r="O50">
        <v>-6.8699999999999997E-2</v>
      </c>
      <c r="P50">
        <v>-6.8599999999999994E-2</v>
      </c>
      <c r="Q50">
        <v>-7.0699999999999999E-2</v>
      </c>
      <c r="R50">
        <v>-6.4199999999999993E-2</v>
      </c>
      <c r="S50">
        <v>-8.9999999999999993E-3</v>
      </c>
      <c r="T50">
        <v>-9.1399999999999995E-2</v>
      </c>
      <c r="U50">
        <v>-5.2299999999999999E-2</v>
      </c>
      <c r="V50">
        <v>-5.21E-2</v>
      </c>
      <c r="W50">
        <v>-5.7299999999999997E-2</v>
      </c>
      <c r="X50">
        <v>-5.6599999999999998E-2</v>
      </c>
      <c r="Y50">
        <v>-7.0300000000000001E-2</v>
      </c>
      <c r="Z50">
        <v>-5.9400000000000001E-2</v>
      </c>
      <c r="AA50">
        <v>-6.9900000000000004E-2</v>
      </c>
      <c r="AB50">
        <v>-6.7400000000000002E-2</v>
      </c>
      <c r="AC50">
        <v>-5.3100000000000001E-2</v>
      </c>
      <c r="AD50">
        <v>3.8300000000000001E-2</v>
      </c>
      <c r="AE50">
        <v>-8.7300000000000003E-2</v>
      </c>
      <c r="AF50">
        <v>-9.5699999999999993E-2</v>
      </c>
      <c r="AG50">
        <v>-8.5699999999999998E-2</v>
      </c>
      <c r="AH50">
        <v>-6.2399999999999997E-2</v>
      </c>
      <c r="AI50">
        <v>-6.3200000000000006E-2</v>
      </c>
      <c r="AJ50">
        <v>-4.4299999999999999E-2</v>
      </c>
      <c r="AK50">
        <v>-9.8799999999999999E-2</v>
      </c>
      <c r="AL50">
        <v>-5.4399999999999997E-2</v>
      </c>
      <c r="AM50">
        <v>-5.5500000000000001E-2</v>
      </c>
      <c r="AN50">
        <v>-4.58E-2</v>
      </c>
      <c r="AO50">
        <v>4.1500000000000002E-2</v>
      </c>
    </row>
    <row r="51" spans="1:41">
      <c r="A51">
        <v>196205</v>
      </c>
      <c r="B51">
        <v>-8.6499999999999994E-2</v>
      </c>
      <c r="C51">
        <v>-2.9899999999999999E-2</v>
      </c>
      <c r="D51">
        <v>2.3699999999999999E-2</v>
      </c>
      <c r="E51">
        <v>3.3E-3</v>
      </c>
      <c r="F51">
        <v>2.3999999999999998E-3</v>
      </c>
      <c r="H51">
        <v>196205</v>
      </c>
      <c r="I51">
        <v>-0.1148</v>
      </c>
      <c r="J51">
        <v>-9.7000000000000003E-2</v>
      </c>
      <c r="K51">
        <v>-0.10199999999999999</v>
      </c>
      <c r="L51">
        <v>-0.1016</v>
      </c>
      <c r="M51">
        <v>-0.10299999999999999</v>
      </c>
      <c r="N51">
        <v>-0.11459999999999999</v>
      </c>
      <c r="O51">
        <v>-9.5000000000000001E-2</v>
      </c>
      <c r="P51">
        <v>-9.7600000000000006E-2</v>
      </c>
      <c r="Q51">
        <v>-8.6099999999999996E-2</v>
      </c>
      <c r="R51">
        <v>-8.1299999999999997E-2</v>
      </c>
      <c r="S51">
        <v>-3.3500000000000002E-2</v>
      </c>
      <c r="T51">
        <v>-0.1125</v>
      </c>
      <c r="U51">
        <v>-9.6100000000000005E-2</v>
      </c>
      <c r="V51">
        <v>-7.3200000000000001E-2</v>
      </c>
      <c r="W51">
        <v>-9.1999999999999998E-2</v>
      </c>
      <c r="X51">
        <v>-6.0100000000000001E-2</v>
      </c>
      <c r="Y51">
        <v>-6.83E-2</v>
      </c>
      <c r="Z51">
        <v>-7.8100000000000003E-2</v>
      </c>
      <c r="AA51">
        <v>-6.4000000000000001E-2</v>
      </c>
      <c r="AB51">
        <v>-8.0799999999999997E-2</v>
      </c>
      <c r="AC51">
        <v>-7.4499999999999997E-2</v>
      </c>
      <c r="AD51">
        <v>3.7999999999999999E-2</v>
      </c>
      <c r="AE51">
        <v>-0.1135</v>
      </c>
      <c r="AF51">
        <v>-8.6599999999999996E-2</v>
      </c>
      <c r="AG51">
        <v>-8.7599999999999997E-2</v>
      </c>
      <c r="AH51">
        <v>-7.9899999999999999E-2</v>
      </c>
      <c r="AI51">
        <v>-9.1700000000000004E-2</v>
      </c>
      <c r="AJ51">
        <v>-7.51E-2</v>
      </c>
      <c r="AK51">
        <v>-0.1031</v>
      </c>
      <c r="AL51">
        <v>-7.85E-2</v>
      </c>
      <c r="AM51">
        <v>-7.6899999999999996E-2</v>
      </c>
      <c r="AN51">
        <v>-0.11070000000000001</v>
      </c>
      <c r="AO51">
        <v>2.8E-3</v>
      </c>
    </row>
    <row r="52" spans="1:41">
      <c r="A52">
        <v>196206</v>
      </c>
      <c r="B52">
        <v>-8.48E-2</v>
      </c>
      <c r="C52">
        <v>-7.6E-3</v>
      </c>
      <c r="D52">
        <v>2.81E-2</v>
      </c>
      <c r="E52">
        <v>6.4199999999999993E-2</v>
      </c>
      <c r="F52">
        <v>2E-3</v>
      </c>
      <c r="H52">
        <v>196206</v>
      </c>
      <c r="I52">
        <v>-8.4699999999999998E-2</v>
      </c>
      <c r="J52">
        <v>-7.2300000000000003E-2</v>
      </c>
      <c r="K52">
        <v>-9.2399999999999996E-2</v>
      </c>
      <c r="L52">
        <v>-6.93E-2</v>
      </c>
      <c r="M52">
        <v>-8.2799999999999999E-2</v>
      </c>
      <c r="N52">
        <v>-7.5700000000000003E-2</v>
      </c>
      <c r="O52">
        <v>-8.6300000000000002E-2</v>
      </c>
      <c r="P52">
        <v>-9.4399999999999998E-2</v>
      </c>
      <c r="Q52">
        <v>-7.3700000000000002E-2</v>
      </c>
      <c r="R52">
        <v>-8.6400000000000005E-2</v>
      </c>
      <c r="S52">
        <v>1.6999999999999999E-3</v>
      </c>
      <c r="T52">
        <v>-0.1123</v>
      </c>
      <c r="U52">
        <v>-9.6100000000000005E-2</v>
      </c>
      <c r="V52">
        <v>-7.2700000000000001E-2</v>
      </c>
      <c r="W52">
        <v>-8.4500000000000006E-2</v>
      </c>
      <c r="X52">
        <v>-6.4899999999999999E-2</v>
      </c>
      <c r="Y52">
        <v>-6.9099999999999995E-2</v>
      </c>
      <c r="Z52">
        <v>-6.4899999999999999E-2</v>
      </c>
      <c r="AA52">
        <v>-6.3899999999999998E-2</v>
      </c>
      <c r="AB52">
        <v>-7.4700000000000003E-2</v>
      </c>
      <c r="AC52">
        <v>-7.2700000000000001E-2</v>
      </c>
      <c r="AD52">
        <v>3.9600000000000003E-2</v>
      </c>
      <c r="AE52">
        <v>-0.1416</v>
      </c>
      <c r="AF52">
        <v>-0.1303</v>
      </c>
      <c r="AG52">
        <v>-0.1226</v>
      </c>
      <c r="AH52">
        <v>-0.1038</v>
      </c>
      <c r="AI52">
        <v>-0.1038</v>
      </c>
      <c r="AJ52">
        <v>-8.0299999999999996E-2</v>
      </c>
      <c r="AK52">
        <v>-8.1100000000000005E-2</v>
      </c>
      <c r="AL52">
        <v>-7.4800000000000005E-2</v>
      </c>
      <c r="AM52">
        <v>-5.74E-2</v>
      </c>
      <c r="AN52">
        <v>-5.8999999999999997E-2</v>
      </c>
      <c r="AO52">
        <v>8.2600000000000007E-2</v>
      </c>
    </row>
    <row r="53" spans="1:41">
      <c r="A53">
        <v>196207</v>
      </c>
      <c r="B53">
        <v>6.2799999999999995E-2</v>
      </c>
      <c r="C53">
        <v>1.55E-2</v>
      </c>
      <c r="D53">
        <v>-3.5999999999999997E-2</v>
      </c>
      <c r="E53">
        <v>7.1999999999999998E-3</v>
      </c>
      <c r="F53">
        <v>2.7000000000000001E-3</v>
      </c>
      <c r="H53">
        <v>196207</v>
      </c>
      <c r="I53">
        <v>7.4099999999999999E-2</v>
      </c>
      <c r="J53">
        <v>6.9599999999999995E-2</v>
      </c>
      <c r="K53">
        <v>7.3499999999999996E-2</v>
      </c>
      <c r="L53">
        <v>6.54E-2</v>
      </c>
      <c r="M53">
        <v>6.2300000000000001E-2</v>
      </c>
      <c r="N53">
        <v>4.7699999999999999E-2</v>
      </c>
      <c r="O53">
        <v>5.67E-2</v>
      </c>
      <c r="P53">
        <v>5.5800000000000002E-2</v>
      </c>
      <c r="Q53">
        <v>5.7799999999999997E-2</v>
      </c>
      <c r="R53">
        <v>6.54E-2</v>
      </c>
      <c r="S53">
        <v>8.6999999999999994E-3</v>
      </c>
      <c r="T53">
        <v>0.10440000000000001</v>
      </c>
      <c r="U53">
        <v>4.99E-2</v>
      </c>
      <c r="V53">
        <v>6.1800000000000001E-2</v>
      </c>
      <c r="W53">
        <v>6.2700000000000006E-2</v>
      </c>
      <c r="X53">
        <v>5.5E-2</v>
      </c>
      <c r="Y53">
        <v>3.9699999999999999E-2</v>
      </c>
      <c r="Z53">
        <v>2.1299999999999999E-2</v>
      </c>
      <c r="AA53">
        <v>3.4500000000000003E-2</v>
      </c>
      <c r="AB53">
        <v>3.1300000000000001E-2</v>
      </c>
      <c r="AC53">
        <v>5.45E-2</v>
      </c>
      <c r="AD53">
        <v>-4.99E-2</v>
      </c>
      <c r="AE53">
        <v>8.7099999999999997E-2</v>
      </c>
      <c r="AF53">
        <v>4.36E-2</v>
      </c>
      <c r="AG53">
        <v>2.86E-2</v>
      </c>
      <c r="AH53">
        <v>8.0600000000000005E-2</v>
      </c>
      <c r="AI53">
        <v>5.8900000000000001E-2</v>
      </c>
      <c r="AJ53">
        <v>6.9099999999999995E-2</v>
      </c>
      <c r="AK53">
        <v>4.6899999999999997E-2</v>
      </c>
      <c r="AL53">
        <v>7.2400000000000006E-2</v>
      </c>
      <c r="AM53">
        <v>6.0600000000000001E-2</v>
      </c>
      <c r="AN53">
        <v>5.9200000000000003E-2</v>
      </c>
      <c r="AO53">
        <v>-2.7900000000000001E-2</v>
      </c>
    </row>
    <row r="54" spans="1:41">
      <c r="A54">
        <v>196208</v>
      </c>
      <c r="B54">
        <v>2.1299999999999999E-2</v>
      </c>
      <c r="C54">
        <v>1.2800000000000001E-2</v>
      </c>
      <c r="D54">
        <v>-1.2200000000000001E-2</v>
      </c>
      <c r="E54">
        <v>-5.8999999999999999E-3</v>
      </c>
      <c r="F54">
        <v>2.3E-3</v>
      </c>
      <c r="H54">
        <v>196208</v>
      </c>
      <c r="I54">
        <v>2.9399999999999999E-2</v>
      </c>
      <c r="J54">
        <v>2.3199999999999998E-2</v>
      </c>
      <c r="K54">
        <v>3.5700000000000003E-2</v>
      </c>
      <c r="L54">
        <v>2.8000000000000001E-2</v>
      </c>
      <c r="M54">
        <v>3.4299999999999997E-2</v>
      </c>
      <c r="N54">
        <v>1.84E-2</v>
      </c>
      <c r="O54">
        <v>3.2099999999999997E-2</v>
      </c>
      <c r="P54">
        <v>1.8800000000000001E-2</v>
      </c>
      <c r="Q54">
        <v>2.5700000000000001E-2</v>
      </c>
      <c r="R54">
        <v>1.8599999999999998E-2</v>
      </c>
      <c r="S54">
        <v>1.0800000000000001E-2</v>
      </c>
      <c r="T54">
        <v>2.6100000000000002E-2</v>
      </c>
      <c r="U54">
        <v>2.7300000000000001E-2</v>
      </c>
      <c r="V54">
        <v>2.35E-2</v>
      </c>
      <c r="W54">
        <v>1.9599999999999999E-2</v>
      </c>
      <c r="X54">
        <v>7.4000000000000003E-3</v>
      </c>
      <c r="Y54">
        <v>1.4999999999999999E-2</v>
      </c>
      <c r="Z54">
        <v>5.4999999999999997E-3</v>
      </c>
      <c r="AA54">
        <v>2.24E-2</v>
      </c>
      <c r="AB54">
        <v>1.1900000000000001E-2</v>
      </c>
      <c r="AC54">
        <v>3.4500000000000003E-2</v>
      </c>
      <c r="AD54">
        <v>8.3999999999999995E-3</v>
      </c>
      <c r="AE54">
        <v>5.2499999999999998E-2</v>
      </c>
      <c r="AF54">
        <v>1.24E-2</v>
      </c>
      <c r="AG54">
        <v>1.9699999999999999E-2</v>
      </c>
      <c r="AH54">
        <v>4.7000000000000002E-3</v>
      </c>
      <c r="AI54">
        <v>6.6E-3</v>
      </c>
      <c r="AJ54">
        <v>1.04E-2</v>
      </c>
      <c r="AK54">
        <v>3.1199999999999999E-2</v>
      </c>
      <c r="AL54">
        <v>3.6299999999999999E-2</v>
      </c>
      <c r="AM54">
        <v>2.24E-2</v>
      </c>
      <c r="AN54">
        <v>2.3599999999999999E-2</v>
      </c>
      <c r="AO54">
        <v>-2.8899999999999999E-2</v>
      </c>
    </row>
    <row r="55" spans="1:41">
      <c r="A55">
        <v>196209</v>
      </c>
      <c r="B55">
        <v>-5.2200000000000003E-2</v>
      </c>
      <c r="C55">
        <v>-2.5100000000000001E-2</v>
      </c>
      <c r="D55">
        <v>1.38E-2</v>
      </c>
      <c r="E55">
        <v>3.9600000000000003E-2</v>
      </c>
      <c r="F55">
        <v>2.0999999999999999E-3</v>
      </c>
      <c r="H55">
        <v>196209</v>
      </c>
      <c r="I55">
        <v>-6.1400000000000003E-2</v>
      </c>
      <c r="J55">
        <v>-7.7899999999999997E-2</v>
      </c>
      <c r="K55">
        <v>-7.1900000000000006E-2</v>
      </c>
      <c r="L55">
        <v>-7.7100000000000002E-2</v>
      </c>
      <c r="M55">
        <v>-7.3200000000000001E-2</v>
      </c>
      <c r="N55">
        <v>-6.0699999999999997E-2</v>
      </c>
      <c r="O55">
        <v>-5.3600000000000002E-2</v>
      </c>
      <c r="P55">
        <v>-5.4800000000000001E-2</v>
      </c>
      <c r="Q55">
        <v>-5.96E-2</v>
      </c>
      <c r="R55">
        <v>-4.7199999999999999E-2</v>
      </c>
      <c r="S55">
        <v>-1.4200000000000001E-2</v>
      </c>
      <c r="T55">
        <v>-7.1900000000000006E-2</v>
      </c>
      <c r="U55">
        <v>-3.2899999999999999E-2</v>
      </c>
      <c r="V55">
        <v>-4.3700000000000003E-2</v>
      </c>
      <c r="W55">
        <v>-0.05</v>
      </c>
      <c r="X55">
        <v>-4.7600000000000003E-2</v>
      </c>
      <c r="Y55">
        <v>-4.4699999999999997E-2</v>
      </c>
      <c r="Z55">
        <v>-5.8200000000000002E-2</v>
      </c>
      <c r="AA55">
        <v>-4.5699999999999998E-2</v>
      </c>
      <c r="AB55">
        <v>-3.85E-2</v>
      </c>
      <c r="AC55">
        <v>-6.6199999999999995E-2</v>
      </c>
      <c r="AD55">
        <v>5.7000000000000002E-3</v>
      </c>
      <c r="AE55">
        <v>-8.1600000000000006E-2</v>
      </c>
      <c r="AF55">
        <v>-7.4800000000000005E-2</v>
      </c>
      <c r="AG55">
        <v>-6.8500000000000005E-2</v>
      </c>
      <c r="AH55">
        <v>-8.5699999999999998E-2</v>
      </c>
      <c r="AI55">
        <v>-5.2400000000000002E-2</v>
      </c>
      <c r="AJ55">
        <v>-0.05</v>
      </c>
      <c r="AK55">
        <v>-5.0799999999999998E-2</v>
      </c>
      <c r="AL55">
        <v>-4.1799999999999997E-2</v>
      </c>
      <c r="AM55">
        <v>-3.2500000000000001E-2</v>
      </c>
      <c r="AN55">
        <v>-2.2100000000000002E-2</v>
      </c>
      <c r="AO55">
        <v>5.9499999999999997E-2</v>
      </c>
    </row>
    <row r="56" spans="1:41">
      <c r="A56">
        <v>196210</v>
      </c>
      <c r="B56">
        <v>-5.9999999999999995E-4</v>
      </c>
      <c r="C56">
        <v>-0.04</v>
      </c>
      <c r="D56">
        <v>1.37E-2</v>
      </c>
      <c r="E56">
        <v>7.1999999999999998E-3</v>
      </c>
      <c r="F56">
        <v>2.5999999999999999E-3</v>
      </c>
      <c r="H56">
        <v>196210</v>
      </c>
      <c r="I56">
        <v>-4.2700000000000002E-2</v>
      </c>
      <c r="J56">
        <v>-4.6100000000000002E-2</v>
      </c>
      <c r="K56">
        <v>-2.7900000000000001E-2</v>
      </c>
      <c r="L56">
        <v>-4.0899999999999999E-2</v>
      </c>
      <c r="M56">
        <v>-3.2199999999999999E-2</v>
      </c>
      <c r="N56">
        <v>-1.41E-2</v>
      </c>
      <c r="O56">
        <v>-1.9800000000000002E-2</v>
      </c>
      <c r="P56">
        <v>-1.26E-2</v>
      </c>
      <c r="Q56">
        <v>-8.8999999999999999E-3</v>
      </c>
      <c r="R56">
        <v>1.01E-2</v>
      </c>
      <c r="S56">
        <v>-5.28E-2</v>
      </c>
      <c r="T56">
        <v>-1.8E-3</v>
      </c>
      <c r="U56">
        <v>1.24E-2</v>
      </c>
      <c r="V56">
        <v>-1.9E-3</v>
      </c>
      <c r="W56">
        <v>6.7000000000000002E-3</v>
      </c>
      <c r="X56">
        <v>1.9E-3</v>
      </c>
      <c r="Y56">
        <v>-3.0000000000000001E-3</v>
      </c>
      <c r="Z56">
        <v>-2.0999999999999999E-3</v>
      </c>
      <c r="AA56">
        <v>-8.5000000000000006E-3</v>
      </c>
      <c r="AB56">
        <v>-1.32E-2</v>
      </c>
      <c r="AC56">
        <v>1.0699999999999999E-2</v>
      </c>
      <c r="AD56">
        <v>1.2500000000000001E-2</v>
      </c>
      <c r="AE56">
        <v>-1.6E-2</v>
      </c>
      <c r="AF56">
        <v>4.3E-3</v>
      </c>
      <c r="AG56">
        <v>-9.1999999999999998E-3</v>
      </c>
      <c r="AH56">
        <v>-1.1299999999999999E-2</v>
      </c>
      <c r="AI56">
        <v>1.1999999999999999E-3</v>
      </c>
      <c r="AJ56">
        <v>1.6400000000000001E-2</v>
      </c>
      <c r="AK56">
        <v>1.12E-2</v>
      </c>
      <c r="AL56">
        <v>-1.4999999999999999E-2</v>
      </c>
      <c r="AM56">
        <v>0.01</v>
      </c>
      <c r="AN56">
        <v>-5.1999999999999998E-3</v>
      </c>
      <c r="AO56">
        <v>1.0800000000000001E-2</v>
      </c>
    </row>
    <row r="57" spans="1:41">
      <c r="A57">
        <v>196211</v>
      </c>
      <c r="B57">
        <v>0.1087</v>
      </c>
      <c r="C57">
        <v>2.6499999999999999E-2</v>
      </c>
      <c r="D57">
        <v>9.4000000000000004E-3</v>
      </c>
      <c r="E57">
        <v>-7.1499999999999994E-2</v>
      </c>
      <c r="F57">
        <v>2E-3</v>
      </c>
      <c r="H57">
        <v>196211</v>
      </c>
      <c r="I57">
        <v>0.13150000000000001</v>
      </c>
      <c r="J57">
        <v>0.1469</v>
      </c>
      <c r="K57">
        <v>0.14749999999999999</v>
      </c>
      <c r="L57">
        <v>0.1462</v>
      </c>
      <c r="M57">
        <v>0.13500000000000001</v>
      </c>
      <c r="N57">
        <v>0.129</v>
      </c>
      <c r="O57">
        <v>0.12939999999999999</v>
      </c>
      <c r="P57">
        <v>0.12909999999999999</v>
      </c>
      <c r="Q57">
        <v>0.12809999999999999</v>
      </c>
      <c r="R57">
        <v>9.9099999999999994E-2</v>
      </c>
      <c r="S57">
        <v>3.2399999999999998E-2</v>
      </c>
      <c r="T57">
        <v>0.12959999999999999</v>
      </c>
      <c r="U57">
        <v>8.8800000000000004E-2</v>
      </c>
      <c r="V57">
        <v>0.1108</v>
      </c>
      <c r="W57">
        <v>7.9200000000000007E-2</v>
      </c>
      <c r="X57">
        <v>9.7500000000000003E-2</v>
      </c>
      <c r="Y57">
        <v>0.121</v>
      </c>
      <c r="Z57">
        <v>0.112</v>
      </c>
      <c r="AA57">
        <v>0.1215</v>
      </c>
      <c r="AB57">
        <v>0.1429</v>
      </c>
      <c r="AC57">
        <v>0.15590000000000001</v>
      </c>
      <c r="AD57">
        <v>2.63E-2</v>
      </c>
      <c r="AE57">
        <v>0.17480000000000001</v>
      </c>
      <c r="AF57">
        <v>0.16270000000000001</v>
      </c>
      <c r="AG57">
        <v>0.1497</v>
      </c>
      <c r="AH57">
        <v>0.1263</v>
      </c>
      <c r="AI57">
        <v>0.12180000000000001</v>
      </c>
      <c r="AJ57">
        <v>0.1014</v>
      </c>
      <c r="AK57">
        <v>8.5599999999999996E-2</v>
      </c>
      <c r="AL57">
        <v>8.9599999999999999E-2</v>
      </c>
      <c r="AM57">
        <v>0.10100000000000001</v>
      </c>
      <c r="AN57">
        <v>8.0199999999999994E-2</v>
      </c>
      <c r="AO57">
        <v>-9.4600000000000004E-2</v>
      </c>
    </row>
    <row r="58" spans="1:41">
      <c r="A58">
        <v>196212</v>
      </c>
      <c r="B58">
        <v>1.0200000000000001E-2</v>
      </c>
      <c r="C58">
        <v>-3.7600000000000001E-2</v>
      </c>
      <c r="D58">
        <v>3.3999999999999998E-3</v>
      </c>
      <c r="E58">
        <v>5.8099999999999999E-2</v>
      </c>
      <c r="F58">
        <v>2.3E-3</v>
      </c>
      <c r="H58">
        <v>196212</v>
      </c>
      <c r="I58">
        <v>-1.47E-2</v>
      </c>
      <c r="J58">
        <v>-2.9000000000000001E-2</v>
      </c>
      <c r="K58">
        <v>-2.1100000000000001E-2</v>
      </c>
      <c r="L58">
        <v>-2.9499999999999998E-2</v>
      </c>
      <c r="M58">
        <v>-2.4799999999999999E-2</v>
      </c>
      <c r="N58">
        <v>-7.6E-3</v>
      </c>
      <c r="O58">
        <v>-2.5000000000000001E-3</v>
      </c>
      <c r="P58">
        <v>7.6E-3</v>
      </c>
      <c r="Q58">
        <v>1.12E-2</v>
      </c>
      <c r="R58">
        <v>1.66E-2</v>
      </c>
      <c r="S58">
        <v>-3.1300000000000001E-2</v>
      </c>
      <c r="T58">
        <v>7.4999999999999997E-3</v>
      </c>
      <c r="U58">
        <v>1.12E-2</v>
      </c>
      <c r="V58">
        <v>1.9199999999999998E-2</v>
      </c>
      <c r="W58">
        <v>2.1899999999999999E-2</v>
      </c>
      <c r="X58">
        <v>1.2999999999999999E-2</v>
      </c>
      <c r="Y58">
        <v>1.95E-2</v>
      </c>
      <c r="Z58">
        <v>-1.8599999999999998E-2</v>
      </c>
      <c r="AA58">
        <v>5.0000000000000001E-3</v>
      </c>
      <c r="AB58">
        <v>5.0000000000000001E-4</v>
      </c>
      <c r="AC58">
        <v>-8.2000000000000007E-3</v>
      </c>
      <c r="AD58">
        <v>-1.5699999999999999E-2</v>
      </c>
      <c r="AE58">
        <v>-1.9300000000000001E-2</v>
      </c>
      <c r="AF58">
        <v>-2.8400000000000002E-2</v>
      </c>
      <c r="AG58">
        <v>-1.2800000000000001E-2</v>
      </c>
      <c r="AH58">
        <v>-1.6999999999999999E-3</v>
      </c>
      <c r="AI58">
        <v>-1.6500000000000001E-2</v>
      </c>
      <c r="AJ58">
        <v>5.5999999999999999E-3</v>
      </c>
      <c r="AK58">
        <v>2.29E-2</v>
      </c>
      <c r="AL58">
        <v>2.1600000000000001E-2</v>
      </c>
      <c r="AM58">
        <v>1.6899999999999998E-2</v>
      </c>
      <c r="AN58">
        <v>4.4299999999999999E-2</v>
      </c>
      <c r="AO58">
        <v>6.3600000000000004E-2</v>
      </c>
    </row>
    <row r="59" spans="1:41">
      <c r="A59">
        <v>196301</v>
      </c>
      <c r="B59">
        <v>4.9299999999999997E-2</v>
      </c>
      <c r="C59">
        <v>3.09E-2</v>
      </c>
      <c r="D59">
        <v>2.2700000000000001E-2</v>
      </c>
      <c r="E59">
        <v>-2.1100000000000001E-2</v>
      </c>
      <c r="F59">
        <v>2.5000000000000001E-3</v>
      </c>
      <c r="H59">
        <v>196301</v>
      </c>
      <c r="I59">
        <v>0.1062</v>
      </c>
      <c r="J59">
        <v>0.1089</v>
      </c>
      <c r="K59">
        <v>9.11E-2</v>
      </c>
      <c r="L59">
        <v>7.7899999999999997E-2</v>
      </c>
      <c r="M59">
        <v>8.09E-2</v>
      </c>
      <c r="N59">
        <v>5.8700000000000002E-2</v>
      </c>
      <c r="O59">
        <v>6.1199999999999997E-2</v>
      </c>
      <c r="P59">
        <v>5.4399999999999997E-2</v>
      </c>
      <c r="Q59">
        <v>4.8000000000000001E-2</v>
      </c>
      <c r="R59">
        <v>4.3799999999999999E-2</v>
      </c>
      <c r="S59">
        <v>6.2399999999999997E-2</v>
      </c>
      <c r="T59">
        <v>4.1599999999999998E-2</v>
      </c>
      <c r="U59">
        <v>6.5100000000000005E-2</v>
      </c>
      <c r="V59">
        <v>3.8300000000000001E-2</v>
      </c>
      <c r="W59">
        <v>4.0899999999999999E-2</v>
      </c>
      <c r="X59">
        <v>3.5200000000000002E-2</v>
      </c>
      <c r="Y59">
        <v>3.8899999999999997E-2</v>
      </c>
      <c r="Z59">
        <v>6.6000000000000003E-2</v>
      </c>
      <c r="AA59">
        <v>7.9299999999999995E-2</v>
      </c>
      <c r="AB59">
        <v>7.2099999999999997E-2</v>
      </c>
      <c r="AC59">
        <v>7.2599999999999998E-2</v>
      </c>
      <c r="AD59">
        <v>3.1E-2</v>
      </c>
      <c r="AE59">
        <v>4.6300000000000001E-2</v>
      </c>
      <c r="AF59">
        <v>7.6700000000000004E-2</v>
      </c>
      <c r="AG59">
        <v>6.5199999999999994E-2</v>
      </c>
      <c r="AH59">
        <v>6.0699999999999997E-2</v>
      </c>
      <c r="AI59">
        <v>3.78E-2</v>
      </c>
      <c r="AJ59">
        <v>5.5800000000000002E-2</v>
      </c>
      <c r="AK59">
        <v>4.41E-2</v>
      </c>
      <c r="AL59">
        <v>4.7899999999999998E-2</v>
      </c>
      <c r="AM59">
        <v>4.8399999999999999E-2</v>
      </c>
      <c r="AN59">
        <v>3.1E-2</v>
      </c>
      <c r="AO59">
        <v>-1.5299999999999999E-2</v>
      </c>
    </row>
    <row r="60" spans="1:41">
      <c r="A60">
        <v>196302</v>
      </c>
      <c r="B60">
        <v>-2.3800000000000002E-2</v>
      </c>
      <c r="C60">
        <v>4.1000000000000003E-3</v>
      </c>
      <c r="D60">
        <v>2.2599999999999999E-2</v>
      </c>
      <c r="E60">
        <v>2.5000000000000001E-2</v>
      </c>
      <c r="F60">
        <v>2.3E-3</v>
      </c>
      <c r="H60">
        <v>196302</v>
      </c>
      <c r="I60">
        <v>-5.3E-3</v>
      </c>
      <c r="J60">
        <v>-1E-4</v>
      </c>
      <c r="K60">
        <v>-1.7399999999999999E-2</v>
      </c>
      <c r="L60">
        <v>-2.41E-2</v>
      </c>
      <c r="M60">
        <v>-1.37E-2</v>
      </c>
      <c r="N60">
        <v>-1.7000000000000001E-2</v>
      </c>
      <c r="O60">
        <v>-2.1999999999999999E-2</v>
      </c>
      <c r="P60">
        <v>-1.6500000000000001E-2</v>
      </c>
      <c r="Q60">
        <v>-1.89E-2</v>
      </c>
      <c r="R60">
        <v>-2.7099999999999999E-2</v>
      </c>
      <c r="S60">
        <v>2.18E-2</v>
      </c>
      <c r="T60">
        <v>-3.7600000000000001E-2</v>
      </c>
      <c r="U60">
        <v>-3.1099999999999999E-2</v>
      </c>
      <c r="V60">
        <v>-1.2999999999999999E-2</v>
      </c>
      <c r="W60">
        <v>-2.1600000000000001E-2</v>
      </c>
      <c r="X60">
        <v>-2.2700000000000001E-2</v>
      </c>
      <c r="Y60">
        <v>-1.8599999999999998E-2</v>
      </c>
      <c r="Z60">
        <v>-1.7299999999999999E-2</v>
      </c>
      <c r="AA60">
        <v>-1.5100000000000001E-2</v>
      </c>
      <c r="AB60">
        <v>-5.7000000000000002E-3</v>
      </c>
      <c r="AC60">
        <v>-8.6999999999999994E-3</v>
      </c>
      <c r="AD60">
        <v>2.8899999999999999E-2</v>
      </c>
      <c r="AE60">
        <v>-3.9699999999999999E-2</v>
      </c>
      <c r="AF60">
        <v>-2.53E-2</v>
      </c>
      <c r="AG60">
        <v>-3.9800000000000002E-2</v>
      </c>
      <c r="AH60">
        <v>-3.1600000000000003E-2</v>
      </c>
      <c r="AI60">
        <v>-3.2500000000000001E-2</v>
      </c>
      <c r="AJ60">
        <v>-3.0099999999999998E-2</v>
      </c>
      <c r="AK60">
        <v>-1.3899999999999999E-2</v>
      </c>
      <c r="AL60">
        <v>-1.6199999999999999E-2</v>
      </c>
      <c r="AM60">
        <v>-2.5700000000000001E-2</v>
      </c>
      <c r="AN60">
        <v>-1.83E-2</v>
      </c>
      <c r="AO60">
        <v>2.1399999999999999E-2</v>
      </c>
    </row>
    <row r="61" spans="1:41">
      <c r="A61">
        <v>196303</v>
      </c>
      <c r="B61">
        <v>3.0800000000000001E-2</v>
      </c>
      <c r="C61">
        <v>-2.52E-2</v>
      </c>
      <c r="D61">
        <v>0.02</v>
      </c>
      <c r="E61">
        <v>1.5800000000000002E-2</v>
      </c>
      <c r="F61">
        <v>2.3E-3</v>
      </c>
      <c r="H61">
        <v>196303</v>
      </c>
      <c r="I61">
        <v>1.7500000000000002E-2</v>
      </c>
      <c r="J61">
        <v>1.14E-2</v>
      </c>
      <c r="K61">
        <v>2.0500000000000001E-2</v>
      </c>
      <c r="L61">
        <v>1.47E-2</v>
      </c>
      <c r="M61">
        <v>1.5800000000000002E-2</v>
      </c>
      <c r="N61">
        <v>1.26E-2</v>
      </c>
      <c r="O61">
        <v>1.46E-2</v>
      </c>
      <c r="P61">
        <v>2.64E-2</v>
      </c>
      <c r="Q61">
        <v>2.9100000000000001E-2</v>
      </c>
      <c r="R61">
        <v>3.6299999999999999E-2</v>
      </c>
      <c r="S61">
        <v>-1.8800000000000001E-2</v>
      </c>
      <c r="T61">
        <v>2.3099999999999999E-2</v>
      </c>
      <c r="U61">
        <v>4.6300000000000001E-2</v>
      </c>
      <c r="V61">
        <v>2.5999999999999999E-2</v>
      </c>
      <c r="W61">
        <v>2.2700000000000001E-2</v>
      </c>
      <c r="X61">
        <v>3.3500000000000002E-2</v>
      </c>
      <c r="Y61">
        <v>3.9699999999999999E-2</v>
      </c>
      <c r="Z61">
        <v>3.1399999999999997E-2</v>
      </c>
      <c r="AA61">
        <v>5.1900000000000002E-2</v>
      </c>
      <c r="AB61">
        <v>3.9199999999999999E-2</v>
      </c>
      <c r="AC61">
        <v>4.1099999999999998E-2</v>
      </c>
      <c r="AD61">
        <v>1.7999999999999999E-2</v>
      </c>
      <c r="AE61">
        <v>1.77E-2</v>
      </c>
      <c r="AF61">
        <v>1.9800000000000002E-2</v>
      </c>
      <c r="AG61">
        <v>3.7199999999999997E-2</v>
      </c>
      <c r="AH61">
        <v>2.1600000000000001E-2</v>
      </c>
      <c r="AI61">
        <v>2.18E-2</v>
      </c>
      <c r="AJ61">
        <v>2.01E-2</v>
      </c>
      <c r="AK61">
        <v>2.7E-2</v>
      </c>
      <c r="AL61">
        <v>2.87E-2</v>
      </c>
      <c r="AM61">
        <v>4.2799999999999998E-2</v>
      </c>
      <c r="AN61">
        <v>5.0200000000000002E-2</v>
      </c>
      <c r="AO61">
        <v>3.2500000000000001E-2</v>
      </c>
    </row>
    <row r="62" spans="1:41">
      <c r="A62">
        <v>196304</v>
      </c>
      <c r="B62">
        <v>4.5100000000000001E-2</v>
      </c>
      <c r="C62">
        <v>-1.3299999999999999E-2</v>
      </c>
      <c r="D62">
        <v>1.0200000000000001E-2</v>
      </c>
      <c r="E62">
        <v>-8.0000000000000004E-4</v>
      </c>
      <c r="F62">
        <v>2.5000000000000001E-3</v>
      </c>
      <c r="H62">
        <v>196304</v>
      </c>
      <c r="I62">
        <v>2.5999999999999999E-2</v>
      </c>
      <c r="J62">
        <v>2.6700000000000002E-2</v>
      </c>
      <c r="K62">
        <v>5.1900000000000002E-2</v>
      </c>
      <c r="L62">
        <v>2.6700000000000002E-2</v>
      </c>
      <c r="M62">
        <v>3.5099999999999999E-2</v>
      </c>
      <c r="N62">
        <v>3.5799999999999998E-2</v>
      </c>
      <c r="O62">
        <v>3.8899999999999997E-2</v>
      </c>
      <c r="P62">
        <v>4.5900000000000003E-2</v>
      </c>
      <c r="Q62">
        <v>4.2900000000000001E-2</v>
      </c>
      <c r="R62">
        <v>4.7300000000000002E-2</v>
      </c>
      <c r="S62">
        <v>-2.1299999999999999E-2</v>
      </c>
      <c r="T62">
        <v>5.0799999999999998E-2</v>
      </c>
      <c r="U62">
        <v>3.8800000000000001E-2</v>
      </c>
      <c r="V62">
        <v>4.9500000000000002E-2</v>
      </c>
      <c r="W62">
        <v>2.8299999999999999E-2</v>
      </c>
      <c r="X62">
        <v>4.5999999999999999E-2</v>
      </c>
      <c r="Y62">
        <v>5.7099999999999998E-2</v>
      </c>
      <c r="Z62">
        <v>4.8800000000000003E-2</v>
      </c>
      <c r="AA62">
        <v>3.7999999999999999E-2</v>
      </c>
      <c r="AB62">
        <v>5.5800000000000002E-2</v>
      </c>
      <c r="AC62">
        <v>7.1999999999999995E-2</v>
      </c>
      <c r="AD62">
        <v>2.12E-2</v>
      </c>
      <c r="AE62">
        <v>3.3000000000000002E-2</v>
      </c>
      <c r="AF62">
        <v>7.4999999999999997E-2</v>
      </c>
      <c r="AG62">
        <v>3.8899999999999997E-2</v>
      </c>
      <c r="AH62">
        <v>4.87E-2</v>
      </c>
      <c r="AI62">
        <v>3.8899999999999997E-2</v>
      </c>
      <c r="AJ62">
        <v>3.7900000000000003E-2</v>
      </c>
      <c r="AK62">
        <v>4.8500000000000001E-2</v>
      </c>
      <c r="AL62">
        <v>4.2200000000000001E-2</v>
      </c>
      <c r="AM62">
        <v>3.9699999999999999E-2</v>
      </c>
      <c r="AN62">
        <v>4.8000000000000001E-2</v>
      </c>
      <c r="AO62">
        <v>1.4999999999999999E-2</v>
      </c>
    </row>
    <row r="63" spans="1:41">
      <c r="A63">
        <v>196305</v>
      </c>
      <c r="B63">
        <v>1.7600000000000001E-2</v>
      </c>
      <c r="C63">
        <v>1.14E-2</v>
      </c>
      <c r="D63">
        <v>2.5100000000000001E-2</v>
      </c>
      <c r="E63">
        <v>3.7000000000000002E-3</v>
      </c>
      <c r="F63">
        <v>2.3999999999999998E-3</v>
      </c>
      <c r="H63">
        <v>196305</v>
      </c>
      <c r="I63">
        <v>6.2300000000000001E-2</v>
      </c>
      <c r="J63">
        <v>4.1500000000000002E-2</v>
      </c>
      <c r="K63">
        <v>3.3099999999999997E-2</v>
      </c>
      <c r="L63">
        <v>3.3799999999999997E-2</v>
      </c>
      <c r="M63">
        <v>3.4099999999999998E-2</v>
      </c>
      <c r="N63">
        <v>3.4200000000000001E-2</v>
      </c>
      <c r="O63">
        <v>2.2200000000000001E-2</v>
      </c>
      <c r="P63">
        <v>1.7000000000000001E-2</v>
      </c>
      <c r="Q63">
        <v>2.8199999999999999E-2</v>
      </c>
      <c r="R63">
        <v>1.37E-2</v>
      </c>
      <c r="S63">
        <v>4.8599999999999997E-2</v>
      </c>
      <c r="T63">
        <v>2.1499999999999998E-2</v>
      </c>
      <c r="U63">
        <v>3.6999999999999998E-2</v>
      </c>
      <c r="V63">
        <v>-2E-3</v>
      </c>
      <c r="W63">
        <v>-3.3999999999999998E-3</v>
      </c>
      <c r="X63">
        <v>2.7400000000000001E-2</v>
      </c>
      <c r="Y63">
        <v>8.8000000000000005E-3</v>
      </c>
      <c r="Z63">
        <v>3.32E-2</v>
      </c>
      <c r="AA63">
        <v>2.75E-2</v>
      </c>
      <c r="AB63">
        <v>2.1100000000000001E-2</v>
      </c>
      <c r="AC63">
        <v>7.0400000000000004E-2</v>
      </c>
      <c r="AD63">
        <v>4.8899999999999999E-2</v>
      </c>
      <c r="AE63">
        <v>2.7E-2</v>
      </c>
      <c r="AF63">
        <v>2.0400000000000001E-2</v>
      </c>
      <c r="AG63">
        <v>2.6100000000000002E-2</v>
      </c>
      <c r="AH63">
        <v>1.24E-2</v>
      </c>
      <c r="AI63">
        <v>8.0000000000000002E-3</v>
      </c>
      <c r="AJ63">
        <v>1.41E-2</v>
      </c>
      <c r="AK63">
        <v>1.12E-2</v>
      </c>
      <c r="AL63">
        <v>3.1300000000000001E-2</v>
      </c>
      <c r="AM63">
        <v>1.37E-2</v>
      </c>
      <c r="AN63">
        <v>2.8899999999999999E-2</v>
      </c>
      <c r="AO63">
        <v>1.9E-3</v>
      </c>
    </row>
    <row r="64" spans="1:41">
      <c r="A64">
        <v>196306</v>
      </c>
      <c r="B64">
        <v>-0.02</v>
      </c>
      <c r="C64">
        <v>-2.5000000000000001E-3</v>
      </c>
      <c r="D64">
        <v>7.7999999999999996E-3</v>
      </c>
      <c r="E64">
        <v>1.18E-2</v>
      </c>
      <c r="F64">
        <v>2.3E-3</v>
      </c>
      <c r="H64">
        <v>196306</v>
      </c>
      <c r="I64">
        <v>-2.1600000000000001E-2</v>
      </c>
      <c r="J64">
        <v>-1.2699999999999999E-2</v>
      </c>
      <c r="K64">
        <v>-1.6199999999999999E-2</v>
      </c>
      <c r="L64">
        <v>-2.1899999999999999E-2</v>
      </c>
      <c r="M64">
        <v>-2.0799999999999999E-2</v>
      </c>
      <c r="N64">
        <v>-1.7000000000000001E-2</v>
      </c>
      <c r="O64">
        <v>-2.1600000000000001E-2</v>
      </c>
      <c r="P64">
        <v>-1.83E-2</v>
      </c>
      <c r="Q64">
        <v>-1.3899999999999999E-2</v>
      </c>
      <c r="R64">
        <v>-2.2200000000000001E-2</v>
      </c>
      <c r="S64">
        <v>5.9999999999999995E-4</v>
      </c>
      <c r="T64">
        <v>-3.4200000000000001E-2</v>
      </c>
      <c r="U64">
        <v>-2.9399999999999999E-2</v>
      </c>
      <c r="V64">
        <v>-5.1000000000000004E-3</v>
      </c>
      <c r="W64">
        <v>-1.7500000000000002E-2</v>
      </c>
      <c r="X64">
        <v>-1.9900000000000001E-2</v>
      </c>
      <c r="Y64">
        <v>-1.12E-2</v>
      </c>
      <c r="Z64">
        <v>-2.24E-2</v>
      </c>
      <c r="AA64">
        <v>-2.1899999999999999E-2</v>
      </c>
      <c r="AB64">
        <v>4.1000000000000003E-3</v>
      </c>
      <c r="AC64">
        <v>-5.0000000000000001E-3</v>
      </c>
      <c r="AD64">
        <v>2.92E-2</v>
      </c>
      <c r="AE64">
        <v>-2.0400000000000001E-2</v>
      </c>
      <c r="AF64">
        <v>-3.0300000000000001E-2</v>
      </c>
      <c r="AG64">
        <v>-3.3000000000000002E-2</v>
      </c>
      <c r="AH64">
        <v>-1.49E-2</v>
      </c>
      <c r="AI64">
        <v>-2.1499999999999998E-2</v>
      </c>
      <c r="AJ64">
        <v>-3.9E-2</v>
      </c>
      <c r="AK64">
        <v>-2.5999999999999999E-2</v>
      </c>
      <c r="AL64">
        <v>-5.1999999999999998E-3</v>
      </c>
      <c r="AM64">
        <v>-8.9999999999999993E-3</v>
      </c>
      <c r="AN64">
        <v>-2.35E-2</v>
      </c>
      <c r="AO64">
        <v>-3.0999999999999999E-3</v>
      </c>
    </row>
    <row r="65" spans="1:41">
      <c r="A65">
        <v>196307</v>
      </c>
      <c r="B65">
        <v>-3.8999999999999998E-3</v>
      </c>
      <c r="C65">
        <v>-5.4999999999999997E-3</v>
      </c>
      <c r="D65">
        <v>-8.2000000000000007E-3</v>
      </c>
      <c r="E65">
        <v>9.9000000000000008E-3</v>
      </c>
      <c r="F65">
        <v>2.7000000000000001E-3</v>
      </c>
      <c r="H65">
        <v>196307</v>
      </c>
      <c r="I65">
        <v>-5.1000000000000004E-3</v>
      </c>
      <c r="J65">
        <v>-7.0000000000000001E-3</v>
      </c>
      <c r="K65">
        <v>-1.9900000000000001E-2</v>
      </c>
      <c r="L65">
        <v>-1.1599999999999999E-2</v>
      </c>
      <c r="M65">
        <v>-1.47E-2</v>
      </c>
      <c r="N65">
        <v>-2.3400000000000001E-2</v>
      </c>
      <c r="O65">
        <v>-1.44E-2</v>
      </c>
      <c r="P65">
        <v>-1.83E-2</v>
      </c>
      <c r="Q65">
        <v>-5.8999999999999999E-3</v>
      </c>
      <c r="R65">
        <v>5.9999999999999995E-4</v>
      </c>
      <c r="S65">
        <v>-5.7000000000000002E-3</v>
      </c>
      <c r="T65">
        <v>-9.1000000000000004E-3</v>
      </c>
      <c r="U65">
        <v>6.0000000000000001E-3</v>
      </c>
      <c r="V65">
        <v>-4.4000000000000003E-3</v>
      </c>
      <c r="W65">
        <v>4.8999999999999998E-3</v>
      </c>
      <c r="X65">
        <v>1.5E-3</v>
      </c>
      <c r="Y65">
        <v>-6.8999999999999999E-3</v>
      </c>
      <c r="Z65">
        <v>-4.0000000000000002E-4</v>
      </c>
      <c r="AA65">
        <v>-2.5100000000000001E-2</v>
      </c>
      <c r="AB65">
        <v>-7.1999999999999998E-3</v>
      </c>
      <c r="AC65">
        <v>-3.61E-2</v>
      </c>
      <c r="AD65">
        <v>-2.7E-2</v>
      </c>
      <c r="AE65">
        <v>-3.0499999999999999E-2</v>
      </c>
      <c r="AF65">
        <v>-1.3599999999999999E-2</v>
      </c>
      <c r="AG65">
        <v>-1.3100000000000001E-2</v>
      </c>
      <c r="AH65">
        <v>-7.1000000000000004E-3</v>
      </c>
      <c r="AI65">
        <v>-1.2699999999999999E-2</v>
      </c>
      <c r="AJ65">
        <v>1.4E-2</v>
      </c>
      <c r="AK65">
        <v>-1.11E-2</v>
      </c>
      <c r="AL65">
        <v>2.3999999999999998E-3</v>
      </c>
      <c r="AM65">
        <v>-7.4999999999999997E-3</v>
      </c>
      <c r="AN65">
        <v>-5.0000000000000001E-4</v>
      </c>
      <c r="AO65">
        <v>0.03</v>
      </c>
    </row>
    <row r="66" spans="1:41">
      <c r="A66">
        <v>196308</v>
      </c>
      <c r="B66">
        <v>5.0700000000000002E-2</v>
      </c>
      <c r="C66">
        <v>-9.7000000000000003E-3</v>
      </c>
      <c r="D66">
        <v>1.6299999999999999E-2</v>
      </c>
      <c r="E66">
        <v>1.0800000000000001E-2</v>
      </c>
      <c r="F66">
        <v>2.5000000000000001E-3</v>
      </c>
      <c r="H66">
        <v>196308</v>
      </c>
      <c r="I66">
        <v>2.3E-2</v>
      </c>
      <c r="J66">
        <v>3.1399999999999997E-2</v>
      </c>
      <c r="K66">
        <v>4.53E-2</v>
      </c>
      <c r="L66">
        <v>4.9299999999999997E-2</v>
      </c>
      <c r="M66">
        <v>6.0999999999999999E-2</v>
      </c>
      <c r="N66">
        <v>4.24E-2</v>
      </c>
      <c r="O66">
        <v>5.3400000000000003E-2</v>
      </c>
      <c r="P66">
        <v>5.57E-2</v>
      </c>
      <c r="Q66">
        <v>5.6800000000000003E-2</v>
      </c>
      <c r="R66">
        <v>4.9799999999999997E-2</v>
      </c>
      <c r="S66">
        <v>-2.6800000000000001E-2</v>
      </c>
      <c r="T66">
        <v>5.6800000000000003E-2</v>
      </c>
      <c r="U66">
        <v>5.2400000000000002E-2</v>
      </c>
      <c r="V66">
        <v>4.3499999999999997E-2</v>
      </c>
      <c r="W66">
        <v>3.6299999999999999E-2</v>
      </c>
      <c r="X66">
        <v>4.3799999999999999E-2</v>
      </c>
      <c r="Y66">
        <v>5.1999999999999998E-2</v>
      </c>
      <c r="Z66">
        <v>5.5100000000000003E-2</v>
      </c>
      <c r="AA66">
        <v>8.6800000000000002E-2</v>
      </c>
      <c r="AB66">
        <v>5.16E-2</v>
      </c>
      <c r="AC66">
        <v>7.3700000000000002E-2</v>
      </c>
      <c r="AD66">
        <v>1.6899999999999998E-2</v>
      </c>
      <c r="AE66">
        <v>5.7599999999999998E-2</v>
      </c>
      <c r="AF66">
        <v>4.2999999999999997E-2</v>
      </c>
      <c r="AG66">
        <v>5.5500000000000001E-2</v>
      </c>
      <c r="AH66">
        <v>4.3299999999999998E-2</v>
      </c>
      <c r="AI66">
        <v>5.62E-2</v>
      </c>
      <c r="AJ66">
        <v>4.9200000000000001E-2</v>
      </c>
      <c r="AK66">
        <v>4.8500000000000001E-2</v>
      </c>
      <c r="AL66">
        <v>3.7600000000000001E-2</v>
      </c>
      <c r="AM66">
        <v>6.2100000000000002E-2</v>
      </c>
      <c r="AN66">
        <v>8.9700000000000002E-2</v>
      </c>
      <c r="AO66">
        <v>3.2099999999999997E-2</v>
      </c>
    </row>
    <row r="67" spans="1:41">
      <c r="A67">
        <v>196309</v>
      </c>
      <c r="B67">
        <v>-1.5599999999999999E-2</v>
      </c>
      <c r="C67">
        <v>-3.2000000000000002E-3</v>
      </c>
      <c r="D67">
        <v>1.9E-3</v>
      </c>
      <c r="E67">
        <v>1.2999999999999999E-3</v>
      </c>
      <c r="F67">
        <v>2.7000000000000001E-3</v>
      </c>
      <c r="H67">
        <v>196309</v>
      </c>
      <c r="I67">
        <v>-4.7000000000000002E-3</v>
      </c>
      <c r="J67">
        <v>-2.12E-2</v>
      </c>
      <c r="K67">
        <v>-2.0199999999999999E-2</v>
      </c>
      <c r="L67">
        <v>-2.1499999999999998E-2</v>
      </c>
      <c r="M67">
        <v>-2.1700000000000001E-2</v>
      </c>
      <c r="N67">
        <v>-1.77E-2</v>
      </c>
      <c r="O67">
        <v>-2.93E-2</v>
      </c>
      <c r="P67">
        <v>-2.1499999999999998E-2</v>
      </c>
      <c r="Q67">
        <v>-2.35E-2</v>
      </c>
      <c r="R67">
        <v>-1.18E-2</v>
      </c>
      <c r="S67">
        <v>7.1000000000000004E-3</v>
      </c>
      <c r="T67">
        <v>-1.3299999999999999E-2</v>
      </c>
      <c r="U67">
        <v>-2.5100000000000001E-2</v>
      </c>
      <c r="V67">
        <v>-3.0000000000000001E-3</v>
      </c>
      <c r="W67">
        <v>-2.5499999999999998E-2</v>
      </c>
      <c r="X67">
        <v>-1.5699999999999999E-2</v>
      </c>
      <c r="Y67">
        <v>-1.24E-2</v>
      </c>
      <c r="Z67">
        <v>-1.2999999999999999E-2</v>
      </c>
      <c r="AA67">
        <v>-5.5999999999999999E-3</v>
      </c>
      <c r="AB67">
        <v>-3.27E-2</v>
      </c>
      <c r="AC67">
        <v>-3.1099999999999999E-2</v>
      </c>
      <c r="AD67">
        <v>-1.78E-2</v>
      </c>
      <c r="AE67">
        <v>-3.5099999999999999E-2</v>
      </c>
      <c r="AF67">
        <v>-3.0099999999999998E-2</v>
      </c>
      <c r="AG67">
        <v>-1.6199999999999999E-2</v>
      </c>
      <c r="AH67">
        <v>1.2800000000000001E-2</v>
      </c>
      <c r="AI67">
        <v>-1.9900000000000001E-2</v>
      </c>
      <c r="AJ67">
        <v>-1.67E-2</v>
      </c>
      <c r="AK67">
        <v>-8.8000000000000005E-3</v>
      </c>
      <c r="AL67">
        <v>-3.15E-2</v>
      </c>
      <c r="AM67">
        <v>-2.8899999999999999E-2</v>
      </c>
      <c r="AN67">
        <v>-2.3199999999999998E-2</v>
      </c>
      <c r="AO67">
        <v>1.1900000000000001E-2</v>
      </c>
    </row>
    <row r="68" spans="1:41">
      <c r="A68">
        <v>196310</v>
      </c>
      <c r="B68">
        <v>2.5399999999999999E-2</v>
      </c>
      <c r="C68">
        <v>-5.3E-3</v>
      </c>
      <c r="D68">
        <v>-1.1000000000000001E-3</v>
      </c>
      <c r="E68">
        <v>3.1399999999999997E-2</v>
      </c>
      <c r="F68">
        <v>2.8999999999999998E-3</v>
      </c>
      <c r="H68">
        <v>196310</v>
      </c>
      <c r="I68">
        <v>4.0000000000000001E-3</v>
      </c>
      <c r="J68">
        <v>0</v>
      </c>
      <c r="K68">
        <v>2.4799999999999999E-2</v>
      </c>
      <c r="L68">
        <v>2.5000000000000001E-2</v>
      </c>
      <c r="M68">
        <v>7.1000000000000004E-3</v>
      </c>
      <c r="N68">
        <v>1.23E-2</v>
      </c>
      <c r="O68">
        <v>1.21E-2</v>
      </c>
      <c r="P68">
        <v>8.5000000000000006E-3</v>
      </c>
      <c r="Q68">
        <v>1.5100000000000001E-2</v>
      </c>
      <c r="R68">
        <v>3.2500000000000001E-2</v>
      </c>
      <c r="S68">
        <v>-2.8500000000000001E-2</v>
      </c>
      <c r="T68">
        <v>3.2599999999999997E-2</v>
      </c>
      <c r="U68">
        <v>6.0699999999999997E-2</v>
      </c>
      <c r="V68">
        <v>1.35E-2</v>
      </c>
      <c r="W68">
        <v>1.2800000000000001E-2</v>
      </c>
      <c r="X68">
        <v>5.9999999999999995E-4</v>
      </c>
      <c r="Y68">
        <v>1.23E-2</v>
      </c>
      <c r="Z68">
        <v>1.2200000000000001E-2</v>
      </c>
      <c r="AA68">
        <v>3.6499999999999998E-2</v>
      </c>
      <c r="AB68">
        <v>9.7999999999999997E-3</v>
      </c>
      <c r="AC68">
        <v>3.3E-3</v>
      </c>
      <c r="AD68">
        <v>-2.93E-2</v>
      </c>
      <c r="AE68">
        <v>1.5299999999999999E-2</v>
      </c>
      <c r="AF68">
        <v>1.4200000000000001E-2</v>
      </c>
      <c r="AG68">
        <v>-2.5999999999999999E-3</v>
      </c>
      <c r="AH68">
        <v>1.54E-2</v>
      </c>
      <c r="AI68">
        <v>2.5000000000000001E-2</v>
      </c>
      <c r="AJ68">
        <v>2.5100000000000001E-2</v>
      </c>
      <c r="AK68">
        <v>7.7000000000000002E-3</v>
      </c>
      <c r="AL68">
        <v>6.0000000000000001E-3</v>
      </c>
      <c r="AM68">
        <v>7.9600000000000004E-2</v>
      </c>
      <c r="AN68">
        <v>4.99E-2</v>
      </c>
      <c r="AO68">
        <v>3.4599999999999999E-2</v>
      </c>
    </row>
    <row r="69" spans="1:41">
      <c r="A69">
        <v>196311</v>
      </c>
      <c r="B69">
        <v>-8.5000000000000006E-3</v>
      </c>
      <c r="C69">
        <v>-1.11E-2</v>
      </c>
      <c r="D69">
        <v>1.66E-2</v>
      </c>
      <c r="E69">
        <v>-7.4999999999999997E-3</v>
      </c>
      <c r="F69">
        <v>2.7000000000000001E-3</v>
      </c>
      <c r="H69">
        <v>196311</v>
      </c>
      <c r="I69">
        <v>-2.2700000000000001E-2</v>
      </c>
      <c r="J69">
        <v>-2.3199999999999998E-2</v>
      </c>
      <c r="K69">
        <v>-8.6999999999999994E-3</v>
      </c>
      <c r="L69">
        <v>-2.06E-2</v>
      </c>
      <c r="M69">
        <v>-1.49E-2</v>
      </c>
      <c r="N69">
        <v>-1.9400000000000001E-2</v>
      </c>
      <c r="O69">
        <v>-4.4999999999999997E-3</v>
      </c>
      <c r="P69">
        <v>-6.1000000000000004E-3</v>
      </c>
      <c r="Q69">
        <v>-4.7999999999999996E-3</v>
      </c>
      <c r="R69">
        <v>-8.2000000000000007E-3</v>
      </c>
      <c r="S69">
        <v>-1.4500000000000001E-2</v>
      </c>
      <c r="T69">
        <v>-3.0000000000000001E-3</v>
      </c>
      <c r="U69">
        <v>-3.1899999999999998E-2</v>
      </c>
      <c r="V69">
        <v>1.6899999999999998E-2</v>
      </c>
      <c r="W69">
        <v>-1.6299999999999999E-2</v>
      </c>
      <c r="X69">
        <v>-2.06E-2</v>
      </c>
      <c r="Y69">
        <v>-5.1000000000000004E-3</v>
      </c>
      <c r="Z69">
        <v>-2.2499999999999999E-2</v>
      </c>
      <c r="AA69">
        <v>-8.6999999999999994E-3</v>
      </c>
      <c r="AB69">
        <v>9.2999999999999992E-3</v>
      </c>
      <c r="AC69">
        <v>5.4999999999999997E-3</v>
      </c>
      <c r="AD69">
        <v>8.5000000000000006E-3</v>
      </c>
      <c r="AE69">
        <v>-2E-3</v>
      </c>
      <c r="AF69">
        <v>-1.6799999999999999E-2</v>
      </c>
      <c r="AG69">
        <v>-7.6E-3</v>
      </c>
      <c r="AH69">
        <v>1.6400000000000001E-2</v>
      </c>
      <c r="AI69">
        <v>-1.3599999999999999E-2</v>
      </c>
      <c r="AJ69">
        <v>-1.29E-2</v>
      </c>
      <c r="AK69">
        <v>2.3E-3</v>
      </c>
      <c r="AL69">
        <v>-4.36E-2</v>
      </c>
      <c r="AM69">
        <v>-1.3299999999999999E-2</v>
      </c>
      <c r="AN69">
        <v>-3.5999999999999999E-3</v>
      </c>
      <c r="AO69">
        <v>-1.6000000000000001E-3</v>
      </c>
    </row>
    <row r="70" spans="1:41">
      <c r="A70">
        <v>196312</v>
      </c>
      <c r="B70">
        <v>1.83E-2</v>
      </c>
      <c r="C70">
        <v>-1.9599999999999999E-2</v>
      </c>
      <c r="D70">
        <v>-1.1000000000000001E-3</v>
      </c>
      <c r="E70">
        <v>1.6899999999999998E-2</v>
      </c>
      <c r="F70">
        <v>2.8999999999999998E-3</v>
      </c>
      <c r="H70">
        <v>196312</v>
      </c>
      <c r="I70">
        <v>-2.5999999999999999E-2</v>
      </c>
      <c r="J70">
        <v>-1.17E-2</v>
      </c>
      <c r="K70">
        <v>-2.2000000000000001E-3</v>
      </c>
      <c r="L70">
        <v>5.0000000000000001E-4</v>
      </c>
      <c r="M70">
        <v>1.8599999999999998E-2</v>
      </c>
      <c r="N70">
        <v>1.9E-3</v>
      </c>
      <c r="O70">
        <v>1.6500000000000001E-2</v>
      </c>
      <c r="P70">
        <v>8.8999999999999999E-3</v>
      </c>
      <c r="Q70">
        <v>1.4999999999999999E-2</v>
      </c>
      <c r="R70">
        <v>2.2800000000000001E-2</v>
      </c>
      <c r="S70">
        <v>-4.8800000000000003E-2</v>
      </c>
      <c r="T70">
        <v>2.2100000000000002E-2</v>
      </c>
      <c r="U70">
        <v>1.7500000000000002E-2</v>
      </c>
      <c r="V70">
        <v>1.06E-2</v>
      </c>
      <c r="W70">
        <v>3.1E-2</v>
      </c>
      <c r="X70">
        <v>2.3199999999999998E-2</v>
      </c>
      <c r="Y70">
        <v>5.1000000000000004E-3</v>
      </c>
      <c r="Z70">
        <v>2.9000000000000001E-2</v>
      </c>
      <c r="AA70">
        <v>6.6E-3</v>
      </c>
      <c r="AB70">
        <v>1.5100000000000001E-2</v>
      </c>
      <c r="AC70">
        <v>3.2500000000000001E-2</v>
      </c>
      <c r="AD70">
        <v>1.04E-2</v>
      </c>
      <c r="AE70">
        <v>-2.7300000000000001E-2</v>
      </c>
      <c r="AF70">
        <v>-1.01E-2</v>
      </c>
      <c r="AG70">
        <v>1.61E-2</v>
      </c>
      <c r="AH70">
        <v>1.7999999999999999E-2</v>
      </c>
      <c r="AI70">
        <v>1.8700000000000001E-2</v>
      </c>
      <c r="AJ70">
        <v>2.2599999999999999E-2</v>
      </c>
      <c r="AK70">
        <v>2.1999999999999999E-2</v>
      </c>
      <c r="AL70">
        <v>3.1399999999999997E-2</v>
      </c>
      <c r="AM70">
        <v>2.5899999999999999E-2</v>
      </c>
      <c r="AN70">
        <v>4.4999999999999997E-3</v>
      </c>
      <c r="AO70">
        <v>3.1800000000000002E-2</v>
      </c>
    </row>
    <row r="71" spans="1:41">
      <c r="A71">
        <v>196401</v>
      </c>
      <c r="B71">
        <v>2.24E-2</v>
      </c>
      <c r="C71">
        <v>-1.8E-3</v>
      </c>
      <c r="D71">
        <v>1.6400000000000001E-2</v>
      </c>
      <c r="E71">
        <v>1.0999999999999999E-2</v>
      </c>
      <c r="F71">
        <v>3.0000000000000001E-3</v>
      </c>
      <c r="H71">
        <v>196401</v>
      </c>
      <c r="I71">
        <v>4.4600000000000001E-2</v>
      </c>
      <c r="J71">
        <v>3.1E-2</v>
      </c>
      <c r="K71">
        <v>2.3E-2</v>
      </c>
      <c r="L71">
        <v>4.7000000000000002E-3</v>
      </c>
      <c r="M71">
        <v>2.1499999999999998E-2</v>
      </c>
      <c r="N71">
        <v>1.01E-2</v>
      </c>
      <c r="O71">
        <v>6.6E-3</v>
      </c>
      <c r="P71">
        <v>1.0699999999999999E-2</v>
      </c>
      <c r="Q71">
        <v>8.6E-3</v>
      </c>
      <c r="R71">
        <v>2.8899999999999999E-2</v>
      </c>
      <c r="S71">
        <v>1.5699999999999999E-2</v>
      </c>
      <c r="T71">
        <v>3.1E-2</v>
      </c>
      <c r="U71">
        <v>1.6799999999999999E-2</v>
      </c>
      <c r="V71">
        <v>2.0899999999999998E-2</v>
      </c>
      <c r="W71">
        <v>3.4500000000000003E-2</v>
      </c>
      <c r="X71">
        <v>2.01E-2</v>
      </c>
      <c r="Y71">
        <v>1.06E-2</v>
      </c>
      <c r="Z71">
        <v>1.5299999999999999E-2</v>
      </c>
      <c r="AA71">
        <v>3.09E-2</v>
      </c>
      <c r="AB71">
        <v>2.0400000000000001E-2</v>
      </c>
      <c r="AC71">
        <v>2.5499999999999998E-2</v>
      </c>
      <c r="AD71">
        <v>-5.4999999999999997E-3</v>
      </c>
      <c r="AE71">
        <v>6.7000000000000002E-3</v>
      </c>
      <c r="AF71">
        <v>8.3999999999999995E-3</v>
      </c>
      <c r="AG71">
        <v>-4.1000000000000003E-3</v>
      </c>
      <c r="AH71">
        <v>1.4200000000000001E-2</v>
      </c>
      <c r="AI71">
        <v>2.4199999999999999E-2</v>
      </c>
      <c r="AJ71">
        <v>1.9300000000000001E-2</v>
      </c>
      <c r="AK71">
        <v>3.78E-2</v>
      </c>
      <c r="AL71">
        <v>3.7400000000000003E-2</v>
      </c>
      <c r="AM71">
        <v>1.5699999999999999E-2</v>
      </c>
      <c r="AN71">
        <v>1.6500000000000001E-2</v>
      </c>
      <c r="AO71">
        <v>9.7999999999999997E-3</v>
      </c>
    </row>
    <row r="72" spans="1:41">
      <c r="A72">
        <v>196402</v>
      </c>
      <c r="B72">
        <v>1.55E-2</v>
      </c>
      <c r="C72">
        <v>8.9999999999999998E-4</v>
      </c>
      <c r="D72">
        <v>2.8299999999999999E-2</v>
      </c>
      <c r="E72">
        <v>2.5000000000000001E-3</v>
      </c>
      <c r="F72">
        <v>2.5999999999999999E-3</v>
      </c>
      <c r="H72">
        <v>196402</v>
      </c>
      <c r="I72">
        <v>2.4500000000000001E-2</v>
      </c>
      <c r="J72">
        <v>2.0199999999999999E-2</v>
      </c>
      <c r="K72">
        <v>2.5000000000000001E-2</v>
      </c>
      <c r="L72">
        <v>3.0300000000000001E-2</v>
      </c>
      <c r="M72">
        <v>2.0299999999999999E-2</v>
      </c>
      <c r="N72">
        <v>1.9599999999999999E-2</v>
      </c>
      <c r="O72">
        <v>2.76E-2</v>
      </c>
      <c r="P72">
        <v>2.81E-2</v>
      </c>
      <c r="Q72">
        <v>1.77E-2</v>
      </c>
      <c r="R72">
        <v>1.21E-2</v>
      </c>
      <c r="S72">
        <v>1.24E-2</v>
      </c>
      <c r="T72">
        <v>1.95E-2</v>
      </c>
      <c r="U72">
        <v>1.15E-2</v>
      </c>
      <c r="V72">
        <v>1.9E-3</v>
      </c>
      <c r="W72">
        <v>7.4999999999999997E-3</v>
      </c>
      <c r="X72">
        <v>1.5100000000000001E-2</v>
      </c>
      <c r="Y72">
        <v>1.3599999999999999E-2</v>
      </c>
      <c r="Z72">
        <v>3.3700000000000001E-2</v>
      </c>
      <c r="AA72">
        <v>4.3499999999999997E-2</v>
      </c>
      <c r="AB72">
        <v>3.3599999999999998E-2</v>
      </c>
      <c r="AC72">
        <v>5.7500000000000002E-2</v>
      </c>
      <c r="AD72">
        <v>3.7999999999999999E-2</v>
      </c>
      <c r="AE72">
        <v>1.52E-2</v>
      </c>
      <c r="AF72">
        <v>2.4400000000000002E-2</v>
      </c>
      <c r="AG72">
        <v>8.0999999999999996E-3</v>
      </c>
      <c r="AH72">
        <v>1.2200000000000001E-2</v>
      </c>
      <c r="AI72">
        <v>1.7600000000000001E-2</v>
      </c>
      <c r="AJ72">
        <v>1.5100000000000001E-2</v>
      </c>
      <c r="AK72">
        <v>1.9699999999999999E-2</v>
      </c>
      <c r="AL72">
        <v>9.5999999999999992E-3</v>
      </c>
      <c r="AM72">
        <v>1.47E-2</v>
      </c>
      <c r="AN72">
        <v>3.3599999999999998E-2</v>
      </c>
      <c r="AO72">
        <v>1.84E-2</v>
      </c>
    </row>
    <row r="73" spans="1:41">
      <c r="A73">
        <v>196403</v>
      </c>
      <c r="B73">
        <v>1.41E-2</v>
      </c>
      <c r="C73">
        <v>9.9000000000000008E-3</v>
      </c>
      <c r="D73">
        <v>3.3599999999999998E-2</v>
      </c>
      <c r="E73">
        <v>7.1000000000000004E-3</v>
      </c>
      <c r="F73">
        <v>3.0999999999999999E-3</v>
      </c>
      <c r="H73">
        <v>196403</v>
      </c>
      <c r="I73">
        <v>2.0299999999999999E-2</v>
      </c>
      <c r="J73">
        <v>2.1000000000000001E-2</v>
      </c>
      <c r="K73">
        <v>3.6799999999999999E-2</v>
      </c>
      <c r="L73">
        <v>3.1199999999999999E-2</v>
      </c>
      <c r="M73">
        <v>3.7999999999999999E-2</v>
      </c>
      <c r="N73">
        <v>2.9600000000000001E-2</v>
      </c>
      <c r="O73">
        <v>2.5499999999999998E-2</v>
      </c>
      <c r="P73">
        <v>2.75E-2</v>
      </c>
      <c r="Q73">
        <v>1.52E-2</v>
      </c>
      <c r="R73">
        <v>9.4999999999999998E-3</v>
      </c>
      <c r="S73">
        <v>1.0800000000000001E-2</v>
      </c>
      <c r="T73">
        <v>8.8000000000000005E-3</v>
      </c>
      <c r="U73">
        <v>9.1000000000000004E-3</v>
      </c>
      <c r="V73">
        <v>1E-4</v>
      </c>
      <c r="W73">
        <v>1.6199999999999999E-2</v>
      </c>
      <c r="X73">
        <v>4.1599999999999998E-2</v>
      </c>
      <c r="Y73">
        <v>3.7999999999999999E-2</v>
      </c>
      <c r="Z73">
        <v>2.9000000000000001E-2</v>
      </c>
      <c r="AA73">
        <v>6.0400000000000002E-2</v>
      </c>
      <c r="AB73">
        <v>8.8999999999999999E-3</v>
      </c>
      <c r="AC73">
        <v>1.9699999999999999E-2</v>
      </c>
      <c r="AD73">
        <v>1.09E-2</v>
      </c>
      <c r="AE73">
        <v>1.8E-3</v>
      </c>
      <c r="AF73">
        <v>1.6400000000000001E-2</v>
      </c>
      <c r="AG73">
        <v>1.9900000000000001E-2</v>
      </c>
      <c r="AH73">
        <v>1.34E-2</v>
      </c>
      <c r="AI73">
        <v>4.3E-3</v>
      </c>
      <c r="AJ73">
        <v>1.1599999999999999E-2</v>
      </c>
      <c r="AK73">
        <v>2.1700000000000001E-2</v>
      </c>
      <c r="AL73">
        <v>7.1000000000000004E-3</v>
      </c>
      <c r="AM73">
        <v>1.8499999999999999E-2</v>
      </c>
      <c r="AN73">
        <v>3.27E-2</v>
      </c>
      <c r="AO73">
        <v>3.09E-2</v>
      </c>
    </row>
    <row r="74" spans="1:41">
      <c r="A74">
        <v>196404</v>
      </c>
      <c r="B74">
        <v>1.1000000000000001E-3</v>
      </c>
      <c r="C74">
        <v>-1.41E-2</v>
      </c>
      <c r="D74">
        <v>-4.1999999999999997E-3</v>
      </c>
      <c r="E74">
        <v>-5.8999999999999999E-3</v>
      </c>
      <c r="F74">
        <v>2.8999999999999998E-3</v>
      </c>
      <c r="H74">
        <v>196404</v>
      </c>
      <c r="I74">
        <v>-2.5999999999999999E-3</v>
      </c>
      <c r="J74">
        <v>-1.0699999999999999E-2</v>
      </c>
      <c r="K74">
        <v>-9.7000000000000003E-3</v>
      </c>
      <c r="L74">
        <v>-7.1000000000000004E-3</v>
      </c>
      <c r="M74">
        <v>-1.3100000000000001E-2</v>
      </c>
      <c r="N74">
        <v>-7.7999999999999996E-3</v>
      </c>
      <c r="O74">
        <v>-1E-4</v>
      </c>
      <c r="P74">
        <v>-1.24E-2</v>
      </c>
      <c r="Q74">
        <v>-8.0999999999999996E-3</v>
      </c>
      <c r="R74">
        <v>6.1999999999999998E-3</v>
      </c>
      <c r="S74">
        <v>-8.8000000000000005E-3</v>
      </c>
      <c r="T74">
        <v>-1.8599999999999998E-2</v>
      </c>
      <c r="U74">
        <v>1.7600000000000001E-2</v>
      </c>
      <c r="V74">
        <v>1.06E-2</v>
      </c>
      <c r="W74">
        <v>9.4999999999999998E-3</v>
      </c>
      <c r="X74">
        <v>2.8E-3</v>
      </c>
      <c r="Y74">
        <v>9.1999999999999998E-3</v>
      </c>
      <c r="Z74">
        <v>4.7000000000000002E-3</v>
      </c>
      <c r="AA74">
        <v>-3.5799999999999998E-2</v>
      </c>
      <c r="AB74">
        <v>8.8999999999999999E-3</v>
      </c>
      <c r="AC74">
        <v>-3.5000000000000001E-3</v>
      </c>
      <c r="AD74">
        <v>1.5100000000000001E-2</v>
      </c>
      <c r="AE74">
        <v>-8.3000000000000001E-3</v>
      </c>
      <c r="AF74">
        <v>1.7299999999999999E-2</v>
      </c>
      <c r="AG74">
        <v>2.5999999999999999E-3</v>
      </c>
      <c r="AH74">
        <v>-6.8999999999999999E-3</v>
      </c>
      <c r="AI74">
        <v>9.1999999999999998E-3</v>
      </c>
      <c r="AJ74">
        <v>1.3100000000000001E-2</v>
      </c>
      <c r="AK74">
        <v>-6.9999999999999999E-4</v>
      </c>
      <c r="AL74">
        <v>6.4000000000000003E-3</v>
      </c>
      <c r="AM74">
        <v>-6.8999999999999999E-3</v>
      </c>
      <c r="AN74">
        <v>-7.0000000000000001E-3</v>
      </c>
      <c r="AO74">
        <v>1.2999999999999999E-3</v>
      </c>
    </row>
    <row r="75" spans="1:41">
      <c r="A75">
        <v>196405</v>
      </c>
      <c r="B75">
        <v>1.41E-2</v>
      </c>
      <c r="C75">
        <v>-8.8000000000000005E-3</v>
      </c>
      <c r="D75">
        <v>1.8800000000000001E-2</v>
      </c>
      <c r="E75">
        <v>2.5600000000000001E-2</v>
      </c>
      <c r="F75">
        <v>2.5999999999999999E-3</v>
      </c>
      <c r="H75">
        <v>196405</v>
      </c>
      <c r="I75">
        <v>5.1000000000000004E-3</v>
      </c>
      <c r="J75">
        <v>-5.9999999999999995E-4</v>
      </c>
      <c r="K75">
        <v>1.6299999999999999E-2</v>
      </c>
      <c r="L75">
        <v>2.47E-2</v>
      </c>
      <c r="M75">
        <v>1.1299999999999999E-2</v>
      </c>
      <c r="N75">
        <v>6.8999999999999999E-3</v>
      </c>
      <c r="O75">
        <v>1.78E-2</v>
      </c>
      <c r="P75">
        <v>1.9099999999999999E-2</v>
      </c>
      <c r="Q75">
        <v>7.3000000000000001E-3</v>
      </c>
      <c r="R75">
        <v>1.4999999999999999E-2</v>
      </c>
      <c r="S75">
        <v>-9.9000000000000008E-3</v>
      </c>
      <c r="T75">
        <v>1.9099999999999999E-2</v>
      </c>
      <c r="U75">
        <v>1.4200000000000001E-2</v>
      </c>
      <c r="V75">
        <v>2.8999999999999998E-3</v>
      </c>
      <c r="W75">
        <v>2.5999999999999999E-3</v>
      </c>
      <c r="X75">
        <v>1.17E-2</v>
      </c>
      <c r="Y75">
        <v>5.1000000000000004E-3</v>
      </c>
      <c r="Z75">
        <v>2.5399999999999999E-2</v>
      </c>
      <c r="AA75">
        <v>3.9600000000000003E-2</v>
      </c>
      <c r="AB75">
        <v>2.7099999999999999E-2</v>
      </c>
      <c r="AC75">
        <v>3.9199999999999999E-2</v>
      </c>
      <c r="AD75">
        <v>2.01E-2</v>
      </c>
      <c r="AE75">
        <v>-1E-4</v>
      </c>
      <c r="AF75">
        <v>-6.7999999999999996E-3</v>
      </c>
      <c r="AG75">
        <v>4.5999999999999999E-3</v>
      </c>
      <c r="AH75">
        <v>1.9E-3</v>
      </c>
      <c r="AI75">
        <v>1.6199999999999999E-2</v>
      </c>
      <c r="AJ75">
        <v>1.5E-3</v>
      </c>
      <c r="AK75">
        <v>8.9999999999999993E-3</v>
      </c>
      <c r="AL75">
        <v>2.8899999999999999E-2</v>
      </c>
      <c r="AM75">
        <v>1.8499999999999999E-2</v>
      </c>
      <c r="AN75">
        <v>3.9300000000000002E-2</v>
      </c>
      <c r="AO75">
        <v>3.9399999999999998E-2</v>
      </c>
    </row>
    <row r="76" spans="1:41">
      <c r="A76">
        <v>196406</v>
      </c>
      <c r="B76">
        <v>1.2699999999999999E-2</v>
      </c>
      <c r="C76">
        <v>-3.0000000000000001E-3</v>
      </c>
      <c r="D76">
        <v>7.1999999999999998E-3</v>
      </c>
      <c r="E76">
        <v>4.8999999999999998E-3</v>
      </c>
      <c r="F76">
        <v>3.0000000000000001E-3</v>
      </c>
      <c r="H76">
        <v>196406</v>
      </c>
      <c r="I76">
        <v>9.4999999999999998E-3</v>
      </c>
      <c r="J76">
        <v>7.7000000000000002E-3</v>
      </c>
      <c r="K76">
        <v>8.3000000000000001E-3</v>
      </c>
      <c r="L76">
        <v>9.7999999999999997E-3</v>
      </c>
      <c r="M76">
        <v>6.4000000000000003E-3</v>
      </c>
      <c r="N76">
        <v>1.5699999999999999E-2</v>
      </c>
      <c r="O76">
        <v>1.2800000000000001E-2</v>
      </c>
      <c r="P76">
        <v>1.01E-2</v>
      </c>
      <c r="Q76">
        <v>1.15E-2</v>
      </c>
      <c r="R76">
        <v>1.3100000000000001E-2</v>
      </c>
      <c r="S76">
        <v>-3.5999999999999999E-3</v>
      </c>
      <c r="T76">
        <v>2.5999999999999999E-3</v>
      </c>
      <c r="U76">
        <v>1.1599999999999999E-2</v>
      </c>
      <c r="V76">
        <v>2.93E-2</v>
      </c>
      <c r="W76">
        <v>1.52E-2</v>
      </c>
      <c r="X76">
        <v>5.1000000000000004E-3</v>
      </c>
      <c r="Y76">
        <v>6.3E-3</v>
      </c>
      <c r="Z76">
        <v>6.7999999999999996E-3</v>
      </c>
      <c r="AA76">
        <v>2.1499999999999998E-2</v>
      </c>
      <c r="AB76">
        <v>1.6E-2</v>
      </c>
      <c r="AC76">
        <v>2.92E-2</v>
      </c>
      <c r="AD76">
        <v>2.6599999999999999E-2</v>
      </c>
      <c r="AE76">
        <v>8.0999999999999996E-3</v>
      </c>
      <c r="AF76">
        <v>1.3599999999999999E-2</v>
      </c>
      <c r="AG76">
        <v>7.4000000000000003E-3</v>
      </c>
      <c r="AH76">
        <v>1.18E-2</v>
      </c>
      <c r="AI76">
        <v>1.6299999999999999E-2</v>
      </c>
      <c r="AJ76">
        <v>2.2700000000000001E-2</v>
      </c>
      <c r="AK76">
        <v>-2.0999999999999999E-3</v>
      </c>
      <c r="AL76">
        <v>2.2100000000000002E-2</v>
      </c>
      <c r="AM76">
        <v>-1.1000000000000001E-3</v>
      </c>
      <c r="AN76">
        <v>6.7999999999999996E-3</v>
      </c>
      <c r="AO76">
        <v>-1.2999999999999999E-3</v>
      </c>
    </row>
    <row r="77" spans="1:41">
      <c r="A77">
        <v>196407</v>
      </c>
      <c r="B77">
        <v>1.7399999999999999E-2</v>
      </c>
      <c r="C77">
        <v>2.3E-3</v>
      </c>
      <c r="D77">
        <v>7.0000000000000001E-3</v>
      </c>
      <c r="E77">
        <v>-3.2000000000000002E-3</v>
      </c>
      <c r="F77">
        <v>3.0000000000000001E-3</v>
      </c>
      <c r="H77">
        <v>196407</v>
      </c>
      <c r="I77">
        <v>3.4599999999999999E-2</v>
      </c>
      <c r="J77">
        <v>2.07E-2</v>
      </c>
      <c r="K77">
        <v>3.3500000000000002E-2</v>
      </c>
      <c r="L77">
        <v>1.4999999999999999E-2</v>
      </c>
      <c r="M77">
        <v>1.55E-2</v>
      </c>
      <c r="N77">
        <v>2.7699999999999999E-2</v>
      </c>
      <c r="O77">
        <v>1.6E-2</v>
      </c>
      <c r="P77">
        <v>1.8599999999999998E-2</v>
      </c>
      <c r="Q77">
        <v>3.0300000000000001E-2</v>
      </c>
      <c r="R77">
        <v>1.38E-2</v>
      </c>
      <c r="S77">
        <v>2.0799999999999999E-2</v>
      </c>
      <c r="T77">
        <v>1.8800000000000001E-2</v>
      </c>
      <c r="U77">
        <v>2.9600000000000001E-2</v>
      </c>
      <c r="V77">
        <v>6.9999999999999999E-4</v>
      </c>
      <c r="W77">
        <v>1.41E-2</v>
      </c>
      <c r="X77">
        <v>2.7300000000000001E-2</v>
      </c>
      <c r="Y77">
        <v>3.6799999999999999E-2</v>
      </c>
      <c r="Z77">
        <v>9.7000000000000003E-3</v>
      </c>
      <c r="AA77">
        <v>2.46E-2</v>
      </c>
      <c r="AB77">
        <v>1.11E-2</v>
      </c>
      <c r="AC77">
        <v>2.4299999999999999E-2</v>
      </c>
      <c r="AD77">
        <v>5.4999999999999997E-3</v>
      </c>
      <c r="AE77">
        <v>1.6299999999999999E-2</v>
      </c>
      <c r="AF77">
        <v>1.5299999999999999E-2</v>
      </c>
      <c r="AG77">
        <v>3.1300000000000001E-2</v>
      </c>
      <c r="AH77">
        <v>2.7300000000000001E-2</v>
      </c>
      <c r="AI77">
        <v>3.1899999999999998E-2</v>
      </c>
      <c r="AJ77">
        <v>2.2200000000000001E-2</v>
      </c>
      <c r="AK77">
        <v>-2E-3</v>
      </c>
      <c r="AL77">
        <v>2.76E-2</v>
      </c>
      <c r="AM77">
        <v>1.7600000000000001E-2</v>
      </c>
      <c r="AN77">
        <v>4.0000000000000001E-3</v>
      </c>
      <c r="AO77">
        <v>-1.23E-2</v>
      </c>
    </row>
    <row r="78" spans="1:41">
      <c r="A78">
        <v>196408</v>
      </c>
      <c r="B78">
        <v>-1.44E-2</v>
      </c>
      <c r="C78">
        <v>8.9999999999999998E-4</v>
      </c>
      <c r="D78">
        <v>1.1999999999999999E-3</v>
      </c>
      <c r="E78">
        <v>-2.0999999999999999E-3</v>
      </c>
      <c r="F78">
        <v>2.8E-3</v>
      </c>
      <c r="H78">
        <v>196408</v>
      </c>
      <c r="I78">
        <v>-7.1000000000000004E-3</v>
      </c>
      <c r="J78">
        <v>-1.18E-2</v>
      </c>
      <c r="K78">
        <v>-8.9999999999999993E-3</v>
      </c>
      <c r="L78">
        <v>-2.0199999999999999E-2</v>
      </c>
      <c r="M78">
        <v>-8.8999999999999999E-3</v>
      </c>
      <c r="N78">
        <v>-1.2800000000000001E-2</v>
      </c>
      <c r="O78">
        <v>-8.3999999999999995E-3</v>
      </c>
      <c r="P78">
        <v>-2E-3</v>
      </c>
      <c r="Q78">
        <v>-1.5900000000000001E-2</v>
      </c>
      <c r="R78">
        <v>-1.5900000000000001E-2</v>
      </c>
      <c r="S78">
        <v>8.8000000000000005E-3</v>
      </c>
      <c r="T78">
        <v>-1.61E-2</v>
      </c>
      <c r="U78">
        <v>-1.41E-2</v>
      </c>
      <c r="V78">
        <v>-1.41E-2</v>
      </c>
      <c r="W78">
        <v>-2.0500000000000001E-2</v>
      </c>
      <c r="X78">
        <v>-3.2000000000000002E-3</v>
      </c>
      <c r="Y78">
        <v>8.9999999999999998E-4</v>
      </c>
      <c r="Z78">
        <v>-1.1299999999999999E-2</v>
      </c>
      <c r="AA78">
        <v>-6.1999999999999998E-3</v>
      </c>
      <c r="AB78">
        <v>-2.18E-2</v>
      </c>
      <c r="AC78">
        <v>-3.0099999999999998E-2</v>
      </c>
      <c r="AD78">
        <v>-1.4E-2</v>
      </c>
      <c r="AE78">
        <v>-1.6E-2</v>
      </c>
      <c r="AF78">
        <v>3.3E-3</v>
      </c>
      <c r="AG78">
        <v>-1.52E-2</v>
      </c>
      <c r="AH78">
        <v>-3.3999999999999998E-3</v>
      </c>
      <c r="AI78">
        <v>-1.61E-2</v>
      </c>
      <c r="AJ78">
        <v>-2.2100000000000002E-2</v>
      </c>
      <c r="AK78">
        <v>-1.78E-2</v>
      </c>
      <c r="AL78">
        <v>-1.3599999999999999E-2</v>
      </c>
      <c r="AM78">
        <v>-2.01E-2</v>
      </c>
      <c r="AN78">
        <v>-1.1900000000000001E-2</v>
      </c>
      <c r="AO78">
        <v>4.1000000000000003E-3</v>
      </c>
    </row>
    <row r="79" spans="1:41">
      <c r="A79">
        <v>196409</v>
      </c>
      <c r="B79">
        <v>2.69E-2</v>
      </c>
      <c r="C79">
        <v>-5.1999999999999998E-3</v>
      </c>
      <c r="D79">
        <v>1.6500000000000001E-2</v>
      </c>
      <c r="E79">
        <v>-3.8999999999999998E-3</v>
      </c>
      <c r="F79">
        <v>2.8E-3</v>
      </c>
      <c r="H79">
        <v>196409</v>
      </c>
      <c r="I79">
        <v>4.8099999999999997E-2</v>
      </c>
      <c r="J79">
        <v>3.5200000000000002E-2</v>
      </c>
      <c r="K79">
        <v>2.6599999999999999E-2</v>
      </c>
      <c r="L79">
        <v>2.7400000000000001E-2</v>
      </c>
      <c r="M79">
        <v>2.5899999999999999E-2</v>
      </c>
      <c r="N79">
        <v>2.69E-2</v>
      </c>
      <c r="O79">
        <v>3.4500000000000003E-2</v>
      </c>
      <c r="P79">
        <v>3.5099999999999999E-2</v>
      </c>
      <c r="Q79">
        <v>2.86E-2</v>
      </c>
      <c r="R79">
        <v>2.5000000000000001E-2</v>
      </c>
      <c r="S79">
        <v>2.3099999999999999E-2</v>
      </c>
      <c r="T79">
        <v>3.1099999999999999E-2</v>
      </c>
      <c r="U79">
        <v>1.9599999999999999E-2</v>
      </c>
      <c r="V79">
        <v>2.3999999999999998E-3</v>
      </c>
      <c r="W79">
        <v>2.46E-2</v>
      </c>
      <c r="X79">
        <v>4.3999999999999997E-2</v>
      </c>
      <c r="Y79">
        <v>3.4299999999999997E-2</v>
      </c>
      <c r="Z79">
        <v>3.49E-2</v>
      </c>
      <c r="AA79">
        <v>4.5600000000000002E-2</v>
      </c>
      <c r="AB79">
        <v>4.58E-2</v>
      </c>
      <c r="AC79">
        <v>6.1400000000000003E-2</v>
      </c>
      <c r="AD79">
        <v>3.0300000000000001E-2</v>
      </c>
      <c r="AE79">
        <v>5.4899999999999997E-2</v>
      </c>
      <c r="AF79">
        <v>2.7400000000000001E-2</v>
      </c>
      <c r="AG79">
        <v>3.4599999999999999E-2</v>
      </c>
      <c r="AH79">
        <v>2.7799999999999998E-2</v>
      </c>
      <c r="AI79">
        <v>2.3E-2</v>
      </c>
      <c r="AJ79">
        <v>2.06E-2</v>
      </c>
      <c r="AK79">
        <v>1.52E-2</v>
      </c>
      <c r="AL79">
        <v>3.4599999999999999E-2</v>
      </c>
      <c r="AM79">
        <v>1.9599999999999999E-2</v>
      </c>
      <c r="AN79">
        <v>6.0900000000000003E-2</v>
      </c>
      <c r="AO79">
        <v>6.0000000000000001E-3</v>
      </c>
    </row>
    <row r="80" spans="1:41">
      <c r="A80">
        <v>196410</v>
      </c>
      <c r="B80">
        <v>5.8999999999999999E-3</v>
      </c>
      <c r="C80">
        <v>4.4999999999999997E-3</v>
      </c>
      <c r="D80">
        <v>1.14E-2</v>
      </c>
      <c r="E80">
        <v>1.8E-3</v>
      </c>
      <c r="F80">
        <v>2.8999999999999998E-3</v>
      </c>
      <c r="H80">
        <v>196410</v>
      </c>
      <c r="I80">
        <v>2.3900000000000001E-2</v>
      </c>
      <c r="J80">
        <v>1.5100000000000001E-2</v>
      </c>
      <c r="K80">
        <v>7.7999999999999996E-3</v>
      </c>
      <c r="L80">
        <v>1.0200000000000001E-2</v>
      </c>
      <c r="M80">
        <v>1.24E-2</v>
      </c>
      <c r="N80">
        <v>2.3099999999999999E-2</v>
      </c>
      <c r="O80">
        <v>8.9999999999999993E-3</v>
      </c>
      <c r="P80">
        <v>1.5100000000000001E-2</v>
      </c>
      <c r="Q80">
        <v>5.1999999999999998E-3</v>
      </c>
      <c r="R80">
        <v>3.3999999999999998E-3</v>
      </c>
      <c r="S80">
        <v>2.0500000000000001E-2</v>
      </c>
      <c r="T80">
        <v>-7.1000000000000004E-3</v>
      </c>
      <c r="U80">
        <v>2.3599999999999999E-2</v>
      </c>
      <c r="V80">
        <v>-3.3E-3</v>
      </c>
      <c r="W80">
        <v>2.3699999999999999E-2</v>
      </c>
      <c r="X80">
        <v>3.0000000000000001E-3</v>
      </c>
      <c r="Y80">
        <v>7.3000000000000001E-3</v>
      </c>
      <c r="Z80">
        <v>2.01E-2</v>
      </c>
      <c r="AA80">
        <v>-6.4000000000000003E-3</v>
      </c>
      <c r="AB80">
        <v>2.6599999999999999E-2</v>
      </c>
      <c r="AC80">
        <v>3.7900000000000003E-2</v>
      </c>
      <c r="AD80">
        <v>4.4999999999999998E-2</v>
      </c>
      <c r="AE80">
        <v>1.23E-2</v>
      </c>
      <c r="AF80">
        <v>1.4999999999999999E-2</v>
      </c>
      <c r="AG80">
        <v>8.3000000000000001E-3</v>
      </c>
      <c r="AH80">
        <v>3.8999999999999998E-3</v>
      </c>
      <c r="AI80">
        <v>4.4999999999999997E-3</v>
      </c>
      <c r="AJ80">
        <v>-7.6E-3</v>
      </c>
      <c r="AK80">
        <v>1.6E-2</v>
      </c>
      <c r="AL80">
        <v>4.1999999999999997E-3</v>
      </c>
      <c r="AM80">
        <v>7.4000000000000003E-3</v>
      </c>
      <c r="AN80">
        <v>-2.8E-3</v>
      </c>
      <c r="AO80">
        <v>-1.5100000000000001E-2</v>
      </c>
    </row>
    <row r="81" spans="1:41">
      <c r="A81">
        <v>196411</v>
      </c>
      <c r="B81">
        <v>0</v>
      </c>
      <c r="C81">
        <v>6.1000000000000004E-3</v>
      </c>
      <c r="D81">
        <v>-1.9599999999999999E-2</v>
      </c>
      <c r="E81">
        <v>1.0999999999999999E-2</v>
      </c>
      <c r="F81">
        <v>2.8999999999999998E-3</v>
      </c>
      <c r="H81">
        <v>196411</v>
      </c>
      <c r="I81">
        <v>-1.9E-3</v>
      </c>
      <c r="J81">
        <v>-2.9999999999999997E-4</v>
      </c>
      <c r="K81">
        <v>3.2000000000000002E-3</v>
      </c>
      <c r="L81">
        <v>-1.8700000000000001E-2</v>
      </c>
      <c r="M81">
        <v>2.0000000000000001E-4</v>
      </c>
      <c r="N81">
        <v>3.5000000000000001E-3</v>
      </c>
      <c r="O81">
        <v>-2.7000000000000001E-3</v>
      </c>
      <c r="P81">
        <v>-1.8E-3</v>
      </c>
      <c r="Q81">
        <v>5.0000000000000001E-4</v>
      </c>
      <c r="R81">
        <v>1E-4</v>
      </c>
      <c r="S81">
        <v>-2E-3</v>
      </c>
      <c r="T81">
        <v>2.5999999999999999E-3</v>
      </c>
      <c r="U81">
        <v>1.84E-2</v>
      </c>
      <c r="V81">
        <v>-1.21E-2</v>
      </c>
      <c r="W81">
        <v>4.8999999999999998E-3</v>
      </c>
      <c r="X81">
        <v>1.3299999999999999E-2</v>
      </c>
      <c r="Y81">
        <v>-6.4000000000000003E-3</v>
      </c>
      <c r="Z81">
        <v>3.3E-3</v>
      </c>
      <c r="AA81">
        <v>-2.9499999999999998E-2</v>
      </c>
      <c r="AB81">
        <v>-3.39E-2</v>
      </c>
      <c r="AC81">
        <v>-3.3399999999999999E-2</v>
      </c>
      <c r="AD81">
        <v>-3.5999999999999997E-2</v>
      </c>
      <c r="AE81">
        <v>-3.3399999999999999E-2</v>
      </c>
      <c r="AF81">
        <v>2.9999999999999997E-4</v>
      </c>
      <c r="AG81">
        <v>4.7000000000000002E-3</v>
      </c>
      <c r="AH81">
        <v>-5.1000000000000004E-3</v>
      </c>
      <c r="AI81">
        <v>-6.0000000000000001E-3</v>
      </c>
      <c r="AJ81">
        <v>-8.9999999999999998E-4</v>
      </c>
      <c r="AK81">
        <v>-2.8999999999999998E-3</v>
      </c>
      <c r="AL81">
        <v>1.4999999999999999E-2</v>
      </c>
      <c r="AM81">
        <v>-4.7999999999999996E-3</v>
      </c>
      <c r="AN81">
        <v>-2.2000000000000001E-3</v>
      </c>
      <c r="AO81">
        <v>3.1199999999999999E-2</v>
      </c>
    </row>
    <row r="82" spans="1:41">
      <c r="A82">
        <v>196412</v>
      </c>
      <c r="B82">
        <v>2.9999999999999997E-4</v>
      </c>
      <c r="C82">
        <v>-2.3999999999999998E-3</v>
      </c>
      <c r="D82">
        <v>-2.58E-2</v>
      </c>
      <c r="E82">
        <v>-7.1000000000000004E-3</v>
      </c>
      <c r="F82">
        <v>3.0999999999999999E-3</v>
      </c>
      <c r="H82">
        <v>196412</v>
      </c>
      <c r="I82">
        <v>-2.0199999999999999E-2</v>
      </c>
      <c r="J82">
        <v>-2.53E-2</v>
      </c>
      <c r="K82">
        <v>-1.2800000000000001E-2</v>
      </c>
      <c r="L82">
        <v>-1.6000000000000001E-3</v>
      </c>
      <c r="M82">
        <v>-6.4000000000000003E-3</v>
      </c>
      <c r="N82">
        <v>-8.3999999999999995E-3</v>
      </c>
      <c r="O82">
        <v>-7.1999999999999998E-3</v>
      </c>
      <c r="P82">
        <v>-5.7000000000000002E-3</v>
      </c>
      <c r="Q82">
        <v>-6.1999999999999998E-3</v>
      </c>
      <c r="R82">
        <v>4.4999999999999997E-3</v>
      </c>
      <c r="S82">
        <v>-2.47E-2</v>
      </c>
      <c r="T82">
        <v>1.09E-2</v>
      </c>
      <c r="U82">
        <v>-9.4999999999999998E-3</v>
      </c>
      <c r="V82">
        <v>1.6199999999999999E-2</v>
      </c>
      <c r="W82">
        <v>1.1000000000000001E-3</v>
      </c>
      <c r="X82">
        <v>-7.7000000000000002E-3</v>
      </c>
      <c r="Y82">
        <v>-2.0400000000000001E-2</v>
      </c>
      <c r="Z82">
        <v>-5.3E-3</v>
      </c>
      <c r="AA82">
        <v>-2.87E-2</v>
      </c>
      <c r="AB82">
        <v>-1.2800000000000001E-2</v>
      </c>
      <c r="AC82">
        <v>-2.3199999999999998E-2</v>
      </c>
      <c r="AD82">
        <v>-3.4099999999999998E-2</v>
      </c>
      <c r="AE82">
        <v>-5.1000000000000004E-3</v>
      </c>
      <c r="AF82">
        <v>-5.5999999999999999E-3</v>
      </c>
      <c r="AG82">
        <v>2.06E-2</v>
      </c>
      <c r="AH82">
        <v>-3.3E-3</v>
      </c>
      <c r="AI82">
        <v>-1.11E-2</v>
      </c>
      <c r="AJ82">
        <v>7.9000000000000008E-3</v>
      </c>
      <c r="AK82">
        <v>-3.5999999999999999E-3</v>
      </c>
      <c r="AL82">
        <v>4.0000000000000001E-3</v>
      </c>
      <c r="AM82">
        <v>-1.4999999999999999E-2</v>
      </c>
      <c r="AN82">
        <v>-1.2500000000000001E-2</v>
      </c>
      <c r="AO82">
        <v>-7.4000000000000003E-3</v>
      </c>
    </row>
    <row r="83" spans="1:41">
      <c r="A83">
        <v>196501</v>
      </c>
      <c r="B83">
        <v>3.5499999999999997E-2</v>
      </c>
      <c r="C83">
        <v>2.6700000000000002E-2</v>
      </c>
      <c r="D83">
        <v>2E-3</v>
      </c>
      <c r="E83">
        <v>-1.3100000000000001E-2</v>
      </c>
      <c r="F83">
        <v>2.8E-3</v>
      </c>
      <c r="H83">
        <v>196501</v>
      </c>
      <c r="I83">
        <v>8.1600000000000006E-2</v>
      </c>
      <c r="J83">
        <v>6.1600000000000002E-2</v>
      </c>
      <c r="K83">
        <v>6.1499999999999999E-2</v>
      </c>
      <c r="L83">
        <v>6.0100000000000001E-2</v>
      </c>
      <c r="M83">
        <v>5.0799999999999998E-2</v>
      </c>
      <c r="N83">
        <v>5.6399999999999999E-2</v>
      </c>
      <c r="O83">
        <v>0.05</v>
      </c>
      <c r="P83">
        <v>5.2499999999999998E-2</v>
      </c>
      <c r="Q83">
        <v>4.3400000000000001E-2</v>
      </c>
      <c r="R83">
        <v>2.81E-2</v>
      </c>
      <c r="S83">
        <v>5.3499999999999999E-2</v>
      </c>
      <c r="T83">
        <v>5.5599999999999997E-2</v>
      </c>
      <c r="U83">
        <v>2.2599999999999999E-2</v>
      </c>
      <c r="V83">
        <v>1.32E-2</v>
      </c>
      <c r="W83">
        <v>1.49E-2</v>
      </c>
      <c r="X83">
        <v>2.75E-2</v>
      </c>
      <c r="Y83">
        <v>4.9299999999999997E-2</v>
      </c>
      <c r="Z83">
        <v>3.7400000000000003E-2</v>
      </c>
      <c r="AA83">
        <v>4.2900000000000001E-2</v>
      </c>
      <c r="AB83">
        <v>4.4400000000000002E-2</v>
      </c>
      <c r="AC83">
        <v>6.5799999999999997E-2</v>
      </c>
      <c r="AD83">
        <v>1.0200000000000001E-2</v>
      </c>
      <c r="AE83">
        <v>7.51E-2</v>
      </c>
      <c r="AF83">
        <v>1.47E-2</v>
      </c>
      <c r="AG83">
        <v>5.6599999999999998E-2</v>
      </c>
      <c r="AH83">
        <v>4.24E-2</v>
      </c>
      <c r="AI83">
        <v>4.5900000000000003E-2</v>
      </c>
      <c r="AJ83">
        <v>4.8899999999999999E-2</v>
      </c>
      <c r="AK83">
        <v>2.6599999999999999E-2</v>
      </c>
      <c r="AL83">
        <v>2.5999999999999999E-2</v>
      </c>
      <c r="AM83">
        <v>1.7399999999999999E-2</v>
      </c>
      <c r="AN83">
        <v>4.3499999999999997E-2</v>
      </c>
      <c r="AO83">
        <v>-3.1600000000000003E-2</v>
      </c>
    </row>
    <row r="84" spans="1:41">
      <c r="A84">
        <v>196502</v>
      </c>
      <c r="B84">
        <v>4.4000000000000003E-3</v>
      </c>
      <c r="C84">
        <v>3.4799999999999998E-2</v>
      </c>
      <c r="D84">
        <v>1.9E-3</v>
      </c>
      <c r="E84">
        <v>2.8E-3</v>
      </c>
      <c r="F84">
        <v>3.0000000000000001E-3</v>
      </c>
      <c r="H84">
        <v>196502</v>
      </c>
      <c r="I84">
        <v>2.92E-2</v>
      </c>
      <c r="J84">
        <v>2.3E-2</v>
      </c>
      <c r="K84">
        <v>3.4000000000000002E-2</v>
      </c>
      <c r="L84">
        <v>3.85E-2</v>
      </c>
      <c r="M84">
        <v>4.2999999999999997E-2</v>
      </c>
      <c r="N84">
        <v>0.03</v>
      </c>
      <c r="O84">
        <v>2.3599999999999999E-2</v>
      </c>
      <c r="P84">
        <v>2.4799999999999999E-2</v>
      </c>
      <c r="Q84">
        <v>2.3E-2</v>
      </c>
      <c r="R84">
        <v>-7.0000000000000001E-3</v>
      </c>
      <c r="S84">
        <v>3.6200000000000003E-2</v>
      </c>
      <c r="T84">
        <v>1.9E-3</v>
      </c>
      <c r="U84">
        <v>-2.7000000000000001E-3</v>
      </c>
      <c r="V84">
        <v>1.12E-2</v>
      </c>
      <c r="W84">
        <v>-8.8000000000000005E-3</v>
      </c>
      <c r="X84">
        <v>4.0000000000000002E-4</v>
      </c>
      <c r="Y84">
        <v>2.76E-2</v>
      </c>
      <c r="Z84">
        <v>2.9999999999999997E-4</v>
      </c>
      <c r="AA84">
        <v>1.0800000000000001E-2</v>
      </c>
      <c r="AB84">
        <v>-7.0000000000000001E-3</v>
      </c>
      <c r="AC84">
        <v>3.04E-2</v>
      </c>
      <c r="AD84">
        <v>2.8500000000000001E-2</v>
      </c>
      <c r="AE84">
        <v>2.23E-2</v>
      </c>
      <c r="AF84">
        <v>1.35E-2</v>
      </c>
      <c r="AG84">
        <v>1.03E-2</v>
      </c>
      <c r="AH84">
        <v>9.2999999999999992E-3</v>
      </c>
      <c r="AI84">
        <v>-1.5E-3</v>
      </c>
      <c r="AJ84">
        <v>-1.09E-2</v>
      </c>
      <c r="AK84">
        <v>-6.4999999999999997E-3</v>
      </c>
      <c r="AL84">
        <v>6.6E-3</v>
      </c>
      <c r="AM84">
        <v>-3.5999999999999999E-3</v>
      </c>
      <c r="AN84">
        <v>2.6499999999999999E-2</v>
      </c>
      <c r="AO84">
        <v>4.1999999999999997E-3</v>
      </c>
    </row>
    <row r="85" spans="1:41">
      <c r="A85">
        <v>196503</v>
      </c>
      <c r="B85">
        <v>-1.34E-2</v>
      </c>
      <c r="C85">
        <v>1.77E-2</v>
      </c>
      <c r="D85">
        <v>1.0699999999999999E-2</v>
      </c>
      <c r="E85">
        <v>8.9999999999999998E-4</v>
      </c>
      <c r="F85">
        <v>3.5999999999999999E-3</v>
      </c>
      <c r="H85">
        <v>196503</v>
      </c>
      <c r="I85">
        <v>1.9099999999999999E-2</v>
      </c>
      <c r="J85">
        <v>2.0500000000000001E-2</v>
      </c>
      <c r="K85">
        <v>7.4999999999999997E-3</v>
      </c>
      <c r="L85">
        <v>-7.1999999999999998E-3</v>
      </c>
      <c r="M85">
        <v>3.8999999999999998E-3</v>
      </c>
      <c r="N85">
        <v>1.5E-3</v>
      </c>
      <c r="O85">
        <v>-4.7999999999999996E-3</v>
      </c>
      <c r="P85">
        <v>-5.3E-3</v>
      </c>
      <c r="Q85">
        <v>-9.5999999999999992E-3</v>
      </c>
      <c r="R85">
        <v>-1.89E-2</v>
      </c>
      <c r="S85">
        <v>3.7999999999999999E-2</v>
      </c>
      <c r="T85">
        <v>-1.4200000000000001E-2</v>
      </c>
      <c r="U85">
        <v>-1.9199999999999998E-2</v>
      </c>
      <c r="V85">
        <v>-1.21E-2</v>
      </c>
      <c r="W85">
        <v>-2.5000000000000001E-2</v>
      </c>
      <c r="X85">
        <v>-2.2200000000000001E-2</v>
      </c>
      <c r="Y85">
        <v>-3.3999999999999998E-3</v>
      </c>
      <c r="Z85">
        <v>-6.4000000000000003E-3</v>
      </c>
      <c r="AA85">
        <v>-4.0000000000000002E-4</v>
      </c>
      <c r="AB85">
        <v>-2.0000000000000001E-4</v>
      </c>
      <c r="AC85">
        <v>1.6199999999999999E-2</v>
      </c>
      <c r="AD85">
        <v>3.04E-2</v>
      </c>
      <c r="AE85">
        <v>-1.4800000000000001E-2</v>
      </c>
      <c r="AF85">
        <v>-1.46E-2</v>
      </c>
      <c r="AG85">
        <v>-4.4000000000000003E-3</v>
      </c>
      <c r="AH85">
        <v>-1.7500000000000002E-2</v>
      </c>
      <c r="AI85">
        <v>-1.0999999999999999E-2</v>
      </c>
      <c r="AJ85">
        <v>-1.7600000000000001E-2</v>
      </c>
      <c r="AK85">
        <v>-2.4E-2</v>
      </c>
      <c r="AL85">
        <v>-8.0999999999999996E-3</v>
      </c>
      <c r="AM85">
        <v>-1.0500000000000001E-2</v>
      </c>
      <c r="AN85">
        <v>-4.0000000000000002E-4</v>
      </c>
      <c r="AO85">
        <v>1.44E-2</v>
      </c>
    </row>
    <row r="86" spans="1:41">
      <c r="A86">
        <v>196504</v>
      </c>
      <c r="B86">
        <v>3.1099999999999999E-2</v>
      </c>
      <c r="C86">
        <v>1.1900000000000001E-2</v>
      </c>
      <c r="D86">
        <v>7.0000000000000001E-3</v>
      </c>
      <c r="E86">
        <v>2.5399999999999999E-2</v>
      </c>
      <c r="F86">
        <v>3.0999999999999999E-3</v>
      </c>
      <c r="H86">
        <v>196504</v>
      </c>
      <c r="I86">
        <v>4.8300000000000003E-2</v>
      </c>
      <c r="J86">
        <v>3.8800000000000001E-2</v>
      </c>
      <c r="K86">
        <v>3.2199999999999999E-2</v>
      </c>
      <c r="L86">
        <v>4.53E-2</v>
      </c>
      <c r="M86">
        <v>4.3700000000000003E-2</v>
      </c>
      <c r="N86">
        <v>3.1E-2</v>
      </c>
      <c r="O86">
        <v>3.5799999999999998E-2</v>
      </c>
      <c r="P86">
        <v>3.0599999999999999E-2</v>
      </c>
      <c r="Q86">
        <v>2.4199999999999999E-2</v>
      </c>
      <c r="R86">
        <v>3.0700000000000002E-2</v>
      </c>
      <c r="S86">
        <v>1.7600000000000001E-2</v>
      </c>
      <c r="T86">
        <v>0.05</v>
      </c>
      <c r="U86">
        <v>1.7399999999999999E-2</v>
      </c>
      <c r="V86">
        <v>1.7899999999999999E-2</v>
      </c>
      <c r="W86">
        <v>1.7399999999999999E-2</v>
      </c>
      <c r="X86">
        <v>1.9699999999999999E-2</v>
      </c>
      <c r="Y86">
        <v>3.7100000000000001E-2</v>
      </c>
      <c r="Z86">
        <v>3.1699999999999999E-2</v>
      </c>
      <c r="AA86">
        <v>1.9E-2</v>
      </c>
      <c r="AB86">
        <v>5.28E-2</v>
      </c>
      <c r="AC86">
        <v>2.35E-2</v>
      </c>
      <c r="AD86">
        <v>-2.6499999999999999E-2</v>
      </c>
      <c r="AE86">
        <v>2.41E-2</v>
      </c>
      <c r="AF86">
        <v>2.7300000000000001E-2</v>
      </c>
      <c r="AG86">
        <v>1.3100000000000001E-2</v>
      </c>
      <c r="AH86">
        <v>2.9100000000000001E-2</v>
      </c>
      <c r="AI86">
        <v>1.9699999999999999E-2</v>
      </c>
      <c r="AJ86">
        <v>1.3899999999999999E-2</v>
      </c>
      <c r="AK86">
        <v>2.6700000000000002E-2</v>
      </c>
      <c r="AL86">
        <v>5.4300000000000001E-2</v>
      </c>
      <c r="AM86">
        <v>5.0599999999999999E-2</v>
      </c>
      <c r="AN86">
        <v>5.45E-2</v>
      </c>
      <c r="AO86">
        <v>3.04E-2</v>
      </c>
    </row>
    <row r="87" spans="1:41">
      <c r="A87">
        <v>196505</v>
      </c>
      <c r="B87">
        <v>-7.7000000000000002E-3</v>
      </c>
      <c r="C87">
        <v>4.0000000000000002E-4</v>
      </c>
      <c r="D87">
        <v>-1.6199999999999999E-2</v>
      </c>
      <c r="E87">
        <v>5.4000000000000003E-3</v>
      </c>
      <c r="F87">
        <v>3.0999999999999999E-3</v>
      </c>
      <c r="H87">
        <v>196505</v>
      </c>
      <c r="I87">
        <v>-4.4000000000000003E-3</v>
      </c>
      <c r="J87">
        <v>-1.9E-2</v>
      </c>
      <c r="K87">
        <v>-1.54E-2</v>
      </c>
      <c r="L87">
        <v>-7.1999999999999998E-3</v>
      </c>
      <c r="M87">
        <v>-7.9000000000000008E-3</v>
      </c>
      <c r="N87">
        <v>-5.1000000000000004E-3</v>
      </c>
      <c r="O87">
        <v>-1.2200000000000001E-2</v>
      </c>
      <c r="P87">
        <v>-1.14E-2</v>
      </c>
      <c r="Q87">
        <v>-7.7000000000000002E-3</v>
      </c>
      <c r="R87">
        <v>-5.8999999999999999E-3</v>
      </c>
      <c r="S87">
        <v>1.5E-3</v>
      </c>
      <c r="T87">
        <v>-1.12E-2</v>
      </c>
      <c r="U87">
        <v>-8.0999999999999996E-3</v>
      </c>
      <c r="V87">
        <v>7.3000000000000001E-3</v>
      </c>
      <c r="W87">
        <v>4.0000000000000002E-4</v>
      </c>
      <c r="X87">
        <v>-7.1999999999999998E-3</v>
      </c>
      <c r="Y87">
        <v>-1.03E-2</v>
      </c>
      <c r="Z87">
        <v>-1.2999999999999999E-3</v>
      </c>
      <c r="AA87">
        <v>-1.7399999999999999E-2</v>
      </c>
      <c r="AB87">
        <v>-2.9499999999999998E-2</v>
      </c>
      <c r="AC87">
        <v>-2.8500000000000001E-2</v>
      </c>
      <c r="AD87">
        <v>-1.7299999999999999E-2</v>
      </c>
      <c r="AE87">
        <v>-1.5299999999999999E-2</v>
      </c>
      <c r="AF87">
        <v>2.2000000000000001E-3</v>
      </c>
      <c r="AG87">
        <v>-1.4999999999999999E-2</v>
      </c>
      <c r="AH87">
        <v>-1.1000000000000001E-3</v>
      </c>
      <c r="AI87">
        <v>2.8E-3</v>
      </c>
      <c r="AJ87">
        <v>-1.0699999999999999E-2</v>
      </c>
      <c r="AK87">
        <v>-2.5499999999999998E-2</v>
      </c>
      <c r="AL87">
        <v>6.7000000000000002E-3</v>
      </c>
      <c r="AM87">
        <v>-1.0200000000000001E-2</v>
      </c>
      <c r="AN87">
        <v>-1.12E-2</v>
      </c>
      <c r="AO87">
        <v>4.1000000000000003E-3</v>
      </c>
    </row>
    <row r="88" spans="1:41">
      <c r="A88">
        <v>196506</v>
      </c>
      <c r="B88">
        <v>-5.5E-2</v>
      </c>
      <c r="C88">
        <v>-4.3499999999999997E-2</v>
      </c>
      <c r="D88">
        <v>5.7999999999999996E-3</v>
      </c>
      <c r="E88">
        <v>-3.1300000000000001E-2</v>
      </c>
      <c r="F88">
        <v>3.5000000000000001E-3</v>
      </c>
      <c r="H88">
        <v>196506</v>
      </c>
      <c r="I88">
        <v>-0.1008</v>
      </c>
      <c r="J88">
        <v>-0.1027</v>
      </c>
      <c r="K88">
        <v>-8.9800000000000005E-2</v>
      </c>
      <c r="L88">
        <v>-9.3600000000000003E-2</v>
      </c>
      <c r="M88">
        <v>-8.5300000000000001E-2</v>
      </c>
      <c r="N88">
        <v>-8.3900000000000002E-2</v>
      </c>
      <c r="O88">
        <v>-8.1900000000000001E-2</v>
      </c>
      <c r="P88">
        <v>-7.6300000000000007E-2</v>
      </c>
      <c r="Q88">
        <v>-6.1899999999999997E-2</v>
      </c>
      <c r="R88">
        <v>-4.3299999999999998E-2</v>
      </c>
      <c r="S88">
        <v>-5.7500000000000002E-2</v>
      </c>
      <c r="T88">
        <v>-5.5500000000000001E-2</v>
      </c>
      <c r="U88">
        <v>-3.73E-2</v>
      </c>
      <c r="V88">
        <v>-5.04E-2</v>
      </c>
      <c r="W88">
        <v>-4.19E-2</v>
      </c>
      <c r="X88">
        <v>-6.4699999999999994E-2</v>
      </c>
      <c r="Y88">
        <v>-6.5600000000000006E-2</v>
      </c>
      <c r="Z88">
        <v>-7.0699999999999999E-2</v>
      </c>
      <c r="AA88">
        <v>-4.3099999999999999E-2</v>
      </c>
      <c r="AB88">
        <v>-7.0199999999999999E-2</v>
      </c>
      <c r="AC88">
        <v>-8.4099999999999994E-2</v>
      </c>
      <c r="AD88">
        <v>-2.86E-2</v>
      </c>
      <c r="AE88">
        <v>-3.78E-2</v>
      </c>
      <c r="AF88">
        <v>-4.4900000000000002E-2</v>
      </c>
      <c r="AG88">
        <v>-3.6799999999999999E-2</v>
      </c>
      <c r="AH88">
        <v>-4.7E-2</v>
      </c>
      <c r="AI88">
        <v>-5.8500000000000003E-2</v>
      </c>
      <c r="AJ88">
        <v>-4.9599999999999998E-2</v>
      </c>
      <c r="AK88">
        <v>-6.6000000000000003E-2</v>
      </c>
      <c r="AL88">
        <v>-7.7499999999999999E-2</v>
      </c>
      <c r="AM88">
        <v>-8.1299999999999997E-2</v>
      </c>
      <c r="AN88">
        <v>-9.8799999999999999E-2</v>
      </c>
      <c r="AO88">
        <v>-6.0999999999999999E-2</v>
      </c>
    </row>
    <row r="89" spans="1:41">
      <c r="A89">
        <v>196507</v>
      </c>
      <c r="B89">
        <v>1.43E-2</v>
      </c>
      <c r="C89">
        <v>8.6E-3</v>
      </c>
      <c r="D89">
        <v>2.2200000000000001E-2</v>
      </c>
      <c r="E89">
        <v>4.0899999999999999E-2</v>
      </c>
      <c r="F89">
        <v>3.0999999999999999E-3</v>
      </c>
      <c r="H89">
        <v>196507</v>
      </c>
      <c r="I89">
        <v>2.3199999999999998E-2</v>
      </c>
      <c r="J89">
        <v>3.1099999999999999E-2</v>
      </c>
      <c r="K89">
        <v>3.1600000000000003E-2</v>
      </c>
      <c r="L89">
        <v>3.1099999999999999E-2</v>
      </c>
      <c r="M89">
        <v>2.98E-2</v>
      </c>
      <c r="N89">
        <v>3.2099999999999997E-2</v>
      </c>
      <c r="O89">
        <v>2.41E-2</v>
      </c>
      <c r="P89">
        <v>3.3799999999999997E-2</v>
      </c>
      <c r="Q89">
        <v>2.06E-2</v>
      </c>
      <c r="R89">
        <v>7.9000000000000008E-3</v>
      </c>
      <c r="S89">
        <v>1.5299999999999999E-2</v>
      </c>
      <c r="T89">
        <v>1.66E-2</v>
      </c>
      <c r="U89">
        <v>4.5999999999999999E-3</v>
      </c>
      <c r="V89">
        <v>2.0999999999999999E-3</v>
      </c>
      <c r="W89">
        <v>2.0999999999999999E-3</v>
      </c>
      <c r="X89">
        <v>2.1299999999999999E-2</v>
      </c>
      <c r="Y89">
        <v>1.9E-2</v>
      </c>
      <c r="Z89">
        <v>4.02E-2</v>
      </c>
      <c r="AA89">
        <v>1.9800000000000002E-2</v>
      </c>
      <c r="AB89">
        <v>3.9399999999999998E-2</v>
      </c>
      <c r="AC89">
        <v>6.25E-2</v>
      </c>
      <c r="AD89">
        <v>4.5900000000000003E-2</v>
      </c>
      <c r="AE89">
        <v>6.3E-3</v>
      </c>
      <c r="AF89">
        <v>-2.0999999999999999E-3</v>
      </c>
      <c r="AG89">
        <v>1E-4</v>
      </c>
      <c r="AH89">
        <v>2.3400000000000001E-2</v>
      </c>
      <c r="AI89">
        <v>9.7000000000000003E-3</v>
      </c>
      <c r="AJ89">
        <v>-1.6000000000000001E-3</v>
      </c>
      <c r="AK89">
        <v>2.58E-2</v>
      </c>
      <c r="AL89">
        <v>2.8000000000000001E-2</v>
      </c>
      <c r="AM89">
        <v>5.8299999999999998E-2</v>
      </c>
      <c r="AN89">
        <v>7.1599999999999997E-2</v>
      </c>
      <c r="AO89">
        <v>6.5299999999999997E-2</v>
      </c>
    </row>
    <row r="90" spans="1:41">
      <c r="A90">
        <v>196508</v>
      </c>
      <c r="B90">
        <v>2.7300000000000001E-2</v>
      </c>
      <c r="C90">
        <v>2.8400000000000002E-2</v>
      </c>
      <c r="D90">
        <v>-1.0699999999999999E-2</v>
      </c>
      <c r="E90">
        <v>2.58E-2</v>
      </c>
      <c r="F90">
        <v>3.3E-3</v>
      </c>
      <c r="H90">
        <v>196508</v>
      </c>
      <c r="I90">
        <v>3.7699999999999997E-2</v>
      </c>
      <c r="J90">
        <v>4.0500000000000001E-2</v>
      </c>
      <c r="K90">
        <v>3.8800000000000001E-2</v>
      </c>
      <c r="L90">
        <v>4.8899999999999999E-2</v>
      </c>
      <c r="M90">
        <v>7.0699999999999999E-2</v>
      </c>
      <c r="N90">
        <v>4.8300000000000003E-2</v>
      </c>
      <c r="O90">
        <v>3.7100000000000001E-2</v>
      </c>
      <c r="P90">
        <v>4.0500000000000001E-2</v>
      </c>
      <c r="Q90">
        <v>3.1699999999999999E-2</v>
      </c>
      <c r="R90">
        <v>2.1000000000000001E-2</v>
      </c>
      <c r="S90">
        <v>1.67E-2</v>
      </c>
      <c r="T90">
        <v>3.3000000000000002E-2</v>
      </c>
      <c r="U90">
        <v>2.63E-2</v>
      </c>
      <c r="V90">
        <v>1.09E-2</v>
      </c>
      <c r="W90">
        <v>1.7399999999999999E-2</v>
      </c>
      <c r="X90">
        <v>4.1300000000000003E-2</v>
      </c>
      <c r="Y90">
        <v>3.5400000000000001E-2</v>
      </c>
      <c r="Z90">
        <v>2.0299999999999999E-2</v>
      </c>
      <c r="AA90">
        <v>2.01E-2</v>
      </c>
      <c r="AB90">
        <v>2.76E-2</v>
      </c>
      <c r="AC90">
        <v>3.8399999999999997E-2</v>
      </c>
      <c r="AD90">
        <v>5.4000000000000003E-3</v>
      </c>
      <c r="AE90">
        <v>4.3799999999999999E-2</v>
      </c>
      <c r="AF90">
        <v>6.0000000000000001E-3</v>
      </c>
      <c r="AG90">
        <v>2.4799999999999999E-2</v>
      </c>
      <c r="AH90">
        <v>2.3599999999999999E-2</v>
      </c>
      <c r="AI90">
        <v>2.06E-2</v>
      </c>
      <c r="AJ90">
        <v>2.3900000000000001E-2</v>
      </c>
      <c r="AK90">
        <v>8.5000000000000006E-3</v>
      </c>
      <c r="AL90">
        <v>2.9700000000000001E-2</v>
      </c>
      <c r="AM90">
        <v>6.4000000000000001E-2</v>
      </c>
      <c r="AN90">
        <v>7.3800000000000004E-2</v>
      </c>
      <c r="AO90">
        <v>0.03</v>
      </c>
    </row>
    <row r="91" spans="1:41">
      <c r="A91">
        <v>196509</v>
      </c>
      <c r="B91">
        <v>2.86E-2</v>
      </c>
      <c r="C91">
        <v>6.1999999999999998E-3</v>
      </c>
      <c r="D91">
        <v>-1.1000000000000001E-3</v>
      </c>
      <c r="E91">
        <v>3.32E-2</v>
      </c>
      <c r="F91">
        <v>3.0999999999999999E-3</v>
      </c>
      <c r="H91">
        <v>196509</v>
      </c>
      <c r="I91">
        <v>2.7199999999999998E-2</v>
      </c>
      <c r="J91">
        <v>1.78E-2</v>
      </c>
      <c r="K91">
        <v>2.4199999999999999E-2</v>
      </c>
      <c r="L91">
        <v>4.5400000000000003E-2</v>
      </c>
      <c r="M91">
        <v>3.2000000000000001E-2</v>
      </c>
      <c r="N91">
        <v>3.0300000000000001E-2</v>
      </c>
      <c r="O91">
        <v>2.63E-2</v>
      </c>
      <c r="P91">
        <v>2.8199999999999999E-2</v>
      </c>
      <c r="Q91">
        <v>2.6200000000000001E-2</v>
      </c>
      <c r="R91">
        <v>2.92E-2</v>
      </c>
      <c r="S91">
        <v>-2E-3</v>
      </c>
      <c r="T91">
        <v>3.5400000000000001E-2</v>
      </c>
      <c r="U91">
        <v>3.6799999999999999E-2</v>
      </c>
      <c r="V91">
        <v>3.0300000000000001E-2</v>
      </c>
      <c r="W91">
        <v>1.7299999999999999E-2</v>
      </c>
      <c r="X91">
        <v>2.5899999999999999E-2</v>
      </c>
      <c r="Y91">
        <v>1.4200000000000001E-2</v>
      </c>
      <c r="Z91">
        <v>3.0599999999999999E-2</v>
      </c>
      <c r="AA91">
        <v>3.9399999999999998E-2</v>
      </c>
      <c r="AB91">
        <v>2.86E-2</v>
      </c>
      <c r="AC91">
        <v>3.7499999999999999E-2</v>
      </c>
      <c r="AD91">
        <v>2.0999999999999999E-3</v>
      </c>
      <c r="AE91">
        <v>1.5900000000000001E-2</v>
      </c>
      <c r="AF91">
        <v>2.3599999999999999E-2</v>
      </c>
      <c r="AG91">
        <v>1.41E-2</v>
      </c>
      <c r="AH91">
        <v>1.18E-2</v>
      </c>
      <c r="AI91">
        <v>4.58E-2</v>
      </c>
      <c r="AJ91">
        <v>9.9000000000000008E-3</v>
      </c>
      <c r="AK91">
        <v>2.8500000000000001E-2</v>
      </c>
      <c r="AL91">
        <v>5.5199999999999999E-2</v>
      </c>
      <c r="AM91">
        <v>5.2999999999999999E-2</v>
      </c>
      <c r="AN91">
        <v>4.58E-2</v>
      </c>
      <c r="AO91">
        <v>2.9899999999999999E-2</v>
      </c>
    </row>
    <row r="92" spans="1:41">
      <c r="A92">
        <v>196510</v>
      </c>
      <c r="B92">
        <v>2.5999999999999999E-2</v>
      </c>
      <c r="C92">
        <v>2.4299999999999999E-2</v>
      </c>
      <c r="D92">
        <v>1.6E-2</v>
      </c>
      <c r="E92">
        <v>3.44E-2</v>
      </c>
      <c r="F92">
        <v>3.0999999999999999E-3</v>
      </c>
      <c r="H92">
        <v>196510</v>
      </c>
      <c r="I92">
        <v>7.8E-2</v>
      </c>
      <c r="J92">
        <v>6.2100000000000002E-2</v>
      </c>
      <c r="K92">
        <v>5.33E-2</v>
      </c>
      <c r="L92">
        <v>5.8799999999999998E-2</v>
      </c>
      <c r="M92">
        <v>5.2900000000000003E-2</v>
      </c>
      <c r="N92">
        <v>4.53E-2</v>
      </c>
      <c r="O92">
        <v>3.44E-2</v>
      </c>
      <c r="P92">
        <v>3.7999999999999999E-2</v>
      </c>
      <c r="Q92">
        <v>3.0800000000000001E-2</v>
      </c>
      <c r="R92">
        <v>1.8700000000000001E-2</v>
      </c>
      <c r="S92">
        <v>5.9299999999999999E-2</v>
      </c>
      <c r="T92">
        <v>3.39E-2</v>
      </c>
      <c r="U92">
        <v>1.9099999999999999E-2</v>
      </c>
      <c r="V92">
        <v>1.17E-2</v>
      </c>
      <c r="W92">
        <v>8.0000000000000004E-4</v>
      </c>
      <c r="X92">
        <v>2.5000000000000001E-2</v>
      </c>
      <c r="Y92">
        <v>3.7499999999999999E-2</v>
      </c>
      <c r="Z92">
        <v>4.2999999999999997E-2</v>
      </c>
      <c r="AA92">
        <v>4.5199999999999997E-2</v>
      </c>
      <c r="AB92">
        <v>5.6500000000000002E-2</v>
      </c>
      <c r="AC92">
        <v>6.4100000000000004E-2</v>
      </c>
      <c r="AD92">
        <v>3.0200000000000001E-2</v>
      </c>
      <c r="AE92">
        <v>3.5900000000000001E-2</v>
      </c>
      <c r="AF92">
        <v>2.2800000000000001E-2</v>
      </c>
      <c r="AG92">
        <v>1.1999999999999999E-3</v>
      </c>
      <c r="AH92">
        <v>3.6700000000000003E-2</v>
      </c>
      <c r="AI92">
        <v>1.18E-2</v>
      </c>
      <c r="AJ92">
        <v>1.24E-2</v>
      </c>
      <c r="AK92">
        <v>2.4799999999999999E-2</v>
      </c>
      <c r="AL92">
        <v>4.8000000000000001E-2</v>
      </c>
      <c r="AM92">
        <v>3.9199999999999999E-2</v>
      </c>
      <c r="AN92">
        <v>7.4300000000000005E-2</v>
      </c>
      <c r="AO92">
        <v>3.8399999999999997E-2</v>
      </c>
    </row>
    <row r="93" spans="1:41">
      <c r="A93">
        <v>196511</v>
      </c>
      <c r="B93">
        <v>-2.9999999999999997E-4</v>
      </c>
      <c r="C93">
        <v>4.6699999999999998E-2</v>
      </c>
      <c r="D93">
        <v>2.3E-3</v>
      </c>
      <c r="E93">
        <v>4.41E-2</v>
      </c>
      <c r="F93">
        <v>3.5000000000000001E-3</v>
      </c>
      <c r="H93">
        <v>196511</v>
      </c>
      <c r="I93">
        <v>6.8199999999999997E-2</v>
      </c>
      <c r="J93">
        <v>3.7999999999999999E-2</v>
      </c>
      <c r="K93">
        <v>2.3400000000000001E-2</v>
      </c>
      <c r="L93">
        <v>6.08E-2</v>
      </c>
      <c r="M93">
        <v>4.99E-2</v>
      </c>
      <c r="N93">
        <v>3.49E-2</v>
      </c>
      <c r="O93">
        <v>3.1699999999999999E-2</v>
      </c>
      <c r="P93">
        <v>2.81E-2</v>
      </c>
      <c r="Q93">
        <v>1.34E-2</v>
      </c>
      <c r="R93">
        <v>-1.5699999999999999E-2</v>
      </c>
      <c r="S93">
        <v>8.3900000000000002E-2</v>
      </c>
      <c r="T93">
        <v>-2.5999999999999999E-3</v>
      </c>
      <c r="U93">
        <v>-4.4000000000000003E-3</v>
      </c>
      <c r="V93">
        <v>-5.0000000000000001E-4</v>
      </c>
      <c r="W93">
        <v>-2.1999999999999999E-2</v>
      </c>
      <c r="X93">
        <v>1.9400000000000001E-2</v>
      </c>
      <c r="Y93">
        <v>1.6199999999999999E-2</v>
      </c>
      <c r="Z93">
        <v>8.6999999999999994E-3</v>
      </c>
      <c r="AA93">
        <v>3.3E-3</v>
      </c>
      <c r="AB93">
        <v>-4.4999999999999997E-3</v>
      </c>
      <c r="AC93">
        <v>3.3799999999999997E-2</v>
      </c>
      <c r="AD93">
        <v>3.6400000000000002E-2</v>
      </c>
      <c r="AE93">
        <v>-1.5900000000000001E-2</v>
      </c>
      <c r="AF93">
        <v>4.0000000000000001E-3</v>
      </c>
      <c r="AG93">
        <v>-1.21E-2</v>
      </c>
      <c r="AH93">
        <v>-2.4500000000000001E-2</v>
      </c>
      <c r="AI93">
        <v>-2.81E-2</v>
      </c>
      <c r="AJ93">
        <v>2.0000000000000001E-4</v>
      </c>
      <c r="AK93">
        <v>2.3400000000000001E-2</v>
      </c>
      <c r="AL93">
        <v>9.4000000000000004E-3</v>
      </c>
      <c r="AM93">
        <v>1.0999999999999999E-2</v>
      </c>
      <c r="AN93">
        <v>8.1600000000000006E-2</v>
      </c>
      <c r="AO93">
        <v>9.7500000000000003E-2</v>
      </c>
    </row>
    <row r="94" spans="1:41">
      <c r="A94">
        <v>196512</v>
      </c>
      <c r="B94">
        <v>1.01E-2</v>
      </c>
      <c r="C94">
        <v>2.07E-2</v>
      </c>
      <c r="D94">
        <v>2.0799999999999999E-2</v>
      </c>
      <c r="E94">
        <v>1.2999999999999999E-3</v>
      </c>
      <c r="F94">
        <v>3.3E-3</v>
      </c>
      <c r="H94">
        <v>196512</v>
      </c>
      <c r="I94">
        <v>4.87E-2</v>
      </c>
      <c r="J94">
        <v>3.3399999999999999E-2</v>
      </c>
      <c r="K94">
        <v>4.1399999999999999E-2</v>
      </c>
      <c r="L94">
        <v>4.9599999999999998E-2</v>
      </c>
      <c r="M94">
        <v>1.9400000000000001E-2</v>
      </c>
      <c r="N94">
        <v>2.86E-2</v>
      </c>
      <c r="O94">
        <v>2.69E-2</v>
      </c>
      <c r="P94">
        <v>1.2999999999999999E-2</v>
      </c>
      <c r="Q94">
        <v>1.44E-2</v>
      </c>
      <c r="R94">
        <v>3.3E-3</v>
      </c>
      <c r="S94">
        <v>4.5400000000000003E-2</v>
      </c>
      <c r="T94">
        <v>6.4999999999999997E-3</v>
      </c>
      <c r="U94">
        <v>1.0699999999999999E-2</v>
      </c>
      <c r="V94">
        <v>-1.2999999999999999E-3</v>
      </c>
      <c r="W94">
        <v>-1.2999999999999999E-3</v>
      </c>
      <c r="X94">
        <v>6.9999999999999999E-4</v>
      </c>
      <c r="Y94">
        <v>2.63E-2</v>
      </c>
      <c r="Z94">
        <v>2.06E-2</v>
      </c>
      <c r="AA94">
        <v>4.0099999999999997E-2</v>
      </c>
      <c r="AB94">
        <v>3.7499999999999999E-2</v>
      </c>
      <c r="AC94">
        <v>3.9899999999999998E-2</v>
      </c>
      <c r="AD94">
        <v>3.3399999999999999E-2</v>
      </c>
      <c r="AE94">
        <v>0.03</v>
      </c>
      <c r="AF94">
        <v>1.03E-2</v>
      </c>
      <c r="AG94">
        <v>3.8E-3</v>
      </c>
      <c r="AH94">
        <v>6.7000000000000002E-3</v>
      </c>
      <c r="AI94">
        <v>-1E-3</v>
      </c>
      <c r="AJ94">
        <v>1.14E-2</v>
      </c>
      <c r="AK94">
        <v>6.7999999999999996E-3</v>
      </c>
      <c r="AL94">
        <v>5.0000000000000001E-3</v>
      </c>
      <c r="AM94">
        <v>1.09E-2</v>
      </c>
      <c r="AN94">
        <v>3.7699999999999997E-2</v>
      </c>
      <c r="AO94">
        <v>7.7000000000000002E-3</v>
      </c>
    </row>
    <row r="95" spans="1:41">
      <c r="A95">
        <v>196601</v>
      </c>
      <c r="B95">
        <v>7.1000000000000004E-3</v>
      </c>
      <c r="C95">
        <v>3.8399999999999997E-2</v>
      </c>
      <c r="D95">
        <v>3.5700000000000003E-2</v>
      </c>
      <c r="E95">
        <v>5.3900000000000003E-2</v>
      </c>
      <c r="F95">
        <v>3.8E-3</v>
      </c>
      <c r="H95">
        <v>196601</v>
      </c>
      <c r="I95">
        <v>8.1600000000000006E-2</v>
      </c>
      <c r="J95">
        <v>6.3E-2</v>
      </c>
      <c r="K95">
        <v>6.1600000000000002E-2</v>
      </c>
      <c r="L95">
        <v>4.5499999999999999E-2</v>
      </c>
      <c r="M95">
        <v>3.9100000000000003E-2</v>
      </c>
      <c r="N95">
        <v>3.9600000000000003E-2</v>
      </c>
      <c r="O95">
        <v>2.12E-2</v>
      </c>
      <c r="P95">
        <v>3.15E-2</v>
      </c>
      <c r="Q95">
        <v>2.4199999999999999E-2</v>
      </c>
      <c r="R95">
        <v>-8.3999999999999995E-3</v>
      </c>
      <c r="S95">
        <v>0.09</v>
      </c>
      <c r="T95">
        <v>-4.1999999999999997E-3</v>
      </c>
      <c r="U95">
        <v>-7.1999999999999998E-3</v>
      </c>
      <c r="V95">
        <v>-1.1999999999999999E-3</v>
      </c>
      <c r="W95">
        <v>-4.5999999999999999E-3</v>
      </c>
      <c r="X95">
        <v>5.3E-3</v>
      </c>
      <c r="Y95">
        <v>3.9699999999999999E-2</v>
      </c>
      <c r="Z95">
        <v>3.49E-2</v>
      </c>
      <c r="AA95">
        <v>4.2200000000000001E-2</v>
      </c>
      <c r="AB95">
        <v>2.5399999999999999E-2</v>
      </c>
      <c r="AC95">
        <v>8.3799999999999999E-2</v>
      </c>
      <c r="AD95">
        <v>8.7999999999999995E-2</v>
      </c>
      <c r="AE95">
        <v>6.3E-3</v>
      </c>
      <c r="AF95">
        <v>-1.5599999999999999E-2</v>
      </c>
      <c r="AG95">
        <v>-2.7900000000000001E-2</v>
      </c>
      <c r="AH95">
        <v>-2.5000000000000001E-3</v>
      </c>
      <c r="AI95">
        <v>9.1000000000000004E-3</v>
      </c>
      <c r="AJ95">
        <v>3.8999999999999998E-3</v>
      </c>
      <c r="AK95">
        <v>1.44E-2</v>
      </c>
      <c r="AL95">
        <v>3.8600000000000002E-2</v>
      </c>
      <c r="AM95">
        <v>4.1700000000000001E-2</v>
      </c>
      <c r="AN95">
        <v>8.7400000000000005E-2</v>
      </c>
      <c r="AO95">
        <v>8.1100000000000005E-2</v>
      </c>
    </row>
    <row r="96" spans="1:41">
      <c r="A96">
        <v>196602</v>
      </c>
      <c r="B96">
        <v>-1.2200000000000001E-2</v>
      </c>
      <c r="C96">
        <v>4.4499999999999998E-2</v>
      </c>
      <c r="D96">
        <v>3.5999999999999999E-3</v>
      </c>
      <c r="E96">
        <v>4.5400000000000003E-2</v>
      </c>
      <c r="F96">
        <v>3.5000000000000001E-3</v>
      </c>
      <c r="H96">
        <v>196602</v>
      </c>
      <c r="I96">
        <v>5.1400000000000001E-2</v>
      </c>
      <c r="J96">
        <v>3.5000000000000003E-2</v>
      </c>
      <c r="K96">
        <v>3.2199999999999999E-2</v>
      </c>
      <c r="L96">
        <v>2.0299999999999999E-2</v>
      </c>
      <c r="M96">
        <v>2.23E-2</v>
      </c>
      <c r="N96">
        <v>1.8100000000000002E-2</v>
      </c>
      <c r="O96">
        <v>6.6E-3</v>
      </c>
      <c r="P96">
        <v>-6.9999999999999999E-4</v>
      </c>
      <c r="Q96">
        <v>-1.26E-2</v>
      </c>
      <c r="R96">
        <v>-2.24E-2</v>
      </c>
      <c r="S96">
        <v>7.3800000000000004E-2</v>
      </c>
      <c r="T96">
        <v>-1.11E-2</v>
      </c>
      <c r="U96">
        <v>-1.7899999999999999E-2</v>
      </c>
      <c r="V96">
        <v>-3.73E-2</v>
      </c>
      <c r="W96">
        <v>-1.03E-2</v>
      </c>
      <c r="X96">
        <v>-1.04E-2</v>
      </c>
      <c r="Y96">
        <v>-8.0999999999999996E-3</v>
      </c>
      <c r="Z96">
        <v>-3.5000000000000001E-3</v>
      </c>
      <c r="AA96">
        <v>-7.4000000000000003E-3</v>
      </c>
      <c r="AB96">
        <v>-4.1999999999999997E-3</v>
      </c>
      <c r="AC96">
        <v>2.2599999999999999E-2</v>
      </c>
      <c r="AD96">
        <v>3.3700000000000001E-2</v>
      </c>
      <c r="AE96">
        <v>-2.92E-2</v>
      </c>
      <c r="AF96">
        <v>-2.7300000000000001E-2</v>
      </c>
      <c r="AG96">
        <v>-2.35E-2</v>
      </c>
      <c r="AH96">
        <v>-2.41E-2</v>
      </c>
      <c r="AI96">
        <v>-1.14E-2</v>
      </c>
      <c r="AJ96">
        <v>-2.3400000000000001E-2</v>
      </c>
      <c r="AK96">
        <v>-1.2E-2</v>
      </c>
      <c r="AL96">
        <v>-5.5999999999999999E-3</v>
      </c>
      <c r="AM96">
        <v>1.1299999999999999E-2</v>
      </c>
      <c r="AN96">
        <v>7.9600000000000004E-2</v>
      </c>
      <c r="AO96">
        <v>0.10879999999999999</v>
      </c>
    </row>
    <row r="97" spans="1:41">
      <c r="A97">
        <v>196603</v>
      </c>
      <c r="B97">
        <v>-2.5100000000000001E-2</v>
      </c>
      <c r="C97">
        <v>9.5999999999999992E-3</v>
      </c>
      <c r="D97">
        <v>-2.0500000000000001E-2</v>
      </c>
      <c r="E97">
        <v>1.35E-2</v>
      </c>
      <c r="F97">
        <v>3.8E-3</v>
      </c>
      <c r="H97">
        <v>196603</v>
      </c>
      <c r="I97">
        <v>1.1999999999999999E-3</v>
      </c>
      <c r="J97">
        <v>-2.3400000000000001E-2</v>
      </c>
      <c r="K97">
        <v>-3.8800000000000001E-2</v>
      </c>
      <c r="L97">
        <v>-1.04E-2</v>
      </c>
      <c r="M97">
        <v>-3.0800000000000001E-2</v>
      </c>
      <c r="N97">
        <v>-3.7100000000000001E-2</v>
      </c>
      <c r="O97">
        <v>-3.32E-2</v>
      </c>
      <c r="P97">
        <v>-1.8700000000000001E-2</v>
      </c>
      <c r="Q97">
        <v>-0.01</v>
      </c>
      <c r="R97">
        <v>-2.86E-2</v>
      </c>
      <c r="S97">
        <v>2.98E-2</v>
      </c>
      <c r="T97">
        <v>-1.35E-2</v>
      </c>
      <c r="U97">
        <v>-2.6700000000000002E-2</v>
      </c>
      <c r="V97">
        <v>-2.5999999999999999E-2</v>
      </c>
      <c r="W97">
        <v>-4.19E-2</v>
      </c>
      <c r="X97">
        <v>-2.9000000000000001E-2</v>
      </c>
      <c r="Y97">
        <v>-1.15E-2</v>
      </c>
      <c r="Z97">
        <v>-2.63E-2</v>
      </c>
      <c r="AA97">
        <v>-3.2099999999999997E-2</v>
      </c>
      <c r="AB97">
        <v>-2.47E-2</v>
      </c>
      <c r="AC97">
        <v>-6.8099999999999994E-2</v>
      </c>
      <c r="AD97">
        <v>-5.4600000000000003E-2</v>
      </c>
      <c r="AE97">
        <v>-4.19E-2</v>
      </c>
      <c r="AF97">
        <v>-2.24E-2</v>
      </c>
      <c r="AG97">
        <v>-2.9399999999999999E-2</v>
      </c>
      <c r="AH97">
        <v>-4.7399999999999998E-2</v>
      </c>
      <c r="AI97">
        <v>-1.29E-2</v>
      </c>
      <c r="AJ97">
        <v>-1.7500000000000002E-2</v>
      </c>
      <c r="AK97">
        <v>-2.1399999999999999E-2</v>
      </c>
      <c r="AL97">
        <v>-1.3899999999999999E-2</v>
      </c>
      <c r="AM97">
        <v>-1.4800000000000001E-2</v>
      </c>
      <c r="AN97">
        <v>6.7000000000000002E-3</v>
      </c>
      <c r="AO97">
        <v>4.8599999999999997E-2</v>
      </c>
    </row>
    <row r="98" spans="1:41">
      <c r="A98">
        <v>196604</v>
      </c>
      <c r="B98">
        <v>2.1399999999999999E-2</v>
      </c>
      <c r="C98">
        <v>3.4200000000000001E-2</v>
      </c>
      <c r="D98">
        <v>-4.4999999999999997E-3</v>
      </c>
      <c r="E98">
        <v>6.2100000000000002E-2</v>
      </c>
      <c r="F98">
        <v>3.3999999999999998E-3</v>
      </c>
      <c r="H98">
        <v>196604</v>
      </c>
      <c r="I98">
        <v>6.6500000000000004E-2</v>
      </c>
      <c r="J98">
        <v>4.8000000000000001E-2</v>
      </c>
      <c r="K98">
        <v>7.8100000000000003E-2</v>
      </c>
      <c r="L98">
        <v>4.24E-2</v>
      </c>
      <c r="M98">
        <v>3.39E-2</v>
      </c>
      <c r="N98">
        <v>3.4000000000000002E-2</v>
      </c>
      <c r="O98">
        <v>0.03</v>
      </c>
      <c r="P98">
        <v>2.6700000000000002E-2</v>
      </c>
      <c r="Q98">
        <v>1.83E-2</v>
      </c>
      <c r="R98">
        <v>1.5599999999999999E-2</v>
      </c>
      <c r="S98">
        <v>5.0900000000000001E-2</v>
      </c>
      <c r="T98">
        <v>1.95E-2</v>
      </c>
      <c r="U98">
        <v>2.1299999999999999E-2</v>
      </c>
      <c r="V98">
        <v>3.0200000000000001E-2</v>
      </c>
      <c r="W98">
        <v>1.01E-2</v>
      </c>
      <c r="X98">
        <v>1.44E-2</v>
      </c>
      <c r="Y98">
        <v>1.9400000000000001E-2</v>
      </c>
      <c r="Z98">
        <v>4.0599999999999997E-2</v>
      </c>
      <c r="AA98">
        <v>2.87E-2</v>
      </c>
      <c r="AB98">
        <v>1.78E-2</v>
      </c>
      <c r="AC98">
        <v>2.7E-2</v>
      </c>
      <c r="AD98">
        <v>7.4999999999999997E-3</v>
      </c>
      <c r="AE98">
        <v>1.5299999999999999E-2</v>
      </c>
      <c r="AF98">
        <v>-5.0000000000000001E-4</v>
      </c>
      <c r="AG98">
        <v>4.7999999999999996E-3</v>
      </c>
      <c r="AH98">
        <v>3.5999999999999999E-3</v>
      </c>
      <c r="AI98">
        <v>3.04E-2</v>
      </c>
      <c r="AJ98">
        <v>3.7999999999999999E-2</v>
      </c>
      <c r="AK98">
        <v>3.5999999999999997E-2</v>
      </c>
      <c r="AL98">
        <v>4.19E-2</v>
      </c>
      <c r="AM98">
        <v>5.6800000000000003E-2</v>
      </c>
      <c r="AN98">
        <v>4.8300000000000003E-2</v>
      </c>
      <c r="AO98">
        <v>3.3000000000000002E-2</v>
      </c>
    </row>
    <row r="99" spans="1:41">
      <c r="A99">
        <v>196605</v>
      </c>
      <c r="B99">
        <v>-5.6599999999999998E-2</v>
      </c>
      <c r="C99">
        <v>-4.6399999999999997E-2</v>
      </c>
      <c r="D99">
        <v>-1.6500000000000001E-2</v>
      </c>
      <c r="E99">
        <v>-4.7199999999999999E-2</v>
      </c>
      <c r="F99">
        <v>4.1000000000000003E-3</v>
      </c>
      <c r="H99">
        <v>196605</v>
      </c>
      <c r="I99">
        <v>-0.13489999999999999</v>
      </c>
      <c r="J99">
        <v>-9.7100000000000006E-2</v>
      </c>
      <c r="K99">
        <v>-9.7900000000000001E-2</v>
      </c>
      <c r="L99">
        <v>-0.10539999999999999</v>
      </c>
      <c r="M99">
        <v>-9.2499999999999999E-2</v>
      </c>
      <c r="N99">
        <v>-8.0799999999999997E-2</v>
      </c>
      <c r="O99">
        <v>-7.4999999999999997E-2</v>
      </c>
      <c r="P99">
        <v>-6.6000000000000003E-2</v>
      </c>
      <c r="Q99">
        <v>-5.8599999999999999E-2</v>
      </c>
      <c r="R99">
        <v>-4.4200000000000003E-2</v>
      </c>
      <c r="S99">
        <v>-9.0700000000000003E-2</v>
      </c>
      <c r="T99">
        <v>-4.7199999999999999E-2</v>
      </c>
      <c r="U99">
        <v>-5.04E-2</v>
      </c>
      <c r="V99">
        <v>-4.7699999999999999E-2</v>
      </c>
      <c r="W99">
        <v>-4.9200000000000001E-2</v>
      </c>
      <c r="X99">
        <v>-6.6799999999999998E-2</v>
      </c>
      <c r="Y99">
        <v>-5.5800000000000002E-2</v>
      </c>
      <c r="Z99">
        <v>-8.0199999999999994E-2</v>
      </c>
      <c r="AA99">
        <v>-8.2199999999999995E-2</v>
      </c>
      <c r="AB99">
        <v>-7.1199999999999999E-2</v>
      </c>
      <c r="AC99">
        <v>-0.1079</v>
      </c>
      <c r="AD99">
        <v>-6.0699999999999997E-2</v>
      </c>
      <c r="AE99">
        <v>-3.7600000000000001E-2</v>
      </c>
      <c r="AF99">
        <v>-4.3999999999999997E-2</v>
      </c>
      <c r="AG99">
        <v>-5.16E-2</v>
      </c>
      <c r="AH99">
        <v>-4.36E-2</v>
      </c>
      <c r="AI99">
        <v>-4.8399999999999999E-2</v>
      </c>
      <c r="AJ99">
        <v>-4.9399999999999999E-2</v>
      </c>
      <c r="AK99">
        <v>-8.4900000000000003E-2</v>
      </c>
      <c r="AL99">
        <v>-6.5199999999999994E-2</v>
      </c>
      <c r="AM99">
        <v>-7.5899999999999995E-2</v>
      </c>
      <c r="AN99">
        <v>-0.1143</v>
      </c>
      <c r="AO99">
        <v>-7.6700000000000004E-2</v>
      </c>
    </row>
    <row r="100" spans="1:41">
      <c r="A100">
        <v>196606</v>
      </c>
      <c r="B100">
        <v>-1.4500000000000001E-2</v>
      </c>
      <c r="C100">
        <v>1.06E-2</v>
      </c>
      <c r="D100">
        <v>4.8999999999999998E-3</v>
      </c>
      <c r="E100">
        <v>3.3399999999999999E-2</v>
      </c>
      <c r="F100">
        <v>3.8E-3</v>
      </c>
      <c r="H100">
        <v>196606</v>
      </c>
      <c r="I100">
        <v>-5.4000000000000003E-3</v>
      </c>
      <c r="J100">
        <v>6.4999999999999997E-3</v>
      </c>
      <c r="K100">
        <v>1E-3</v>
      </c>
      <c r="L100">
        <v>-1.8E-3</v>
      </c>
      <c r="M100">
        <v>-6.7999999999999996E-3</v>
      </c>
      <c r="N100">
        <v>2.0999999999999999E-3</v>
      </c>
      <c r="O100">
        <v>-1.32E-2</v>
      </c>
      <c r="P100">
        <v>7.4000000000000003E-3</v>
      </c>
      <c r="Q100">
        <v>-8.2000000000000007E-3</v>
      </c>
      <c r="R100">
        <v>-2.1600000000000001E-2</v>
      </c>
      <c r="S100">
        <v>1.6199999999999999E-2</v>
      </c>
      <c r="T100">
        <v>-1.8599999999999998E-2</v>
      </c>
      <c r="U100">
        <v>-3.1899999999999998E-2</v>
      </c>
      <c r="V100">
        <v>-2.6200000000000001E-2</v>
      </c>
      <c r="W100">
        <v>-8.6999999999999994E-3</v>
      </c>
      <c r="X100">
        <v>-6.0000000000000001E-3</v>
      </c>
      <c r="Y100">
        <v>-5.8999999999999999E-3</v>
      </c>
      <c r="Z100">
        <v>1.2999999999999999E-2</v>
      </c>
      <c r="AA100">
        <v>2.5000000000000001E-3</v>
      </c>
      <c r="AB100">
        <v>-7.3000000000000001E-3</v>
      </c>
      <c r="AC100">
        <v>-8.2000000000000007E-3</v>
      </c>
      <c r="AD100">
        <v>1.04E-2</v>
      </c>
      <c r="AE100">
        <v>-1.9099999999999999E-2</v>
      </c>
      <c r="AF100">
        <v>-2.29E-2</v>
      </c>
      <c r="AG100">
        <v>-2.63E-2</v>
      </c>
      <c r="AH100">
        <v>-2.92E-2</v>
      </c>
      <c r="AI100">
        <v>-1.8200000000000001E-2</v>
      </c>
      <c r="AJ100">
        <v>-2.5899999999999999E-2</v>
      </c>
      <c r="AK100">
        <v>-8.3999999999999995E-3</v>
      </c>
      <c r="AL100">
        <v>1.12E-2</v>
      </c>
      <c r="AM100">
        <v>1.6999999999999999E-3</v>
      </c>
      <c r="AN100">
        <v>3.2199999999999999E-2</v>
      </c>
      <c r="AO100">
        <v>5.1299999999999998E-2</v>
      </c>
    </row>
    <row r="101" spans="1:41">
      <c r="A101">
        <v>196607</v>
      </c>
      <c r="B101">
        <v>-1.6199999999999999E-2</v>
      </c>
      <c r="C101">
        <v>-3.2000000000000002E-3</v>
      </c>
      <c r="D101">
        <v>8.2000000000000007E-3</v>
      </c>
      <c r="E101">
        <v>-1.41E-2</v>
      </c>
      <c r="F101">
        <v>3.5000000000000001E-3</v>
      </c>
      <c r="H101">
        <v>196607</v>
      </c>
      <c r="I101">
        <v>-2.4E-2</v>
      </c>
      <c r="J101">
        <v>-2.12E-2</v>
      </c>
      <c r="K101">
        <v>-1.4800000000000001E-2</v>
      </c>
      <c r="L101">
        <v>-2.6499999999999999E-2</v>
      </c>
      <c r="M101">
        <v>-1.2800000000000001E-2</v>
      </c>
      <c r="N101">
        <v>-1.32E-2</v>
      </c>
      <c r="O101">
        <v>-1.8100000000000002E-2</v>
      </c>
      <c r="P101">
        <v>-2.1000000000000001E-2</v>
      </c>
      <c r="Q101">
        <v>-1.17E-2</v>
      </c>
      <c r="R101">
        <v>-1.6199999999999999E-2</v>
      </c>
      <c r="S101">
        <v>-7.7999999999999996E-3</v>
      </c>
      <c r="T101">
        <v>-2.52E-2</v>
      </c>
      <c r="U101">
        <v>-1.14E-2</v>
      </c>
      <c r="V101">
        <v>-2.06E-2</v>
      </c>
      <c r="W101">
        <v>-1.5100000000000001E-2</v>
      </c>
      <c r="X101">
        <v>-6.4999999999999997E-3</v>
      </c>
      <c r="Y101">
        <v>-1.83E-2</v>
      </c>
      <c r="Z101">
        <v>3.3999999999999998E-3</v>
      </c>
      <c r="AA101">
        <v>-8.0999999999999996E-3</v>
      </c>
      <c r="AB101">
        <v>-9.4000000000000004E-3</v>
      </c>
      <c r="AC101">
        <v>-2.7699999999999999E-2</v>
      </c>
      <c r="AD101">
        <v>-2.5000000000000001E-3</v>
      </c>
      <c r="AE101">
        <v>-2.1299999999999999E-2</v>
      </c>
      <c r="AF101">
        <v>1.1000000000000001E-3</v>
      </c>
      <c r="AG101">
        <v>-9.4999999999999998E-3</v>
      </c>
      <c r="AH101">
        <v>-1.1599999999999999E-2</v>
      </c>
      <c r="AI101">
        <v>-3.0499999999999999E-2</v>
      </c>
      <c r="AJ101">
        <v>-3.4299999999999997E-2</v>
      </c>
      <c r="AK101">
        <v>-3.8999999999999998E-3</v>
      </c>
      <c r="AL101">
        <v>-3.3099999999999997E-2</v>
      </c>
      <c r="AM101">
        <v>-7.1999999999999998E-3</v>
      </c>
      <c r="AN101">
        <v>-2.5000000000000001E-2</v>
      </c>
      <c r="AO101">
        <v>-3.7000000000000002E-3</v>
      </c>
    </row>
    <row r="102" spans="1:41">
      <c r="A102">
        <v>196608</v>
      </c>
      <c r="B102">
        <v>-7.9100000000000004E-2</v>
      </c>
      <c r="C102">
        <v>-3.3099999999999997E-2</v>
      </c>
      <c r="D102">
        <v>5.5999999999999999E-3</v>
      </c>
      <c r="E102">
        <v>-2.0899999999999998E-2</v>
      </c>
      <c r="F102">
        <v>4.1000000000000003E-3</v>
      </c>
      <c r="H102">
        <v>196608</v>
      </c>
      <c r="I102">
        <v>-0.1211</v>
      </c>
      <c r="J102">
        <v>-0.1011</v>
      </c>
      <c r="K102">
        <v>-0.1157</v>
      </c>
      <c r="L102">
        <v>-0.10489999999999999</v>
      </c>
      <c r="M102">
        <v>-9.8699999999999996E-2</v>
      </c>
      <c r="N102">
        <v>-9.0999999999999998E-2</v>
      </c>
      <c r="O102">
        <v>-9.4200000000000006E-2</v>
      </c>
      <c r="P102">
        <v>-8.48E-2</v>
      </c>
      <c r="Q102">
        <v>-8.6400000000000005E-2</v>
      </c>
      <c r="R102">
        <v>-7.1199999999999999E-2</v>
      </c>
      <c r="S102">
        <v>-4.99E-2</v>
      </c>
      <c r="T102">
        <v>-7.51E-2</v>
      </c>
      <c r="U102">
        <v>-8.6800000000000002E-2</v>
      </c>
      <c r="V102">
        <v>-9.0999999999999998E-2</v>
      </c>
      <c r="W102">
        <v>-8.9200000000000002E-2</v>
      </c>
      <c r="X102">
        <v>-7.9899999999999999E-2</v>
      </c>
      <c r="Y102">
        <v>-5.2299999999999999E-2</v>
      </c>
      <c r="Z102">
        <v>-8.0100000000000005E-2</v>
      </c>
      <c r="AA102">
        <v>-7.5399999999999995E-2</v>
      </c>
      <c r="AB102">
        <v>-8.5300000000000001E-2</v>
      </c>
      <c r="AC102">
        <v>-9.74E-2</v>
      </c>
      <c r="AD102">
        <v>-2.23E-2</v>
      </c>
      <c r="AE102">
        <v>-5.4199999999999998E-2</v>
      </c>
      <c r="AF102">
        <v>-7.5399999999999995E-2</v>
      </c>
      <c r="AG102">
        <v>-7.9600000000000004E-2</v>
      </c>
      <c r="AH102">
        <v>-7.3200000000000001E-2</v>
      </c>
      <c r="AI102">
        <v>-8.6300000000000002E-2</v>
      </c>
      <c r="AJ102">
        <v>-7.9500000000000001E-2</v>
      </c>
      <c r="AK102">
        <v>-8.0299999999999996E-2</v>
      </c>
      <c r="AL102">
        <v>-9.3600000000000003E-2</v>
      </c>
      <c r="AM102">
        <v>-0.1003</v>
      </c>
      <c r="AN102">
        <v>-9.4700000000000006E-2</v>
      </c>
      <c r="AO102">
        <v>-4.0500000000000001E-2</v>
      </c>
    </row>
    <row r="103" spans="1:41">
      <c r="A103">
        <v>196609</v>
      </c>
      <c r="B103">
        <v>-1.06E-2</v>
      </c>
      <c r="C103">
        <v>-1.0999999999999999E-2</v>
      </c>
      <c r="D103">
        <v>5.0000000000000001E-3</v>
      </c>
      <c r="E103">
        <v>-1.77E-2</v>
      </c>
      <c r="F103">
        <v>4.0000000000000001E-3</v>
      </c>
      <c r="H103">
        <v>196609</v>
      </c>
      <c r="I103">
        <v>-2.6200000000000001E-2</v>
      </c>
      <c r="J103">
        <v>-2.0400000000000001E-2</v>
      </c>
      <c r="K103">
        <v>-2.3099999999999999E-2</v>
      </c>
      <c r="L103">
        <v>-1.8499999999999999E-2</v>
      </c>
      <c r="M103">
        <v>-1.67E-2</v>
      </c>
      <c r="N103">
        <v>-2.18E-2</v>
      </c>
      <c r="O103">
        <v>-1.3599999999999999E-2</v>
      </c>
      <c r="P103">
        <v>-1.5900000000000001E-2</v>
      </c>
      <c r="Q103">
        <v>-1.9300000000000001E-2</v>
      </c>
      <c r="R103">
        <v>-6.1000000000000004E-3</v>
      </c>
      <c r="S103">
        <v>-2.01E-2</v>
      </c>
      <c r="T103">
        <v>-3.09E-2</v>
      </c>
      <c r="U103">
        <v>4.4999999999999997E-3</v>
      </c>
      <c r="V103">
        <v>-1.9E-3</v>
      </c>
      <c r="W103">
        <v>5.0000000000000001E-4</v>
      </c>
      <c r="X103">
        <v>-5.1999999999999998E-3</v>
      </c>
      <c r="Y103">
        <v>-1.2999999999999999E-3</v>
      </c>
      <c r="Z103">
        <v>-7.1999999999999998E-3</v>
      </c>
      <c r="AA103">
        <v>-1.9E-3</v>
      </c>
      <c r="AB103">
        <v>-1.8100000000000002E-2</v>
      </c>
      <c r="AC103">
        <v>-1.83E-2</v>
      </c>
      <c r="AD103">
        <v>1.26E-2</v>
      </c>
      <c r="AE103">
        <v>-4.19E-2</v>
      </c>
      <c r="AF103">
        <v>-5.5999999999999999E-3</v>
      </c>
      <c r="AG103">
        <v>2.2599999999999999E-2</v>
      </c>
      <c r="AH103">
        <v>2.0000000000000001E-4</v>
      </c>
      <c r="AI103">
        <v>-1.12E-2</v>
      </c>
      <c r="AJ103">
        <v>1.9199999999999998E-2</v>
      </c>
      <c r="AK103">
        <v>-2.2700000000000001E-2</v>
      </c>
      <c r="AL103">
        <v>-1.77E-2</v>
      </c>
      <c r="AM103">
        <v>-2.6800000000000001E-2</v>
      </c>
      <c r="AN103">
        <v>-5.2400000000000002E-2</v>
      </c>
      <c r="AO103">
        <v>-1.0500000000000001E-2</v>
      </c>
    </row>
    <row r="104" spans="1:41">
      <c r="A104">
        <v>196610</v>
      </c>
      <c r="B104">
        <v>3.8600000000000002E-2</v>
      </c>
      <c r="C104">
        <v>-6.59E-2</v>
      </c>
      <c r="D104">
        <v>2.81E-2</v>
      </c>
      <c r="E104">
        <v>-5.1400000000000001E-2</v>
      </c>
      <c r="F104">
        <v>4.4999999999999997E-3</v>
      </c>
      <c r="H104">
        <v>196610</v>
      </c>
      <c r="I104">
        <v>-5.7299999999999997E-2</v>
      </c>
      <c r="J104">
        <v>-2.9499999999999998E-2</v>
      </c>
      <c r="K104">
        <v>-8.6E-3</v>
      </c>
      <c r="L104">
        <v>-2.0299999999999999E-2</v>
      </c>
      <c r="M104">
        <v>3.7000000000000002E-3</v>
      </c>
      <c r="N104">
        <v>1.7100000000000001E-2</v>
      </c>
      <c r="O104">
        <v>3.5000000000000001E-3</v>
      </c>
      <c r="P104">
        <v>3.1E-2</v>
      </c>
      <c r="Q104">
        <v>4.5400000000000003E-2</v>
      </c>
      <c r="R104">
        <v>4.9500000000000002E-2</v>
      </c>
      <c r="S104">
        <v>-0.10680000000000001</v>
      </c>
      <c r="T104">
        <v>2.1100000000000001E-2</v>
      </c>
      <c r="U104">
        <v>1.7500000000000002E-2</v>
      </c>
      <c r="V104">
        <v>5.1499999999999997E-2</v>
      </c>
      <c r="W104">
        <v>3.7100000000000001E-2</v>
      </c>
      <c r="X104">
        <v>6.6500000000000004E-2</v>
      </c>
      <c r="Y104">
        <v>7.6899999999999996E-2</v>
      </c>
      <c r="Z104">
        <v>5.5399999999999998E-2</v>
      </c>
      <c r="AA104">
        <v>4.5900000000000003E-2</v>
      </c>
      <c r="AB104">
        <v>3.6499999999999998E-2</v>
      </c>
      <c r="AC104">
        <v>2.7199999999999998E-2</v>
      </c>
      <c r="AD104">
        <v>6.1000000000000004E-3</v>
      </c>
      <c r="AE104">
        <v>1.8599999999999998E-2</v>
      </c>
      <c r="AF104">
        <v>7.6499999999999999E-2</v>
      </c>
      <c r="AG104">
        <v>6.6799999999999998E-2</v>
      </c>
      <c r="AH104">
        <v>6.4199999999999993E-2</v>
      </c>
      <c r="AI104">
        <v>5.9200000000000003E-2</v>
      </c>
      <c r="AJ104">
        <v>4.41E-2</v>
      </c>
      <c r="AK104">
        <v>4.7899999999999998E-2</v>
      </c>
      <c r="AL104">
        <v>-5.0000000000000001E-4</v>
      </c>
      <c r="AM104">
        <v>4.8999999999999998E-3</v>
      </c>
      <c r="AN104">
        <v>-5.8900000000000001E-2</v>
      </c>
      <c r="AO104">
        <v>-7.7499999999999999E-2</v>
      </c>
    </row>
    <row r="105" spans="1:41">
      <c r="A105">
        <v>196611</v>
      </c>
      <c r="B105">
        <v>1.3899999999999999E-2</v>
      </c>
      <c r="C105">
        <v>4.3299999999999998E-2</v>
      </c>
      <c r="D105">
        <v>-4.5999999999999999E-2</v>
      </c>
      <c r="E105">
        <v>5.7299999999999997E-2</v>
      </c>
      <c r="F105">
        <v>4.0000000000000001E-3</v>
      </c>
      <c r="H105">
        <v>196611</v>
      </c>
      <c r="I105">
        <v>3.6700000000000003E-2</v>
      </c>
      <c r="J105">
        <v>5.2499999999999998E-2</v>
      </c>
      <c r="K105">
        <v>3.0200000000000001E-2</v>
      </c>
      <c r="L105">
        <v>4.2999999999999997E-2</v>
      </c>
      <c r="M105">
        <v>5.5599999999999997E-2</v>
      </c>
      <c r="N105">
        <v>2.64E-2</v>
      </c>
      <c r="O105">
        <v>5.1999999999999998E-2</v>
      </c>
      <c r="P105">
        <v>2.3400000000000001E-2</v>
      </c>
      <c r="Q105">
        <v>1.4999999999999999E-2</v>
      </c>
      <c r="R105">
        <v>5.3E-3</v>
      </c>
      <c r="S105">
        <v>3.1399999999999997E-2</v>
      </c>
      <c r="T105">
        <v>7.2900000000000006E-2</v>
      </c>
      <c r="U105">
        <v>-1.21E-2</v>
      </c>
      <c r="V105">
        <v>1.49E-2</v>
      </c>
      <c r="W105">
        <v>1.9699999999999999E-2</v>
      </c>
      <c r="X105">
        <v>-1.9199999999999998E-2</v>
      </c>
      <c r="Y105">
        <v>-2.2700000000000001E-2</v>
      </c>
      <c r="Z105">
        <v>-1.4E-3</v>
      </c>
      <c r="AA105">
        <v>-9.7000000000000003E-3</v>
      </c>
      <c r="AB105">
        <v>-2E-3</v>
      </c>
      <c r="AC105">
        <v>2E-3</v>
      </c>
      <c r="AD105">
        <v>-7.0900000000000005E-2</v>
      </c>
      <c r="AE105">
        <v>-1.4E-2</v>
      </c>
      <c r="AF105">
        <v>-2.2700000000000001E-2</v>
      </c>
      <c r="AG105">
        <v>-1.5900000000000001E-2</v>
      </c>
      <c r="AH105">
        <v>-2.87E-2</v>
      </c>
      <c r="AI105">
        <v>1.1900000000000001E-2</v>
      </c>
      <c r="AJ105">
        <v>6.9000000000000006E-2</v>
      </c>
      <c r="AK105">
        <v>1.55E-2</v>
      </c>
      <c r="AL105">
        <v>2.8199999999999999E-2</v>
      </c>
      <c r="AM105">
        <v>6.9000000000000006E-2</v>
      </c>
      <c r="AN105">
        <v>0.1171</v>
      </c>
      <c r="AO105">
        <v>0.13109999999999999</v>
      </c>
    </row>
    <row r="106" spans="1:41">
      <c r="A106">
        <v>196612</v>
      </c>
      <c r="B106">
        <v>1.2999999999999999E-3</v>
      </c>
      <c r="C106">
        <v>1.8599999999999998E-2</v>
      </c>
      <c r="D106">
        <v>-1.29E-2</v>
      </c>
      <c r="E106">
        <v>1.0699999999999999E-2</v>
      </c>
      <c r="F106">
        <v>4.0000000000000001E-3</v>
      </c>
      <c r="H106">
        <v>196612</v>
      </c>
      <c r="I106">
        <v>1.0699999999999999E-2</v>
      </c>
      <c r="J106">
        <v>1.84E-2</v>
      </c>
      <c r="K106">
        <v>2.1899999999999999E-2</v>
      </c>
      <c r="L106">
        <v>1.4999999999999999E-2</v>
      </c>
      <c r="M106">
        <v>2.1899999999999999E-2</v>
      </c>
      <c r="N106">
        <v>1.24E-2</v>
      </c>
      <c r="O106">
        <v>1.95E-2</v>
      </c>
      <c r="P106">
        <v>2.1700000000000001E-2</v>
      </c>
      <c r="Q106">
        <v>1.8200000000000001E-2</v>
      </c>
      <c r="R106">
        <v>-9.1000000000000004E-3</v>
      </c>
      <c r="S106">
        <v>1.9800000000000002E-2</v>
      </c>
      <c r="T106">
        <v>-1.6E-2</v>
      </c>
      <c r="U106">
        <v>7.3000000000000001E-3</v>
      </c>
      <c r="V106">
        <v>-2.8999999999999998E-3</v>
      </c>
      <c r="W106">
        <v>1.0200000000000001E-2</v>
      </c>
      <c r="X106">
        <v>3.3E-3</v>
      </c>
      <c r="Y106">
        <v>1.7500000000000002E-2</v>
      </c>
      <c r="Z106">
        <v>1.14E-2</v>
      </c>
      <c r="AA106">
        <v>-4.1999999999999997E-3</v>
      </c>
      <c r="AB106">
        <v>2.0999999999999999E-3</v>
      </c>
      <c r="AC106">
        <v>-4.7000000000000002E-3</v>
      </c>
      <c r="AD106">
        <v>1.1299999999999999E-2</v>
      </c>
      <c r="AE106">
        <v>2.2700000000000001E-2</v>
      </c>
      <c r="AF106">
        <v>-6.4999999999999997E-3</v>
      </c>
      <c r="AG106">
        <v>-5.1000000000000004E-3</v>
      </c>
      <c r="AH106">
        <v>2.3E-3</v>
      </c>
      <c r="AI106">
        <v>-1.66E-2</v>
      </c>
      <c r="AJ106">
        <v>1.4E-3</v>
      </c>
      <c r="AK106">
        <v>1.03E-2</v>
      </c>
      <c r="AL106">
        <v>1.8E-3</v>
      </c>
      <c r="AM106">
        <v>-3.5000000000000001E-3</v>
      </c>
      <c r="AN106">
        <v>1.0200000000000001E-2</v>
      </c>
      <c r="AO106">
        <v>-1.2500000000000001E-2</v>
      </c>
    </row>
    <row r="107" spans="1:41">
      <c r="A107">
        <v>196701</v>
      </c>
      <c r="B107">
        <v>8.1500000000000003E-2</v>
      </c>
      <c r="C107">
        <v>8.43E-2</v>
      </c>
      <c r="D107">
        <v>2.0299999999999999E-2</v>
      </c>
      <c r="E107">
        <v>-6.7500000000000004E-2</v>
      </c>
      <c r="F107">
        <v>4.3E-3</v>
      </c>
      <c r="H107">
        <v>196701</v>
      </c>
      <c r="I107">
        <v>0.2026</v>
      </c>
      <c r="J107">
        <v>0.16109999999999999</v>
      </c>
      <c r="K107">
        <v>0.18509999999999999</v>
      </c>
      <c r="L107">
        <v>0.1721</v>
      </c>
      <c r="M107">
        <v>0.13189999999999999</v>
      </c>
      <c r="N107">
        <v>0.13739999999999999</v>
      </c>
      <c r="O107">
        <v>0.10589999999999999</v>
      </c>
      <c r="P107">
        <v>8.5300000000000001E-2</v>
      </c>
      <c r="Q107">
        <v>7.9399999999999998E-2</v>
      </c>
      <c r="R107">
        <v>6.5699999999999995E-2</v>
      </c>
      <c r="S107">
        <v>0.13689999999999999</v>
      </c>
      <c r="T107">
        <v>7.4899999999999994E-2</v>
      </c>
      <c r="U107">
        <v>8.5800000000000001E-2</v>
      </c>
      <c r="V107">
        <v>7.4999999999999997E-2</v>
      </c>
      <c r="W107">
        <v>7.3499999999999996E-2</v>
      </c>
      <c r="X107">
        <v>4.6100000000000002E-2</v>
      </c>
      <c r="Y107">
        <v>7.2800000000000004E-2</v>
      </c>
      <c r="Z107">
        <v>7.7200000000000005E-2</v>
      </c>
      <c r="AA107">
        <v>0.1103</v>
      </c>
      <c r="AB107">
        <v>0.1366</v>
      </c>
      <c r="AC107">
        <v>0.1522</v>
      </c>
      <c r="AD107">
        <v>7.7299999999999994E-2</v>
      </c>
      <c r="AE107">
        <v>0.13769999999999999</v>
      </c>
      <c r="AF107">
        <v>0.14699999999999999</v>
      </c>
      <c r="AG107">
        <v>0.1206</v>
      </c>
      <c r="AH107">
        <v>0.1084</v>
      </c>
      <c r="AI107">
        <v>5.8599999999999999E-2</v>
      </c>
      <c r="AJ107">
        <v>5.4600000000000003E-2</v>
      </c>
      <c r="AK107">
        <v>5.8400000000000001E-2</v>
      </c>
      <c r="AL107">
        <v>6.8000000000000005E-2</v>
      </c>
      <c r="AM107">
        <v>6.4100000000000004E-2</v>
      </c>
      <c r="AN107">
        <v>8.09E-2</v>
      </c>
      <c r="AO107">
        <v>-5.6800000000000003E-2</v>
      </c>
    </row>
    <row r="108" spans="1:41">
      <c r="A108">
        <v>196702</v>
      </c>
      <c r="B108">
        <v>7.7000000000000002E-3</v>
      </c>
      <c r="C108">
        <v>3.3700000000000001E-2</v>
      </c>
      <c r="D108">
        <v>-2.2599999999999999E-2</v>
      </c>
      <c r="E108">
        <v>3.56E-2</v>
      </c>
      <c r="F108">
        <v>3.5999999999999999E-3</v>
      </c>
      <c r="H108">
        <v>196702</v>
      </c>
      <c r="I108">
        <v>6.2E-2</v>
      </c>
      <c r="J108">
        <v>4.5999999999999999E-2</v>
      </c>
      <c r="K108">
        <v>2.6200000000000001E-2</v>
      </c>
      <c r="L108">
        <v>2.8299999999999999E-2</v>
      </c>
      <c r="M108">
        <v>1.61E-2</v>
      </c>
      <c r="N108">
        <v>6.1000000000000004E-3</v>
      </c>
      <c r="O108">
        <v>1.34E-2</v>
      </c>
      <c r="P108">
        <v>5.0000000000000001E-4</v>
      </c>
      <c r="Q108">
        <v>6.4999999999999997E-3</v>
      </c>
      <c r="R108">
        <v>4.7000000000000002E-3</v>
      </c>
      <c r="S108">
        <v>5.7299999999999997E-2</v>
      </c>
      <c r="T108">
        <v>3.4000000000000002E-2</v>
      </c>
      <c r="U108">
        <v>-1.1000000000000001E-3</v>
      </c>
      <c r="V108">
        <v>4.3E-3</v>
      </c>
      <c r="W108">
        <v>4.5999999999999999E-3</v>
      </c>
      <c r="X108">
        <v>-1.3100000000000001E-2</v>
      </c>
      <c r="Y108">
        <v>-3.7000000000000002E-3</v>
      </c>
      <c r="Z108">
        <v>-3.0999999999999999E-3</v>
      </c>
      <c r="AA108">
        <v>-7.6E-3</v>
      </c>
      <c r="AB108">
        <v>-8.8000000000000005E-3</v>
      </c>
      <c r="AC108">
        <v>3.2000000000000002E-3</v>
      </c>
      <c r="AD108">
        <v>-3.0800000000000001E-2</v>
      </c>
      <c r="AE108">
        <v>-2.9999999999999997E-4</v>
      </c>
      <c r="AF108">
        <v>-2.1899999999999999E-2</v>
      </c>
      <c r="AG108">
        <v>-1.4500000000000001E-2</v>
      </c>
      <c r="AH108">
        <v>-2.3999999999999998E-3</v>
      </c>
      <c r="AI108">
        <v>-1.1999999999999999E-3</v>
      </c>
      <c r="AJ108">
        <v>9.9000000000000008E-3</v>
      </c>
      <c r="AK108">
        <v>7.4999999999999997E-3</v>
      </c>
      <c r="AL108">
        <v>-3.5000000000000001E-3</v>
      </c>
      <c r="AM108">
        <v>1.6400000000000001E-2</v>
      </c>
      <c r="AN108">
        <v>4.9099999999999998E-2</v>
      </c>
      <c r="AO108">
        <v>4.9399999999999999E-2</v>
      </c>
    </row>
    <row r="109" spans="1:41">
      <c r="A109">
        <v>196703</v>
      </c>
      <c r="B109">
        <v>3.9899999999999998E-2</v>
      </c>
      <c r="C109">
        <v>1.7399999999999999E-2</v>
      </c>
      <c r="D109">
        <v>1.9E-3</v>
      </c>
      <c r="E109">
        <v>1.43E-2</v>
      </c>
      <c r="F109">
        <v>3.8999999999999998E-3</v>
      </c>
      <c r="H109">
        <v>196703</v>
      </c>
      <c r="I109">
        <v>6.54E-2</v>
      </c>
      <c r="J109">
        <v>6.1899999999999997E-2</v>
      </c>
      <c r="K109">
        <v>6.5100000000000005E-2</v>
      </c>
      <c r="L109">
        <v>6.6100000000000006E-2</v>
      </c>
      <c r="M109">
        <v>5.0099999999999999E-2</v>
      </c>
      <c r="N109">
        <v>5.4199999999999998E-2</v>
      </c>
      <c r="O109">
        <v>5.04E-2</v>
      </c>
      <c r="P109">
        <v>4.6199999999999998E-2</v>
      </c>
      <c r="Q109">
        <v>4.07E-2</v>
      </c>
      <c r="R109">
        <v>3.44E-2</v>
      </c>
      <c r="S109">
        <v>3.1E-2</v>
      </c>
      <c r="T109">
        <v>4.1500000000000002E-2</v>
      </c>
      <c r="U109">
        <v>4.02E-2</v>
      </c>
      <c r="V109">
        <v>3.2800000000000003E-2</v>
      </c>
      <c r="W109">
        <v>2.7699999999999999E-2</v>
      </c>
      <c r="X109">
        <v>3.3500000000000002E-2</v>
      </c>
      <c r="Y109">
        <v>3.5900000000000001E-2</v>
      </c>
      <c r="Z109">
        <v>4.9799999999999997E-2</v>
      </c>
      <c r="AA109">
        <v>4.2299999999999997E-2</v>
      </c>
      <c r="AB109">
        <v>6.25E-2</v>
      </c>
      <c r="AC109">
        <v>4.2299999999999997E-2</v>
      </c>
      <c r="AD109">
        <v>8.0000000000000004E-4</v>
      </c>
      <c r="AE109">
        <v>2.4199999999999999E-2</v>
      </c>
      <c r="AF109">
        <v>3.27E-2</v>
      </c>
      <c r="AG109">
        <v>4.3499999999999997E-2</v>
      </c>
      <c r="AH109">
        <v>4.2700000000000002E-2</v>
      </c>
      <c r="AI109">
        <v>4.5600000000000002E-2</v>
      </c>
      <c r="AJ109">
        <v>3.5700000000000003E-2</v>
      </c>
      <c r="AK109">
        <v>4.9299999999999997E-2</v>
      </c>
      <c r="AL109">
        <v>3.4000000000000002E-2</v>
      </c>
      <c r="AM109">
        <v>3.6299999999999999E-2</v>
      </c>
      <c r="AN109">
        <v>6.0100000000000001E-2</v>
      </c>
      <c r="AO109">
        <v>3.5900000000000001E-2</v>
      </c>
    </row>
    <row r="110" spans="1:41">
      <c r="A110">
        <v>196704</v>
      </c>
      <c r="B110">
        <v>3.8899999999999997E-2</v>
      </c>
      <c r="C110">
        <v>5.7999999999999996E-3</v>
      </c>
      <c r="D110">
        <v>-2.5399999999999999E-2</v>
      </c>
      <c r="E110">
        <v>6.1999999999999998E-3</v>
      </c>
      <c r="F110">
        <v>3.2000000000000002E-3</v>
      </c>
      <c r="H110">
        <v>196704</v>
      </c>
      <c r="I110">
        <v>4.5999999999999999E-2</v>
      </c>
      <c r="J110">
        <v>3.78E-2</v>
      </c>
      <c r="K110">
        <v>3.5900000000000001E-2</v>
      </c>
      <c r="L110">
        <v>3.3599999999999998E-2</v>
      </c>
      <c r="M110">
        <v>4.1200000000000001E-2</v>
      </c>
      <c r="N110">
        <v>4.2000000000000003E-2</v>
      </c>
      <c r="O110">
        <v>3.6400000000000002E-2</v>
      </c>
      <c r="P110">
        <v>4.53E-2</v>
      </c>
      <c r="Q110">
        <v>2.4199999999999999E-2</v>
      </c>
      <c r="R110">
        <v>4.1500000000000002E-2</v>
      </c>
      <c r="S110">
        <v>4.4999999999999997E-3</v>
      </c>
      <c r="T110">
        <v>7.1199999999999999E-2</v>
      </c>
      <c r="U110">
        <v>5.4100000000000002E-2</v>
      </c>
      <c r="V110">
        <v>2.07E-2</v>
      </c>
      <c r="W110">
        <v>3.6999999999999998E-2</v>
      </c>
      <c r="X110">
        <v>6.0000000000000001E-3</v>
      </c>
      <c r="Y110">
        <v>8.9999999999999993E-3</v>
      </c>
      <c r="Z110">
        <v>2.7E-2</v>
      </c>
      <c r="AA110">
        <v>3.73E-2</v>
      </c>
      <c r="AB110">
        <v>1.9400000000000001E-2</v>
      </c>
      <c r="AC110">
        <v>2.3E-2</v>
      </c>
      <c r="AD110">
        <v>-4.82E-2</v>
      </c>
      <c r="AE110">
        <v>6.2700000000000006E-2</v>
      </c>
      <c r="AF110">
        <v>6.3500000000000001E-2</v>
      </c>
      <c r="AG110">
        <v>5.1200000000000002E-2</v>
      </c>
      <c r="AH110">
        <v>3.5499999999999997E-2</v>
      </c>
      <c r="AI110">
        <v>2.93E-2</v>
      </c>
      <c r="AJ110">
        <v>2.1000000000000001E-2</v>
      </c>
      <c r="AK110">
        <v>2E-3</v>
      </c>
      <c r="AL110">
        <v>3.3300000000000003E-2</v>
      </c>
      <c r="AM110">
        <v>4.9799999999999997E-2</v>
      </c>
      <c r="AN110">
        <v>6.0999999999999999E-2</v>
      </c>
      <c r="AO110">
        <v>-1.6999999999999999E-3</v>
      </c>
    </row>
    <row r="111" spans="1:41">
      <c r="A111">
        <v>196705</v>
      </c>
      <c r="B111">
        <v>-4.3200000000000002E-2</v>
      </c>
      <c r="C111">
        <v>1.9900000000000001E-2</v>
      </c>
      <c r="D111">
        <v>8.8999999999999999E-3</v>
      </c>
      <c r="E111">
        <v>5.8999999999999999E-3</v>
      </c>
      <c r="F111">
        <v>3.3E-3</v>
      </c>
      <c r="H111">
        <v>196705</v>
      </c>
      <c r="I111">
        <v>-5.7000000000000002E-3</v>
      </c>
      <c r="J111">
        <v>-5.8999999999999999E-3</v>
      </c>
      <c r="K111">
        <v>-2.3900000000000001E-2</v>
      </c>
      <c r="L111">
        <v>-1.6299999999999999E-2</v>
      </c>
      <c r="M111">
        <v>-3.1199999999999999E-2</v>
      </c>
      <c r="N111">
        <v>-9.9000000000000008E-3</v>
      </c>
      <c r="O111">
        <v>-1.1299999999999999E-2</v>
      </c>
      <c r="P111">
        <v>-2.6100000000000002E-2</v>
      </c>
      <c r="Q111">
        <v>-4.2299999999999997E-2</v>
      </c>
      <c r="R111">
        <v>-5.3499999999999999E-2</v>
      </c>
      <c r="S111">
        <v>4.7800000000000002E-2</v>
      </c>
      <c r="T111">
        <v>-5.8099999999999999E-2</v>
      </c>
      <c r="U111">
        <v>-4.9599999999999998E-2</v>
      </c>
      <c r="V111">
        <v>-3.8399999999999997E-2</v>
      </c>
      <c r="W111">
        <v>-3.0499999999999999E-2</v>
      </c>
      <c r="X111">
        <v>-3.4500000000000003E-2</v>
      </c>
      <c r="Y111">
        <v>-4.5600000000000002E-2</v>
      </c>
      <c r="Z111">
        <v>-3.27E-2</v>
      </c>
      <c r="AA111">
        <v>-2.7E-2</v>
      </c>
      <c r="AB111">
        <v>-3.9199999999999999E-2</v>
      </c>
      <c r="AC111">
        <v>-1.9199999999999998E-2</v>
      </c>
      <c r="AD111">
        <v>3.8899999999999997E-2</v>
      </c>
      <c r="AE111">
        <v>-7.2800000000000004E-2</v>
      </c>
      <c r="AF111">
        <v>-2.7799999999999998E-2</v>
      </c>
      <c r="AG111">
        <v>-5.3499999999999999E-2</v>
      </c>
      <c r="AH111">
        <v>-3.44E-2</v>
      </c>
      <c r="AI111">
        <v>-2.18E-2</v>
      </c>
      <c r="AJ111">
        <v>-3.7499999999999999E-2</v>
      </c>
      <c r="AK111">
        <v>-5.4600000000000003E-2</v>
      </c>
      <c r="AL111">
        <v>-3.9199999999999999E-2</v>
      </c>
      <c r="AM111">
        <v>-4.1000000000000002E-2</v>
      </c>
      <c r="AN111">
        <v>-3.4799999999999998E-2</v>
      </c>
      <c r="AO111">
        <v>3.7999999999999999E-2</v>
      </c>
    </row>
    <row r="112" spans="1:41">
      <c r="A112">
        <v>196706</v>
      </c>
      <c r="B112">
        <v>2.41E-2</v>
      </c>
      <c r="C112">
        <v>5.9900000000000002E-2</v>
      </c>
      <c r="D112">
        <v>9.4999999999999998E-3</v>
      </c>
      <c r="E112">
        <v>6.0400000000000002E-2</v>
      </c>
      <c r="F112">
        <v>2.7000000000000001E-3</v>
      </c>
      <c r="H112">
        <v>196706</v>
      </c>
      <c r="I112">
        <v>0.1303</v>
      </c>
      <c r="J112">
        <v>0.108</v>
      </c>
      <c r="K112">
        <v>6.9599999999999995E-2</v>
      </c>
      <c r="L112">
        <v>8.3400000000000002E-2</v>
      </c>
      <c r="M112">
        <v>5.5500000000000001E-2</v>
      </c>
      <c r="N112">
        <v>4.8800000000000003E-2</v>
      </c>
      <c r="O112">
        <v>4.3799999999999999E-2</v>
      </c>
      <c r="P112">
        <v>3.32E-2</v>
      </c>
      <c r="Q112">
        <v>1.7500000000000002E-2</v>
      </c>
      <c r="R112">
        <v>1.18E-2</v>
      </c>
      <c r="S112">
        <v>0.11849999999999999</v>
      </c>
      <c r="T112">
        <v>2.86E-2</v>
      </c>
      <c r="U112">
        <v>-3.8999999999999998E-3</v>
      </c>
      <c r="V112">
        <v>5.1000000000000004E-3</v>
      </c>
      <c r="W112">
        <v>2.3800000000000002E-2</v>
      </c>
      <c r="X112">
        <v>1.4800000000000001E-2</v>
      </c>
      <c r="Y112">
        <v>2.6499999999999999E-2</v>
      </c>
      <c r="Z112">
        <v>2.9700000000000001E-2</v>
      </c>
      <c r="AA112">
        <v>5.79E-2</v>
      </c>
      <c r="AB112">
        <v>4.2999999999999997E-2</v>
      </c>
      <c r="AC112">
        <v>4.3400000000000001E-2</v>
      </c>
      <c r="AD112">
        <v>1.4800000000000001E-2</v>
      </c>
      <c r="AE112">
        <v>2.1999999999999999E-2</v>
      </c>
      <c r="AF112">
        <v>-5.9999999999999995E-4</v>
      </c>
      <c r="AG112">
        <v>1.4200000000000001E-2</v>
      </c>
      <c r="AH112">
        <v>1.55E-2</v>
      </c>
      <c r="AI112">
        <v>-7.3000000000000001E-3</v>
      </c>
      <c r="AJ112">
        <v>2.0899999999999998E-2</v>
      </c>
      <c r="AK112">
        <v>1.8499999999999999E-2</v>
      </c>
      <c r="AL112">
        <v>3.3300000000000003E-2</v>
      </c>
      <c r="AM112">
        <v>5.8900000000000001E-2</v>
      </c>
      <c r="AN112">
        <v>8.0799999999999997E-2</v>
      </c>
      <c r="AO112">
        <v>5.8799999999999998E-2</v>
      </c>
    </row>
    <row r="113" spans="1:41">
      <c r="A113">
        <v>196707</v>
      </c>
      <c r="B113">
        <v>4.58E-2</v>
      </c>
      <c r="C113">
        <v>3.09E-2</v>
      </c>
      <c r="D113">
        <v>2.6599999999999999E-2</v>
      </c>
      <c r="E113">
        <v>-1.09E-2</v>
      </c>
      <c r="F113">
        <v>3.2000000000000002E-3</v>
      </c>
      <c r="H113">
        <v>196707</v>
      </c>
      <c r="I113">
        <v>0.1008</v>
      </c>
      <c r="J113">
        <v>8.7400000000000005E-2</v>
      </c>
      <c r="K113">
        <v>8.4500000000000006E-2</v>
      </c>
      <c r="L113">
        <v>7.2400000000000006E-2</v>
      </c>
      <c r="M113">
        <v>6.4500000000000002E-2</v>
      </c>
      <c r="N113">
        <v>5.6899999999999999E-2</v>
      </c>
      <c r="O113">
        <v>5.04E-2</v>
      </c>
      <c r="P113">
        <v>5.6000000000000001E-2</v>
      </c>
      <c r="Q113">
        <v>4.7800000000000002E-2</v>
      </c>
      <c r="R113">
        <v>3.78E-2</v>
      </c>
      <c r="S113">
        <v>6.3E-2</v>
      </c>
      <c r="T113">
        <v>4.24E-2</v>
      </c>
      <c r="U113">
        <v>4.3200000000000002E-2</v>
      </c>
      <c r="V113">
        <v>5.7700000000000001E-2</v>
      </c>
      <c r="W113">
        <v>4.3999999999999997E-2</v>
      </c>
      <c r="X113">
        <v>9.2999999999999992E-3</v>
      </c>
      <c r="Y113">
        <v>6.0600000000000001E-2</v>
      </c>
      <c r="Z113">
        <v>6.0999999999999999E-2</v>
      </c>
      <c r="AA113">
        <v>7.2400000000000006E-2</v>
      </c>
      <c r="AB113">
        <v>9.2799999999999994E-2</v>
      </c>
      <c r="AC113">
        <v>6.5299999999999997E-2</v>
      </c>
      <c r="AD113">
        <v>2.29E-2</v>
      </c>
      <c r="AE113">
        <v>9.7199999999999995E-2</v>
      </c>
      <c r="AF113">
        <v>5.3999999999999999E-2</v>
      </c>
      <c r="AG113">
        <v>5.79E-2</v>
      </c>
      <c r="AH113">
        <v>9.4999999999999998E-3</v>
      </c>
      <c r="AI113">
        <v>2.9399999999999999E-2</v>
      </c>
      <c r="AJ113">
        <v>4.3200000000000002E-2</v>
      </c>
      <c r="AK113">
        <v>5.7700000000000001E-2</v>
      </c>
      <c r="AL113">
        <v>5.3199999999999997E-2</v>
      </c>
      <c r="AM113">
        <v>4.3400000000000001E-2</v>
      </c>
      <c r="AN113">
        <v>7.0199999999999999E-2</v>
      </c>
      <c r="AO113">
        <v>-2.7E-2</v>
      </c>
    </row>
    <row r="114" spans="1:41">
      <c r="A114">
        <v>196708</v>
      </c>
      <c r="B114">
        <v>-8.8999999999999999E-3</v>
      </c>
      <c r="C114">
        <v>4.7999999999999996E-3</v>
      </c>
      <c r="D114">
        <v>1.4800000000000001E-2</v>
      </c>
      <c r="E114">
        <v>-1.4200000000000001E-2</v>
      </c>
      <c r="F114">
        <v>3.0999999999999999E-3</v>
      </c>
      <c r="H114">
        <v>196708</v>
      </c>
      <c r="I114">
        <v>9.9000000000000008E-3</v>
      </c>
      <c r="J114">
        <v>-6.1000000000000004E-3</v>
      </c>
      <c r="K114">
        <v>3.8E-3</v>
      </c>
      <c r="L114">
        <v>-1.52E-2</v>
      </c>
      <c r="M114">
        <v>2.9999999999999997E-4</v>
      </c>
      <c r="N114">
        <v>-2.8999999999999998E-3</v>
      </c>
      <c r="O114">
        <v>1E-3</v>
      </c>
      <c r="P114">
        <v>-8.0000000000000002E-3</v>
      </c>
      <c r="Q114">
        <v>-6.7999999999999996E-3</v>
      </c>
      <c r="R114">
        <v>-1.18E-2</v>
      </c>
      <c r="S114">
        <v>2.1700000000000001E-2</v>
      </c>
      <c r="T114">
        <v>-1.3299999999999999E-2</v>
      </c>
      <c r="U114">
        <v>-4.5999999999999999E-3</v>
      </c>
      <c r="V114">
        <v>-1.17E-2</v>
      </c>
      <c r="W114">
        <v>-1.29E-2</v>
      </c>
      <c r="X114">
        <v>-1.5100000000000001E-2</v>
      </c>
      <c r="Y114">
        <v>-1.29E-2</v>
      </c>
      <c r="Z114">
        <v>1.2699999999999999E-2</v>
      </c>
      <c r="AA114">
        <v>-1.0800000000000001E-2</v>
      </c>
      <c r="AB114">
        <v>1.9400000000000001E-2</v>
      </c>
      <c r="AC114">
        <v>8.6E-3</v>
      </c>
      <c r="AD114">
        <v>2.1899999999999999E-2</v>
      </c>
      <c r="AE114">
        <v>-4.7999999999999996E-3</v>
      </c>
      <c r="AF114">
        <v>-1.35E-2</v>
      </c>
      <c r="AG114">
        <v>-7.0000000000000001E-3</v>
      </c>
      <c r="AH114">
        <v>-6.3E-3</v>
      </c>
      <c r="AI114">
        <v>-3.0000000000000001E-3</v>
      </c>
      <c r="AJ114">
        <v>-7.1999999999999998E-3</v>
      </c>
      <c r="AK114">
        <v>-2.0999999999999999E-3</v>
      </c>
      <c r="AL114">
        <v>-1.0999999999999999E-2</v>
      </c>
      <c r="AM114">
        <v>-1.4500000000000001E-2</v>
      </c>
      <c r="AN114">
        <v>-2.0799999999999999E-2</v>
      </c>
      <c r="AO114">
        <v>-1.6E-2</v>
      </c>
    </row>
    <row r="115" spans="1:41">
      <c r="A115">
        <v>196709</v>
      </c>
      <c r="B115">
        <v>3.1099999999999999E-2</v>
      </c>
      <c r="C115">
        <v>3.0800000000000001E-2</v>
      </c>
      <c r="D115">
        <v>-2.46E-2</v>
      </c>
      <c r="E115">
        <v>2.5499999999999998E-2</v>
      </c>
      <c r="F115">
        <v>3.2000000000000002E-3</v>
      </c>
      <c r="H115">
        <v>196709</v>
      </c>
      <c r="I115">
        <v>8.5599999999999996E-2</v>
      </c>
      <c r="J115">
        <v>7.22E-2</v>
      </c>
      <c r="K115">
        <v>5.4899999999999997E-2</v>
      </c>
      <c r="L115">
        <v>4.4299999999999999E-2</v>
      </c>
      <c r="M115">
        <v>2.8199999999999999E-2</v>
      </c>
      <c r="N115">
        <v>3.7100000000000001E-2</v>
      </c>
      <c r="O115">
        <v>4.19E-2</v>
      </c>
      <c r="P115">
        <v>0.01</v>
      </c>
      <c r="Q115">
        <v>1.8499999999999999E-2</v>
      </c>
      <c r="R115">
        <v>3.1699999999999999E-2</v>
      </c>
      <c r="S115">
        <v>5.3900000000000003E-2</v>
      </c>
      <c r="T115">
        <v>4.8500000000000001E-2</v>
      </c>
      <c r="U115">
        <v>1.55E-2</v>
      </c>
      <c r="V115">
        <v>3.5099999999999999E-2</v>
      </c>
      <c r="W115">
        <v>1.4800000000000001E-2</v>
      </c>
      <c r="X115">
        <v>3.5400000000000001E-2</v>
      </c>
      <c r="Y115">
        <v>2.0199999999999999E-2</v>
      </c>
      <c r="Z115">
        <v>2.6599999999999999E-2</v>
      </c>
      <c r="AA115">
        <v>3.5900000000000001E-2</v>
      </c>
      <c r="AB115">
        <v>1.5100000000000001E-2</v>
      </c>
      <c r="AC115">
        <v>3.5999999999999999E-3</v>
      </c>
      <c r="AD115">
        <v>-4.4900000000000002E-2</v>
      </c>
      <c r="AE115">
        <v>4.02E-2</v>
      </c>
      <c r="AF115">
        <v>1.8700000000000001E-2</v>
      </c>
      <c r="AG115">
        <v>2.12E-2</v>
      </c>
      <c r="AH115">
        <v>2.7900000000000001E-2</v>
      </c>
      <c r="AI115">
        <v>1.7000000000000001E-2</v>
      </c>
      <c r="AJ115">
        <v>2.69E-2</v>
      </c>
      <c r="AK115">
        <v>2.2200000000000001E-2</v>
      </c>
      <c r="AL115">
        <v>4.9200000000000001E-2</v>
      </c>
      <c r="AM115">
        <v>5.04E-2</v>
      </c>
      <c r="AN115">
        <v>4.1799999999999997E-2</v>
      </c>
      <c r="AO115">
        <v>1.6000000000000001E-3</v>
      </c>
    </row>
    <row r="116" spans="1:41">
      <c r="A116">
        <v>196710</v>
      </c>
      <c r="B116">
        <v>-3.09E-2</v>
      </c>
      <c r="C116">
        <v>1.44E-2</v>
      </c>
      <c r="D116">
        <v>-3.3700000000000001E-2</v>
      </c>
      <c r="E116">
        <v>3.6400000000000002E-2</v>
      </c>
      <c r="F116">
        <v>3.8999999999999998E-3</v>
      </c>
      <c r="H116">
        <v>196710</v>
      </c>
      <c r="I116">
        <v>-1.4800000000000001E-2</v>
      </c>
      <c r="J116">
        <v>-2.9600000000000001E-2</v>
      </c>
      <c r="K116">
        <v>-3.73E-2</v>
      </c>
      <c r="L116">
        <v>-2.2100000000000002E-2</v>
      </c>
      <c r="M116">
        <v>-3.9399999999999998E-2</v>
      </c>
      <c r="N116">
        <v>-2.8400000000000002E-2</v>
      </c>
      <c r="O116">
        <v>-4.2299999999999997E-2</v>
      </c>
      <c r="P116">
        <v>-5.6300000000000003E-2</v>
      </c>
      <c r="Q116">
        <v>-5.3100000000000001E-2</v>
      </c>
      <c r="R116">
        <v>-2.1999999999999999E-2</v>
      </c>
      <c r="S116">
        <v>7.1999999999999998E-3</v>
      </c>
      <c r="T116">
        <v>0.01</v>
      </c>
      <c r="U116">
        <v>-4.9599999999999998E-2</v>
      </c>
      <c r="V116">
        <v>-3.7100000000000001E-2</v>
      </c>
      <c r="W116">
        <v>-5.7000000000000002E-2</v>
      </c>
      <c r="X116">
        <v>-2.5499999999999998E-2</v>
      </c>
      <c r="Y116">
        <v>-5.3400000000000003E-2</v>
      </c>
      <c r="Z116">
        <v>-4.4900000000000002E-2</v>
      </c>
      <c r="AA116">
        <v>-4.5199999999999997E-2</v>
      </c>
      <c r="AB116">
        <v>-5.0299999999999997E-2</v>
      </c>
      <c r="AC116">
        <v>-6.5299999999999997E-2</v>
      </c>
      <c r="AD116">
        <v>-7.5300000000000006E-2</v>
      </c>
      <c r="AE116">
        <v>-4.41E-2</v>
      </c>
      <c r="AF116">
        <v>-3.5200000000000002E-2</v>
      </c>
      <c r="AG116">
        <v>-4.87E-2</v>
      </c>
      <c r="AH116">
        <v>-0.04</v>
      </c>
      <c r="AI116">
        <v>-5.9499999999999997E-2</v>
      </c>
      <c r="AJ116">
        <v>-2.8500000000000001E-2</v>
      </c>
      <c r="AK116">
        <v>-2.8500000000000001E-2</v>
      </c>
      <c r="AL116">
        <v>2.1700000000000001E-2</v>
      </c>
      <c r="AM116">
        <v>-2.2800000000000001E-2</v>
      </c>
      <c r="AN116">
        <v>2.8E-3</v>
      </c>
      <c r="AO116">
        <v>4.6899999999999997E-2</v>
      </c>
    </row>
    <row r="117" spans="1:41">
      <c r="A117">
        <v>196711</v>
      </c>
      <c r="B117">
        <v>3.5999999999999999E-3</v>
      </c>
      <c r="C117">
        <v>2E-3</v>
      </c>
      <c r="D117">
        <v>-1.7000000000000001E-2</v>
      </c>
      <c r="E117">
        <v>1.29E-2</v>
      </c>
      <c r="F117">
        <v>3.5999999999999999E-3</v>
      </c>
      <c r="H117">
        <v>196711</v>
      </c>
      <c r="I117">
        <v>-1.4500000000000001E-2</v>
      </c>
      <c r="J117">
        <v>7.4000000000000003E-3</v>
      </c>
      <c r="K117">
        <v>-2.9999999999999997E-4</v>
      </c>
      <c r="L117">
        <v>8.3999999999999995E-3</v>
      </c>
      <c r="M117">
        <v>1.0500000000000001E-2</v>
      </c>
      <c r="N117">
        <v>1.1000000000000001E-3</v>
      </c>
      <c r="O117">
        <v>1.2800000000000001E-2</v>
      </c>
      <c r="P117">
        <v>4.7000000000000002E-3</v>
      </c>
      <c r="Q117">
        <v>-5.0000000000000001E-4</v>
      </c>
      <c r="R117">
        <v>3.8999999999999998E-3</v>
      </c>
      <c r="S117">
        <v>-1.84E-2</v>
      </c>
      <c r="T117">
        <v>1.2999999999999999E-2</v>
      </c>
      <c r="U117">
        <v>9.4999999999999998E-3</v>
      </c>
      <c r="V117">
        <v>-4.8999999999999998E-3</v>
      </c>
      <c r="W117">
        <v>1.01E-2</v>
      </c>
      <c r="X117">
        <v>6.9999999999999999E-4</v>
      </c>
      <c r="Y117">
        <v>-6.3E-3</v>
      </c>
      <c r="Z117">
        <v>-6.0000000000000001E-3</v>
      </c>
      <c r="AA117">
        <v>-9.1000000000000004E-3</v>
      </c>
      <c r="AB117">
        <v>-1.6199999999999999E-2</v>
      </c>
      <c r="AC117">
        <v>4.1000000000000003E-3</v>
      </c>
      <c r="AD117">
        <v>-8.8999999999999999E-3</v>
      </c>
      <c r="AE117">
        <v>9.9000000000000008E-3</v>
      </c>
      <c r="AF117">
        <v>2.7000000000000001E-3</v>
      </c>
      <c r="AG117">
        <v>-9.7000000000000003E-3</v>
      </c>
      <c r="AH117">
        <v>-9.4000000000000004E-3</v>
      </c>
      <c r="AI117">
        <v>-2.1499999999999998E-2</v>
      </c>
      <c r="AJ117">
        <v>1.12E-2</v>
      </c>
      <c r="AK117">
        <v>2.1700000000000001E-2</v>
      </c>
      <c r="AL117">
        <v>2.0500000000000001E-2</v>
      </c>
      <c r="AM117">
        <v>5.7000000000000002E-3</v>
      </c>
      <c r="AN117">
        <v>7.7999999999999996E-3</v>
      </c>
      <c r="AO117">
        <v>-2.0999999999999999E-3</v>
      </c>
    </row>
    <row r="118" spans="1:41">
      <c r="A118">
        <v>196712</v>
      </c>
      <c r="B118">
        <v>3.0599999999999999E-2</v>
      </c>
      <c r="C118">
        <v>5.7299999999999997E-2</v>
      </c>
      <c r="D118">
        <v>-4.1000000000000003E-3</v>
      </c>
      <c r="E118">
        <v>3.2300000000000002E-2</v>
      </c>
      <c r="F118">
        <v>3.3E-3</v>
      </c>
      <c r="H118">
        <v>196712</v>
      </c>
      <c r="I118">
        <v>0.1132</v>
      </c>
      <c r="J118">
        <v>9.4700000000000006E-2</v>
      </c>
      <c r="K118">
        <v>9.2999999999999999E-2</v>
      </c>
      <c r="L118">
        <v>8.3199999999999996E-2</v>
      </c>
      <c r="M118">
        <v>6.5199999999999994E-2</v>
      </c>
      <c r="N118">
        <v>5.8400000000000001E-2</v>
      </c>
      <c r="O118">
        <v>3.49E-2</v>
      </c>
      <c r="P118">
        <v>2.3800000000000002E-2</v>
      </c>
      <c r="Q118">
        <v>2.8199999999999999E-2</v>
      </c>
      <c r="R118">
        <v>1.9900000000000001E-2</v>
      </c>
      <c r="S118">
        <v>9.3299999999999994E-2</v>
      </c>
      <c r="T118">
        <v>1.35E-2</v>
      </c>
      <c r="U118">
        <v>3.2500000000000001E-2</v>
      </c>
      <c r="V118">
        <v>2.5700000000000001E-2</v>
      </c>
      <c r="W118">
        <v>3.8800000000000001E-2</v>
      </c>
      <c r="X118">
        <v>2.4400000000000002E-2</v>
      </c>
      <c r="Y118">
        <v>0.03</v>
      </c>
      <c r="Z118">
        <v>5.3499999999999999E-2</v>
      </c>
      <c r="AA118">
        <v>5.74E-2</v>
      </c>
      <c r="AB118">
        <v>4.58E-2</v>
      </c>
      <c r="AC118">
        <v>4.4699999999999997E-2</v>
      </c>
      <c r="AD118">
        <v>3.1199999999999999E-2</v>
      </c>
      <c r="AE118">
        <v>2.0400000000000001E-2</v>
      </c>
      <c r="AF118">
        <v>3.5299999999999998E-2</v>
      </c>
      <c r="AG118">
        <v>1.8800000000000001E-2</v>
      </c>
      <c r="AH118">
        <v>3.6799999999999999E-2</v>
      </c>
      <c r="AI118">
        <v>2.2100000000000002E-2</v>
      </c>
      <c r="AJ118">
        <v>2.9700000000000001E-2</v>
      </c>
      <c r="AK118">
        <v>2.3E-2</v>
      </c>
      <c r="AL118">
        <v>1.8200000000000001E-2</v>
      </c>
      <c r="AM118">
        <v>5.1900000000000002E-2</v>
      </c>
      <c r="AN118">
        <v>8.7599999999999997E-2</v>
      </c>
      <c r="AO118">
        <v>6.7199999999999996E-2</v>
      </c>
    </row>
    <row r="119" spans="1:41">
      <c r="A119">
        <v>196801</v>
      </c>
      <c r="B119">
        <v>-4.0500000000000001E-2</v>
      </c>
      <c r="C119">
        <v>3.9E-2</v>
      </c>
      <c r="D119">
        <v>4.7899999999999998E-2</v>
      </c>
      <c r="E119">
        <v>-4.6399999999999997E-2</v>
      </c>
      <c r="F119">
        <v>4.0000000000000001E-3</v>
      </c>
      <c r="H119">
        <v>196801</v>
      </c>
      <c r="I119">
        <v>5.3100000000000001E-2</v>
      </c>
      <c r="J119">
        <v>5.1000000000000004E-3</v>
      </c>
      <c r="K119">
        <v>1.4E-3</v>
      </c>
      <c r="L119">
        <v>-1.52E-2</v>
      </c>
      <c r="M119">
        <v>-1.09E-2</v>
      </c>
      <c r="N119">
        <v>-3.5200000000000002E-2</v>
      </c>
      <c r="O119">
        <v>-3.1600000000000003E-2</v>
      </c>
      <c r="P119">
        <v>-4.1200000000000001E-2</v>
      </c>
      <c r="Q119">
        <v>-3.2000000000000001E-2</v>
      </c>
      <c r="R119">
        <v>-4.9599999999999998E-2</v>
      </c>
      <c r="S119">
        <v>0.1027</v>
      </c>
      <c r="T119">
        <v>-8.9700000000000002E-2</v>
      </c>
      <c r="U119">
        <v>-2.5600000000000001E-2</v>
      </c>
      <c r="V119">
        <v>-5.4399999999999997E-2</v>
      </c>
      <c r="W119">
        <v>-4.3700000000000003E-2</v>
      </c>
      <c r="X119">
        <v>-4.1000000000000003E-3</v>
      </c>
      <c r="Y119">
        <v>-1.1000000000000001E-3</v>
      </c>
      <c r="Z119">
        <v>-2.1999999999999999E-2</v>
      </c>
      <c r="AA119">
        <v>1.0500000000000001E-2</v>
      </c>
      <c r="AB119">
        <v>-1.43E-2</v>
      </c>
      <c r="AC119">
        <v>-7.9000000000000008E-3</v>
      </c>
      <c r="AD119">
        <v>8.1799999999999998E-2</v>
      </c>
      <c r="AE119">
        <v>-3.8999999999999998E-3</v>
      </c>
      <c r="AF119">
        <v>-2.3300000000000001E-2</v>
      </c>
      <c r="AG119">
        <v>-1.1900000000000001E-2</v>
      </c>
      <c r="AH119">
        <v>-5.1700000000000003E-2</v>
      </c>
      <c r="AI119">
        <v>-3.7999999999999999E-2</v>
      </c>
      <c r="AJ119">
        <v>-5.2200000000000003E-2</v>
      </c>
      <c r="AK119">
        <v>-6.7500000000000004E-2</v>
      </c>
      <c r="AL119">
        <v>-6.5100000000000005E-2</v>
      </c>
      <c r="AM119">
        <v>-6.0299999999999999E-2</v>
      </c>
      <c r="AN119">
        <v>-7.5200000000000003E-2</v>
      </c>
      <c r="AO119">
        <v>-7.1300000000000002E-2</v>
      </c>
    </row>
    <row r="120" spans="1:41">
      <c r="A120">
        <v>196802</v>
      </c>
      <c r="B120">
        <v>-3.7499999999999999E-2</v>
      </c>
      <c r="C120">
        <v>-2.9399999999999999E-2</v>
      </c>
      <c r="D120">
        <v>1.1599999999999999E-2</v>
      </c>
      <c r="E120">
        <v>-3.4000000000000002E-2</v>
      </c>
      <c r="F120">
        <v>3.8999999999999998E-3</v>
      </c>
      <c r="H120">
        <v>196802</v>
      </c>
      <c r="I120">
        <v>-7.8700000000000006E-2</v>
      </c>
      <c r="J120">
        <v>-6.3600000000000004E-2</v>
      </c>
      <c r="K120">
        <v>-6.3299999999999995E-2</v>
      </c>
      <c r="L120">
        <v>-6.5000000000000002E-2</v>
      </c>
      <c r="M120">
        <v>-4.2200000000000001E-2</v>
      </c>
      <c r="N120">
        <v>-5.1200000000000002E-2</v>
      </c>
      <c r="O120">
        <v>-5.1700000000000003E-2</v>
      </c>
      <c r="P120">
        <v>-4.5699999999999998E-2</v>
      </c>
      <c r="Q120">
        <v>-3.78E-2</v>
      </c>
      <c r="R120">
        <v>-2.7300000000000001E-2</v>
      </c>
      <c r="S120">
        <v>-5.1400000000000001E-2</v>
      </c>
      <c r="T120">
        <v>-4.0500000000000001E-2</v>
      </c>
      <c r="U120">
        <v>-3.6799999999999999E-2</v>
      </c>
      <c r="V120">
        <v>-3.7499999999999999E-2</v>
      </c>
      <c r="W120">
        <v>-1.84E-2</v>
      </c>
      <c r="X120">
        <v>-2.53E-2</v>
      </c>
      <c r="Y120">
        <v>-3.3599999999999998E-2</v>
      </c>
      <c r="Z120">
        <v>-4.0500000000000001E-2</v>
      </c>
      <c r="AA120">
        <v>-5.0099999999999999E-2</v>
      </c>
      <c r="AB120">
        <v>-4.0300000000000002E-2</v>
      </c>
      <c r="AC120">
        <v>-3.61E-2</v>
      </c>
      <c r="AD120">
        <v>4.4000000000000003E-3</v>
      </c>
      <c r="AE120">
        <v>-3.9899999999999998E-2</v>
      </c>
      <c r="AF120">
        <v>-2.3699999999999999E-2</v>
      </c>
      <c r="AG120">
        <v>-2.3900000000000001E-2</v>
      </c>
      <c r="AH120">
        <v>-2.2800000000000001E-2</v>
      </c>
      <c r="AI120">
        <v>-2.6499999999999999E-2</v>
      </c>
      <c r="AJ120">
        <v>-4.9599999999999998E-2</v>
      </c>
      <c r="AK120">
        <v>-2.3599999999999999E-2</v>
      </c>
      <c r="AL120">
        <v>-7.0699999999999999E-2</v>
      </c>
      <c r="AM120">
        <v>-3.7100000000000001E-2</v>
      </c>
      <c r="AN120">
        <v>-9.4399999999999998E-2</v>
      </c>
      <c r="AO120">
        <v>-5.45E-2</v>
      </c>
    </row>
    <row r="121" spans="1:41">
      <c r="A121">
        <v>196803</v>
      </c>
      <c r="B121">
        <v>2E-3</v>
      </c>
      <c r="C121">
        <v>-1.2800000000000001E-2</v>
      </c>
      <c r="D121">
        <v>-5.3E-3</v>
      </c>
      <c r="E121">
        <v>3.1800000000000002E-2</v>
      </c>
      <c r="F121">
        <v>3.8E-3</v>
      </c>
      <c r="H121">
        <v>196803</v>
      </c>
      <c r="I121">
        <v>-1.9099999999999999E-2</v>
      </c>
      <c r="J121">
        <v>-1.09E-2</v>
      </c>
      <c r="K121">
        <v>-1.61E-2</v>
      </c>
      <c r="L121">
        <v>-1.54E-2</v>
      </c>
      <c r="M121">
        <v>-1.6799999999999999E-2</v>
      </c>
      <c r="N121">
        <v>5.7000000000000002E-3</v>
      </c>
      <c r="O121">
        <v>3.5000000000000001E-3</v>
      </c>
      <c r="P121">
        <v>-8.2000000000000007E-3</v>
      </c>
      <c r="Q121">
        <v>-6.0000000000000001E-3</v>
      </c>
      <c r="R121">
        <v>8.6E-3</v>
      </c>
      <c r="S121">
        <v>-2.7699999999999999E-2</v>
      </c>
      <c r="T121">
        <v>3.3000000000000002E-2</v>
      </c>
      <c r="U121">
        <v>6.1000000000000004E-3</v>
      </c>
      <c r="V121">
        <v>-1.35E-2</v>
      </c>
      <c r="W121">
        <v>-1.9199999999999998E-2</v>
      </c>
      <c r="X121">
        <v>-4.0000000000000001E-3</v>
      </c>
      <c r="Y121">
        <v>-1.7500000000000002E-2</v>
      </c>
      <c r="Z121">
        <v>-9.4999999999999998E-3</v>
      </c>
      <c r="AA121">
        <v>-1.8100000000000002E-2</v>
      </c>
      <c r="AB121">
        <v>7.7999999999999996E-3</v>
      </c>
      <c r="AC121">
        <v>2.0000000000000001E-4</v>
      </c>
      <c r="AD121">
        <v>-3.2800000000000003E-2</v>
      </c>
      <c r="AE121">
        <v>-2.3400000000000001E-2</v>
      </c>
      <c r="AF121">
        <v>-1.1000000000000001E-3</v>
      </c>
      <c r="AG121">
        <v>-1.3899999999999999E-2</v>
      </c>
      <c r="AH121">
        <v>-1.8200000000000001E-2</v>
      </c>
      <c r="AI121">
        <v>5.0000000000000001E-3</v>
      </c>
      <c r="AJ121">
        <v>1.2699999999999999E-2</v>
      </c>
      <c r="AK121">
        <v>-1.03E-2</v>
      </c>
      <c r="AL121">
        <v>4.5900000000000003E-2</v>
      </c>
      <c r="AM121">
        <v>8.9999999999999993E-3</v>
      </c>
      <c r="AN121">
        <v>2.35E-2</v>
      </c>
      <c r="AO121">
        <v>4.6899999999999997E-2</v>
      </c>
    </row>
    <row r="122" spans="1:41">
      <c r="A122">
        <v>196804</v>
      </c>
      <c r="B122">
        <v>9.0399999999999994E-2</v>
      </c>
      <c r="C122">
        <v>5.7299999999999997E-2</v>
      </c>
      <c r="D122">
        <v>-1.0200000000000001E-2</v>
      </c>
      <c r="E122">
        <v>5.1499999999999997E-2</v>
      </c>
      <c r="F122">
        <v>4.3E-3</v>
      </c>
      <c r="H122">
        <v>196804</v>
      </c>
      <c r="I122">
        <v>0.1663</v>
      </c>
      <c r="J122">
        <v>0.16819999999999999</v>
      </c>
      <c r="K122">
        <v>0.14399999999999999</v>
      </c>
      <c r="L122">
        <v>0.14660000000000001</v>
      </c>
      <c r="M122">
        <v>0.1177</v>
      </c>
      <c r="N122">
        <v>0.12590000000000001</v>
      </c>
      <c r="O122">
        <v>0.1036</v>
      </c>
      <c r="P122">
        <v>0.1012</v>
      </c>
      <c r="Q122">
        <v>8.5400000000000004E-2</v>
      </c>
      <c r="R122">
        <v>7.4800000000000005E-2</v>
      </c>
      <c r="S122">
        <v>9.1499999999999998E-2</v>
      </c>
      <c r="T122">
        <v>0.11799999999999999</v>
      </c>
      <c r="U122">
        <v>9.2999999999999999E-2</v>
      </c>
      <c r="V122">
        <v>7.7299999999999994E-2</v>
      </c>
      <c r="W122">
        <v>7.3200000000000001E-2</v>
      </c>
      <c r="X122">
        <v>3.4000000000000002E-2</v>
      </c>
      <c r="Y122">
        <v>6.4399999999999999E-2</v>
      </c>
      <c r="Z122">
        <v>0.104</v>
      </c>
      <c r="AA122">
        <v>0.1177</v>
      </c>
      <c r="AB122">
        <v>0.1077</v>
      </c>
      <c r="AC122">
        <v>0.13469999999999999</v>
      </c>
      <c r="AD122">
        <v>1.67E-2</v>
      </c>
      <c r="AE122">
        <v>0.1053</v>
      </c>
      <c r="AF122">
        <v>6.25E-2</v>
      </c>
      <c r="AG122">
        <v>5.79E-2</v>
      </c>
      <c r="AH122">
        <v>7.9399999999999998E-2</v>
      </c>
      <c r="AI122">
        <v>8.0799999999999997E-2</v>
      </c>
      <c r="AJ122">
        <v>7.6399999999999996E-2</v>
      </c>
      <c r="AK122">
        <v>9.5399999999999999E-2</v>
      </c>
      <c r="AL122">
        <v>0.1118</v>
      </c>
      <c r="AM122">
        <v>0.1331</v>
      </c>
      <c r="AN122">
        <v>0.1908</v>
      </c>
      <c r="AO122">
        <v>8.5500000000000007E-2</v>
      </c>
    </row>
    <row r="123" spans="1:41">
      <c r="A123">
        <v>196805</v>
      </c>
      <c r="B123">
        <v>2.2700000000000001E-2</v>
      </c>
      <c r="C123">
        <v>6.4199999999999993E-2</v>
      </c>
      <c r="D123">
        <v>8.2000000000000007E-3</v>
      </c>
      <c r="E123">
        <v>3.73E-2</v>
      </c>
      <c r="F123">
        <v>4.4999999999999997E-3</v>
      </c>
      <c r="H123">
        <v>196805</v>
      </c>
      <c r="I123">
        <v>0.1426</v>
      </c>
      <c r="J123">
        <v>8.1500000000000003E-2</v>
      </c>
      <c r="K123">
        <v>9.2100000000000001E-2</v>
      </c>
      <c r="L123">
        <v>6.4500000000000002E-2</v>
      </c>
      <c r="M123">
        <v>5.3199999999999997E-2</v>
      </c>
      <c r="N123">
        <v>5.62E-2</v>
      </c>
      <c r="O123">
        <v>4.58E-2</v>
      </c>
      <c r="P123">
        <v>3.3500000000000002E-2</v>
      </c>
      <c r="Q123">
        <v>2.23E-2</v>
      </c>
      <c r="R123">
        <v>5.3E-3</v>
      </c>
      <c r="S123">
        <v>0.13730000000000001</v>
      </c>
      <c r="T123">
        <v>3.5400000000000001E-2</v>
      </c>
      <c r="U123">
        <v>5.4999999999999997E-3</v>
      </c>
      <c r="V123">
        <v>1.83E-2</v>
      </c>
      <c r="W123">
        <v>1.8700000000000001E-2</v>
      </c>
      <c r="X123">
        <v>-8.0999999999999996E-3</v>
      </c>
      <c r="Y123">
        <v>1.49E-2</v>
      </c>
      <c r="Z123">
        <v>5.7000000000000002E-3</v>
      </c>
      <c r="AA123">
        <v>5.2999999999999999E-2</v>
      </c>
      <c r="AB123">
        <v>5.28E-2</v>
      </c>
      <c r="AC123">
        <v>6.6299999999999998E-2</v>
      </c>
      <c r="AD123">
        <v>3.09E-2</v>
      </c>
      <c r="AE123">
        <v>1.18E-2</v>
      </c>
      <c r="AF123">
        <v>3.2000000000000002E-3</v>
      </c>
      <c r="AG123">
        <v>9.9000000000000008E-3</v>
      </c>
      <c r="AH123">
        <v>-1.2999999999999999E-3</v>
      </c>
      <c r="AI123">
        <v>3.5700000000000003E-2</v>
      </c>
      <c r="AJ123">
        <v>2.7699999999999999E-2</v>
      </c>
      <c r="AK123">
        <v>-3.5000000000000001E-3</v>
      </c>
      <c r="AL123">
        <v>4.7399999999999998E-2</v>
      </c>
      <c r="AM123">
        <v>3.56E-2</v>
      </c>
      <c r="AN123">
        <v>9.8199999999999996E-2</v>
      </c>
      <c r="AO123">
        <v>8.6400000000000005E-2</v>
      </c>
    </row>
    <row r="124" spans="1:41">
      <c r="A124">
        <v>196806</v>
      </c>
      <c r="B124">
        <v>6.8999999999999999E-3</v>
      </c>
      <c r="C124">
        <v>-1.6000000000000001E-3</v>
      </c>
      <c r="D124">
        <v>7.1000000000000004E-3</v>
      </c>
      <c r="E124">
        <v>-1.9199999999999998E-2</v>
      </c>
      <c r="F124">
        <v>4.3E-3</v>
      </c>
      <c r="H124">
        <v>196806</v>
      </c>
      <c r="I124">
        <v>1.1299999999999999E-2</v>
      </c>
      <c r="J124">
        <v>-9.5999999999999992E-3</v>
      </c>
      <c r="K124">
        <v>-4.4000000000000003E-3</v>
      </c>
      <c r="L124">
        <v>4.5999999999999999E-3</v>
      </c>
      <c r="M124">
        <v>1.77E-2</v>
      </c>
      <c r="N124">
        <v>-5.0000000000000001E-3</v>
      </c>
      <c r="O124">
        <v>1.89E-2</v>
      </c>
      <c r="P124">
        <v>1.2800000000000001E-2</v>
      </c>
      <c r="Q124">
        <v>1.8599999999999998E-2</v>
      </c>
      <c r="R124">
        <v>4.3E-3</v>
      </c>
      <c r="S124">
        <v>7.0000000000000001E-3</v>
      </c>
      <c r="T124">
        <v>-1.61E-2</v>
      </c>
      <c r="U124">
        <v>1.2800000000000001E-2</v>
      </c>
      <c r="V124">
        <v>-2.0000000000000001E-4</v>
      </c>
      <c r="W124">
        <v>2.1100000000000001E-2</v>
      </c>
      <c r="X124">
        <v>3.1199999999999999E-2</v>
      </c>
      <c r="Y124">
        <v>4.2500000000000003E-2</v>
      </c>
      <c r="Z124">
        <v>1.8700000000000001E-2</v>
      </c>
      <c r="AA124">
        <v>2.6800000000000001E-2</v>
      </c>
      <c r="AB124">
        <v>-1.2200000000000001E-2</v>
      </c>
      <c r="AC124">
        <v>-1.6500000000000001E-2</v>
      </c>
      <c r="AD124">
        <v>-4.0000000000000002E-4</v>
      </c>
      <c r="AE124">
        <v>1.35E-2</v>
      </c>
      <c r="AF124">
        <v>3.4700000000000002E-2</v>
      </c>
      <c r="AG124">
        <v>1.49E-2</v>
      </c>
      <c r="AH124">
        <v>-1E-4</v>
      </c>
      <c r="AI124">
        <v>9.7000000000000003E-3</v>
      </c>
      <c r="AJ124">
        <v>2.3E-3</v>
      </c>
      <c r="AK124">
        <v>4.1000000000000003E-3</v>
      </c>
      <c r="AL124">
        <v>-6.4999999999999997E-3</v>
      </c>
      <c r="AM124">
        <v>-1.3599999999999999E-2</v>
      </c>
      <c r="AN124">
        <v>4.4999999999999997E-3</v>
      </c>
      <c r="AO124">
        <v>-8.9999999999999993E-3</v>
      </c>
    </row>
    <row r="125" spans="1:41">
      <c r="A125">
        <v>196807</v>
      </c>
      <c r="B125">
        <v>-2.7199999999999998E-2</v>
      </c>
      <c r="C125">
        <v>-1.32E-2</v>
      </c>
      <c r="D125">
        <v>5.4800000000000001E-2</v>
      </c>
      <c r="E125">
        <v>-8.5000000000000006E-3</v>
      </c>
      <c r="F125">
        <v>4.7999999999999996E-3</v>
      </c>
      <c r="H125">
        <v>196807</v>
      </c>
      <c r="I125">
        <v>-2.7199999999999998E-2</v>
      </c>
      <c r="J125">
        <v>-4.2500000000000003E-2</v>
      </c>
      <c r="K125">
        <v>-2.3E-2</v>
      </c>
      <c r="L125">
        <v>-5.7000000000000002E-2</v>
      </c>
      <c r="M125">
        <v>-3.1300000000000001E-2</v>
      </c>
      <c r="N125">
        <v>-5.3100000000000001E-2</v>
      </c>
      <c r="O125">
        <v>-5.9700000000000003E-2</v>
      </c>
      <c r="P125">
        <v>-2.9399999999999999E-2</v>
      </c>
      <c r="Q125">
        <v>-2.7099999999999999E-2</v>
      </c>
      <c r="R125">
        <v>-2.01E-2</v>
      </c>
      <c r="S125">
        <v>-7.1000000000000004E-3</v>
      </c>
      <c r="T125">
        <v>-6.1899999999999997E-2</v>
      </c>
      <c r="U125">
        <v>-5.2999999999999999E-2</v>
      </c>
      <c r="V125">
        <v>-2.47E-2</v>
      </c>
      <c r="W125">
        <v>-1.9599999999999999E-2</v>
      </c>
      <c r="X125">
        <v>-2.9100000000000001E-2</v>
      </c>
      <c r="Y125">
        <v>2.4400000000000002E-2</v>
      </c>
      <c r="Z125">
        <v>-2.5000000000000001E-3</v>
      </c>
      <c r="AA125">
        <v>2.9999999999999997E-4</v>
      </c>
      <c r="AB125">
        <v>1.7000000000000001E-2</v>
      </c>
      <c r="AC125">
        <v>-2.0799999999999999E-2</v>
      </c>
      <c r="AD125">
        <v>4.1099999999999998E-2</v>
      </c>
      <c r="AE125">
        <v>-2.8400000000000002E-2</v>
      </c>
      <c r="AF125">
        <v>-2.1000000000000001E-2</v>
      </c>
      <c r="AG125">
        <v>-2.01E-2</v>
      </c>
      <c r="AH125">
        <v>-4.0300000000000002E-2</v>
      </c>
      <c r="AI125">
        <v>1.9199999999999998E-2</v>
      </c>
      <c r="AJ125">
        <v>-1.8599999999999998E-2</v>
      </c>
      <c r="AK125">
        <v>-5.5199999999999999E-2</v>
      </c>
      <c r="AL125">
        <v>-4.5199999999999997E-2</v>
      </c>
      <c r="AM125">
        <v>-3.9300000000000002E-2</v>
      </c>
      <c r="AN125">
        <v>-4.8899999999999999E-2</v>
      </c>
      <c r="AO125">
        <v>-2.0500000000000001E-2</v>
      </c>
    </row>
    <row r="126" spans="1:41">
      <c r="A126">
        <v>196808</v>
      </c>
      <c r="B126">
        <v>1.34E-2</v>
      </c>
      <c r="C126">
        <v>2.35E-2</v>
      </c>
      <c r="D126">
        <v>1.01E-2</v>
      </c>
      <c r="E126">
        <v>1.8800000000000001E-2</v>
      </c>
      <c r="F126">
        <v>4.1999999999999997E-3</v>
      </c>
      <c r="H126">
        <v>196808</v>
      </c>
      <c r="I126">
        <v>4.2900000000000001E-2</v>
      </c>
      <c r="J126">
        <v>3.8699999999999998E-2</v>
      </c>
      <c r="K126">
        <v>3.3700000000000001E-2</v>
      </c>
      <c r="L126">
        <v>2.2200000000000001E-2</v>
      </c>
      <c r="M126">
        <v>3.6299999999999999E-2</v>
      </c>
      <c r="N126">
        <v>2.3199999999999998E-2</v>
      </c>
      <c r="O126">
        <v>8.8000000000000005E-3</v>
      </c>
      <c r="P126">
        <v>2.1000000000000001E-2</v>
      </c>
      <c r="Q126">
        <v>1.06E-2</v>
      </c>
      <c r="R126">
        <v>9.5999999999999992E-3</v>
      </c>
      <c r="S126">
        <v>3.3300000000000003E-2</v>
      </c>
      <c r="T126">
        <v>8.8000000000000005E-3</v>
      </c>
      <c r="U126">
        <v>1.03E-2</v>
      </c>
      <c r="V126">
        <v>1.09E-2</v>
      </c>
      <c r="W126">
        <v>3.5999999999999999E-3</v>
      </c>
      <c r="X126">
        <v>1.18E-2</v>
      </c>
      <c r="Y126">
        <v>2.0899999999999998E-2</v>
      </c>
      <c r="Z126">
        <v>8.3999999999999995E-3</v>
      </c>
      <c r="AA126">
        <v>1.6500000000000001E-2</v>
      </c>
      <c r="AB126">
        <v>4.36E-2</v>
      </c>
      <c r="AC126">
        <v>2.1000000000000001E-2</v>
      </c>
      <c r="AD126">
        <v>1.2200000000000001E-2</v>
      </c>
      <c r="AE126">
        <v>5.3E-3</v>
      </c>
      <c r="AF126">
        <v>1.14E-2</v>
      </c>
      <c r="AG126">
        <v>1.06E-2</v>
      </c>
      <c r="AH126">
        <v>1.4E-3</v>
      </c>
      <c r="AI126">
        <v>1.6500000000000001E-2</v>
      </c>
      <c r="AJ126">
        <v>1.2999999999999999E-2</v>
      </c>
      <c r="AK126">
        <v>2.46E-2</v>
      </c>
      <c r="AL126">
        <v>8.3000000000000001E-3</v>
      </c>
      <c r="AM126">
        <v>3.39E-2</v>
      </c>
      <c r="AN126">
        <v>4.2900000000000001E-2</v>
      </c>
      <c r="AO126">
        <v>3.7600000000000001E-2</v>
      </c>
    </row>
    <row r="127" spans="1:41">
      <c r="A127">
        <v>196809</v>
      </c>
      <c r="B127">
        <v>4.02E-2</v>
      </c>
      <c r="C127">
        <v>2.7900000000000001E-2</v>
      </c>
      <c r="D127">
        <v>2.5999999999999999E-3</v>
      </c>
      <c r="E127">
        <v>-6.6E-3</v>
      </c>
      <c r="F127">
        <v>4.3E-3</v>
      </c>
      <c r="H127">
        <v>196809</v>
      </c>
      <c r="I127">
        <v>6.93E-2</v>
      </c>
      <c r="J127">
        <v>6.2700000000000006E-2</v>
      </c>
      <c r="K127">
        <v>6.6100000000000006E-2</v>
      </c>
      <c r="L127">
        <v>6.5600000000000006E-2</v>
      </c>
      <c r="M127">
        <v>6.9900000000000004E-2</v>
      </c>
      <c r="N127">
        <v>4.3400000000000001E-2</v>
      </c>
      <c r="O127">
        <v>6.3500000000000001E-2</v>
      </c>
      <c r="P127">
        <v>6.4199999999999993E-2</v>
      </c>
      <c r="Q127">
        <v>5.0500000000000003E-2</v>
      </c>
      <c r="R127">
        <v>2.6100000000000002E-2</v>
      </c>
      <c r="S127">
        <v>4.3200000000000002E-2</v>
      </c>
      <c r="T127">
        <v>1.3100000000000001E-2</v>
      </c>
      <c r="U127">
        <v>4.4999999999999998E-2</v>
      </c>
      <c r="V127">
        <v>5.5300000000000002E-2</v>
      </c>
      <c r="W127">
        <v>4.82E-2</v>
      </c>
      <c r="X127">
        <v>3.09E-2</v>
      </c>
      <c r="Y127">
        <v>2.5399999999999999E-2</v>
      </c>
      <c r="Z127">
        <v>7.0400000000000004E-2</v>
      </c>
      <c r="AA127">
        <v>2.8799999999999999E-2</v>
      </c>
      <c r="AB127">
        <v>6.5600000000000006E-2</v>
      </c>
      <c r="AC127">
        <v>7.1800000000000003E-2</v>
      </c>
      <c r="AD127">
        <v>5.8700000000000002E-2</v>
      </c>
      <c r="AE127">
        <v>6.5199999999999994E-2</v>
      </c>
      <c r="AF127">
        <v>6.4399999999999999E-2</v>
      </c>
      <c r="AG127">
        <v>3.6999999999999998E-2</v>
      </c>
      <c r="AH127">
        <v>2.81E-2</v>
      </c>
      <c r="AI127">
        <v>3.73E-2</v>
      </c>
      <c r="AJ127">
        <v>3.49E-2</v>
      </c>
      <c r="AK127">
        <v>2.4799999999999999E-2</v>
      </c>
      <c r="AL127">
        <v>1.6500000000000001E-2</v>
      </c>
      <c r="AM127">
        <v>5.28E-2</v>
      </c>
      <c r="AN127">
        <v>9.6100000000000005E-2</v>
      </c>
      <c r="AO127">
        <v>3.09E-2</v>
      </c>
    </row>
    <row r="128" spans="1:41">
      <c r="A128">
        <v>196810</v>
      </c>
      <c r="B128">
        <v>4.1999999999999997E-3</v>
      </c>
      <c r="C128">
        <v>-4.7999999999999996E-3</v>
      </c>
      <c r="D128">
        <v>2.9100000000000001E-2</v>
      </c>
      <c r="E128">
        <v>-1.4999999999999999E-2</v>
      </c>
      <c r="F128">
        <v>4.4000000000000003E-3</v>
      </c>
      <c r="H128">
        <v>196810</v>
      </c>
      <c r="I128">
        <v>-2.8E-3</v>
      </c>
      <c r="J128">
        <v>-3.3999999999999998E-3</v>
      </c>
      <c r="K128">
        <v>8.8999999999999999E-3</v>
      </c>
      <c r="L128">
        <v>-3.3999999999999998E-3</v>
      </c>
      <c r="M128">
        <v>1.12E-2</v>
      </c>
      <c r="N128">
        <v>7.3000000000000001E-3</v>
      </c>
      <c r="O128">
        <v>7.7000000000000002E-3</v>
      </c>
      <c r="P128">
        <v>5.0000000000000001E-4</v>
      </c>
      <c r="Q128">
        <v>1.15E-2</v>
      </c>
      <c r="R128">
        <v>3.2000000000000002E-3</v>
      </c>
      <c r="S128">
        <v>-6.0000000000000001E-3</v>
      </c>
      <c r="T128">
        <v>-3.5299999999999998E-2</v>
      </c>
      <c r="U128">
        <v>7.3000000000000001E-3</v>
      </c>
      <c r="V128">
        <v>1.78E-2</v>
      </c>
      <c r="W128">
        <v>8.3000000000000001E-3</v>
      </c>
      <c r="X128">
        <v>2.0500000000000001E-2</v>
      </c>
      <c r="Y128">
        <v>1.41E-2</v>
      </c>
      <c r="Z128">
        <v>9.9000000000000008E-3</v>
      </c>
      <c r="AA128">
        <v>3.6999999999999998E-2</v>
      </c>
      <c r="AB128">
        <v>-2.0000000000000001E-4</v>
      </c>
      <c r="AC128">
        <v>1.9E-2</v>
      </c>
      <c r="AD128">
        <v>5.4300000000000001E-2</v>
      </c>
      <c r="AE128">
        <v>1.26E-2</v>
      </c>
      <c r="AF128">
        <v>1.0500000000000001E-2</v>
      </c>
      <c r="AG128">
        <v>2.5100000000000001E-2</v>
      </c>
      <c r="AH128">
        <v>1.5900000000000001E-2</v>
      </c>
      <c r="AI128">
        <v>7.6E-3</v>
      </c>
      <c r="AJ128">
        <v>-6.4000000000000003E-3</v>
      </c>
      <c r="AK128">
        <v>-1.34E-2</v>
      </c>
      <c r="AL128">
        <v>-8.0000000000000002E-3</v>
      </c>
      <c r="AM128">
        <v>2.5000000000000001E-2</v>
      </c>
      <c r="AN128">
        <v>-2.0500000000000001E-2</v>
      </c>
      <c r="AO128">
        <v>-3.3099999999999997E-2</v>
      </c>
    </row>
    <row r="129" spans="1:41">
      <c r="A129">
        <v>196811</v>
      </c>
      <c r="B129">
        <v>5.4399999999999997E-2</v>
      </c>
      <c r="C129">
        <v>2.3699999999999999E-2</v>
      </c>
      <c r="D129">
        <v>-8.9999999999999993E-3</v>
      </c>
      <c r="E129">
        <v>1.66E-2</v>
      </c>
      <c r="F129">
        <v>4.1999999999999997E-3</v>
      </c>
      <c r="H129">
        <v>196811</v>
      </c>
      <c r="I129">
        <v>6.6799999999999998E-2</v>
      </c>
      <c r="J129">
        <v>6.83E-2</v>
      </c>
      <c r="K129">
        <v>7.8899999999999998E-2</v>
      </c>
      <c r="L129">
        <v>8.09E-2</v>
      </c>
      <c r="M129">
        <v>7.8399999999999997E-2</v>
      </c>
      <c r="N129">
        <v>7.5700000000000003E-2</v>
      </c>
      <c r="O129">
        <v>7.4099999999999999E-2</v>
      </c>
      <c r="P129">
        <v>6.8900000000000003E-2</v>
      </c>
      <c r="Q129">
        <v>5.8799999999999998E-2</v>
      </c>
      <c r="R129">
        <v>4.4699999999999997E-2</v>
      </c>
      <c r="S129">
        <v>2.2100000000000002E-2</v>
      </c>
      <c r="T129">
        <v>7.0199999999999999E-2</v>
      </c>
      <c r="U129">
        <v>4.5900000000000003E-2</v>
      </c>
      <c r="V129">
        <v>2.8500000000000001E-2</v>
      </c>
      <c r="W129">
        <v>5.2499999999999998E-2</v>
      </c>
      <c r="X129">
        <v>4.9700000000000001E-2</v>
      </c>
      <c r="Y129">
        <v>6.3600000000000004E-2</v>
      </c>
      <c r="Z129">
        <v>4.4900000000000002E-2</v>
      </c>
      <c r="AA129">
        <v>5.3400000000000003E-2</v>
      </c>
      <c r="AB129">
        <v>7.9799999999999996E-2</v>
      </c>
      <c r="AC129">
        <v>2.4500000000000001E-2</v>
      </c>
      <c r="AD129">
        <v>-4.5699999999999998E-2</v>
      </c>
      <c r="AE129">
        <v>8.1299999999999997E-2</v>
      </c>
      <c r="AF129">
        <v>6.7500000000000004E-2</v>
      </c>
      <c r="AG129">
        <v>2.4199999999999999E-2</v>
      </c>
      <c r="AH129">
        <v>4.99E-2</v>
      </c>
      <c r="AI129">
        <v>6.0999999999999999E-2</v>
      </c>
      <c r="AJ129">
        <v>3.8600000000000002E-2</v>
      </c>
      <c r="AK129">
        <v>3.85E-2</v>
      </c>
      <c r="AL129">
        <v>7.2999999999999995E-2</v>
      </c>
      <c r="AM129">
        <v>7.4300000000000005E-2</v>
      </c>
      <c r="AN129">
        <v>9.5500000000000002E-2</v>
      </c>
      <c r="AO129">
        <v>1.4200000000000001E-2</v>
      </c>
    </row>
    <row r="130" spans="1:41">
      <c r="A130">
        <v>196812</v>
      </c>
      <c r="B130">
        <v>-3.9399999999999998E-2</v>
      </c>
      <c r="C130">
        <v>3.44E-2</v>
      </c>
      <c r="D130">
        <v>2.0000000000000001E-4</v>
      </c>
      <c r="E130">
        <v>1E-3</v>
      </c>
      <c r="F130">
        <v>4.3E-3</v>
      </c>
      <c r="H130">
        <v>196812</v>
      </c>
      <c r="I130">
        <v>2.98E-2</v>
      </c>
      <c r="J130">
        <v>1.0800000000000001E-2</v>
      </c>
      <c r="K130">
        <v>-1.6799999999999999E-2</v>
      </c>
      <c r="L130">
        <v>-1.89E-2</v>
      </c>
      <c r="M130">
        <v>-1.8499999999999999E-2</v>
      </c>
      <c r="N130">
        <v>-2.92E-2</v>
      </c>
      <c r="O130">
        <v>-3.5299999999999998E-2</v>
      </c>
      <c r="P130">
        <v>-3.9100000000000003E-2</v>
      </c>
      <c r="Q130">
        <v>-3.2099999999999997E-2</v>
      </c>
      <c r="R130">
        <v>-4.9500000000000002E-2</v>
      </c>
      <c r="S130">
        <v>7.9299999999999995E-2</v>
      </c>
      <c r="T130">
        <v>-4.99E-2</v>
      </c>
      <c r="U130">
        <v>-5.2699999999999997E-2</v>
      </c>
      <c r="V130">
        <v>-3.8800000000000001E-2</v>
      </c>
      <c r="W130">
        <v>-5.0200000000000002E-2</v>
      </c>
      <c r="X130">
        <v>-2.52E-2</v>
      </c>
      <c r="Y130">
        <v>-3.5900000000000001E-2</v>
      </c>
      <c r="Z130">
        <v>-1.9099999999999999E-2</v>
      </c>
      <c r="AA130">
        <v>-4.1300000000000003E-2</v>
      </c>
      <c r="AB130">
        <v>-3.0700000000000002E-2</v>
      </c>
      <c r="AC130">
        <v>-2.35E-2</v>
      </c>
      <c r="AD130">
        <v>2.64E-2</v>
      </c>
      <c r="AE130">
        <v>-5.3100000000000001E-2</v>
      </c>
      <c r="AF130">
        <v>-4.58E-2</v>
      </c>
      <c r="AG130">
        <v>-4.4200000000000003E-2</v>
      </c>
      <c r="AH130">
        <v>-4.4200000000000003E-2</v>
      </c>
      <c r="AI130">
        <v>-2.6499999999999999E-2</v>
      </c>
      <c r="AJ130">
        <v>-3.9100000000000003E-2</v>
      </c>
      <c r="AK130">
        <v>-3.5999999999999997E-2</v>
      </c>
      <c r="AL130">
        <v>-2.93E-2</v>
      </c>
      <c r="AM130">
        <v>-3.9300000000000002E-2</v>
      </c>
      <c r="AN130">
        <v>-3.2800000000000003E-2</v>
      </c>
      <c r="AO130">
        <v>2.0299999999999999E-2</v>
      </c>
    </row>
    <row r="131" spans="1:41">
      <c r="A131">
        <v>196901</v>
      </c>
      <c r="B131">
        <v>-1.2500000000000001E-2</v>
      </c>
      <c r="C131">
        <v>-7.9000000000000008E-3</v>
      </c>
      <c r="D131">
        <v>1.6899999999999998E-2</v>
      </c>
      <c r="E131">
        <v>-1.5E-3</v>
      </c>
      <c r="F131">
        <v>5.3E-3</v>
      </c>
      <c r="H131">
        <v>196901</v>
      </c>
      <c r="I131">
        <v>-1.11E-2</v>
      </c>
      <c r="J131">
        <v>-1.38E-2</v>
      </c>
      <c r="K131">
        <v>-0.01</v>
      </c>
      <c r="L131">
        <v>-1.04E-2</v>
      </c>
      <c r="M131">
        <v>-1.7500000000000002E-2</v>
      </c>
      <c r="N131">
        <v>-2.4799999999999999E-2</v>
      </c>
      <c r="O131">
        <v>-2.4799999999999999E-2</v>
      </c>
      <c r="P131">
        <v>-1.6999999999999999E-3</v>
      </c>
      <c r="Q131">
        <v>-4.7000000000000002E-3</v>
      </c>
      <c r="R131">
        <v>-1.4999999999999999E-2</v>
      </c>
      <c r="S131">
        <v>3.8999999999999998E-3</v>
      </c>
      <c r="T131">
        <v>-3.4000000000000002E-2</v>
      </c>
      <c r="U131">
        <v>-1.5599999999999999E-2</v>
      </c>
      <c r="V131">
        <v>-1.23E-2</v>
      </c>
      <c r="W131">
        <v>-6.4999999999999997E-3</v>
      </c>
      <c r="X131">
        <v>-4.8999999999999998E-3</v>
      </c>
      <c r="Y131">
        <v>-2.9999999999999997E-4</v>
      </c>
      <c r="Z131">
        <v>-1.2500000000000001E-2</v>
      </c>
      <c r="AA131">
        <v>-7.0000000000000001E-3</v>
      </c>
      <c r="AB131">
        <v>-1.24E-2</v>
      </c>
      <c r="AC131">
        <v>1.9699999999999999E-2</v>
      </c>
      <c r="AD131">
        <v>5.3699999999999998E-2</v>
      </c>
      <c r="AE131">
        <v>-3.32E-2</v>
      </c>
      <c r="AF131">
        <v>8.3999999999999995E-3</v>
      </c>
      <c r="AG131">
        <v>-2.4400000000000002E-2</v>
      </c>
      <c r="AH131">
        <v>-3.3999999999999998E-3</v>
      </c>
      <c r="AI131">
        <v>-4.7000000000000002E-3</v>
      </c>
      <c r="AJ131">
        <v>-1.77E-2</v>
      </c>
      <c r="AK131">
        <v>-7.4999999999999997E-3</v>
      </c>
      <c r="AL131">
        <v>-2.1999999999999999E-2</v>
      </c>
      <c r="AM131">
        <v>-1.06E-2</v>
      </c>
      <c r="AN131">
        <v>-2.52E-2</v>
      </c>
      <c r="AO131">
        <v>8.0000000000000002E-3</v>
      </c>
    </row>
    <row r="132" spans="1:41">
      <c r="A132">
        <v>196902</v>
      </c>
      <c r="B132">
        <v>-5.8299999999999998E-2</v>
      </c>
      <c r="C132">
        <v>-3.8800000000000001E-2</v>
      </c>
      <c r="D132">
        <v>9.1999999999999998E-3</v>
      </c>
      <c r="E132">
        <v>-2.4899999999999999E-2</v>
      </c>
      <c r="F132">
        <v>4.5999999999999999E-3</v>
      </c>
      <c r="H132">
        <v>196902</v>
      </c>
      <c r="I132">
        <v>-0.1123</v>
      </c>
      <c r="J132">
        <v>-0.1007</v>
      </c>
      <c r="K132">
        <v>-8.7900000000000006E-2</v>
      </c>
      <c r="L132">
        <v>-8.9399999999999993E-2</v>
      </c>
      <c r="M132">
        <v>-8.4500000000000006E-2</v>
      </c>
      <c r="N132">
        <v>-8.0100000000000005E-2</v>
      </c>
      <c r="O132">
        <v>-8.0100000000000005E-2</v>
      </c>
      <c r="P132">
        <v>-7.3999999999999996E-2</v>
      </c>
      <c r="Q132">
        <v>-6.4299999999999996E-2</v>
      </c>
      <c r="R132">
        <v>-3.95E-2</v>
      </c>
      <c r="S132">
        <v>-7.2800000000000004E-2</v>
      </c>
      <c r="T132">
        <v>-4.7899999999999998E-2</v>
      </c>
      <c r="U132">
        <v>-5.45E-2</v>
      </c>
      <c r="V132">
        <v>-4.8099999999999997E-2</v>
      </c>
      <c r="W132">
        <v>-5.2299999999999999E-2</v>
      </c>
      <c r="X132">
        <v>-6.6500000000000004E-2</v>
      </c>
      <c r="Y132">
        <v>-0.05</v>
      </c>
      <c r="Z132">
        <v>-7.9000000000000001E-2</v>
      </c>
      <c r="AA132">
        <v>-4.5900000000000003E-2</v>
      </c>
      <c r="AB132">
        <v>-7.3599999999999999E-2</v>
      </c>
      <c r="AC132">
        <v>-7.5800000000000006E-2</v>
      </c>
      <c r="AD132">
        <v>-2.7900000000000001E-2</v>
      </c>
      <c r="AE132">
        <v>-8.2799999999999999E-2</v>
      </c>
      <c r="AF132">
        <v>-5.4600000000000003E-2</v>
      </c>
      <c r="AG132">
        <v>-2.7199999999999998E-2</v>
      </c>
      <c r="AH132">
        <v>-6.7400000000000002E-2</v>
      </c>
      <c r="AI132">
        <v>-5.1900000000000002E-2</v>
      </c>
      <c r="AJ132">
        <v>-6.3700000000000007E-2</v>
      </c>
      <c r="AK132">
        <v>-7.4999999999999997E-2</v>
      </c>
      <c r="AL132">
        <v>-8.0600000000000005E-2</v>
      </c>
      <c r="AM132">
        <v>-7.2400000000000006E-2</v>
      </c>
      <c r="AN132">
        <v>-0.1012</v>
      </c>
      <c r="AO132">
        <v>-1.84E-2</v>
      </c>
    </row>
    <row r="133" spans="1:41">
      <c r="A133">
        <v>196903</v>
      </c>
      <c r="B133">
        <v>2.64E-2</v>
      </c>
      <c r="C133">
        <v>-2.5999999999999999E-3</v>
      </c>
      <c r="D133">
        <v>-4.4999999999999997E-3</v>
      </c>
      <c r="E133">
        <v>3.9600000000000003E-2</v>
      </c>
      <c r="F133">
        <v>4.5999999999999999E-3</v>
      </c>
      <c r="H133">
        <v>196903</v>
      </c>
      <c r="I133">
        <v>2.5899999999999999E-2</v>
      </c>
      <c r="J133">
        <v>2.8400000000000002E-2</v>
      </c>
      <c r="K133">
        <v>1.9099999999999999E-2</v>
      </c>
      <c r="L133">
        <v>1.5599999999999999E-2</v>
      </c>
      <c r="M133">
        <v>2.0199999999999999E-2</v>
      </c>
      <c r="N133">
        <v>1.37E-2</v>
      </c>
      <c r="O133">
        <v>1.2999999999999999E-2</v>
      </c>
      <c r="P133">
        <v>1.8800000000000001E-2</v>
      </c>
      <c r="Q133">
        <v>5.1999999999999998E-3</v>
      </c>
      <c r="R133">
        <v>3.6700000000000003E-2</v>
      </c>
      <c r="S133">
        <v>-1.0800000000000001E-2</v>
      </c>
      <c r="T133">
        <v>3.6499999999999998E-2</v>
      </c>
      <c r="U133">
        <v>3.7199999999999997E-2</v>
      </c>
      <c r="V133">
        <v>2.3900000000000001E-2</v>
      </c>
      <c r="W133">
        <v>7.1000000000000004E-3</v>
      </c>
      <c r="X133">
        <v>2.3900000000000001E-2</v>
      </c>
      <c r="Y133">
        <v>3.3700000000000001E-2</v>
      </c>
      <c r="Z133">
        <v>1.38E-2</v>
      </c>
      <c r="AA133">
        <v>1.4200000000000001E-2</v>
      </c>
      <c r="AB133">
        <v>6.54E-2</v>
      </c>
      <c r="AC133">
        <v>1.2699999999999999E-2</v>
      </c>
      <c r="AD133">
        <v>-2.3800000000000002E-2</v>
      </c>
      <c r="AE133">
        <v>-1.6E-2</v>
      </c>
      <c r="AF133">
        <v>3.3599999999999998E-2</v>
      </c>
      <c r="AG133">
        <v>5.4000000000000003E-3</v>
      </c>
      <c r="AH133">
        <v>2.8899999999999999E-2</v>
      </c>
      <c r="AI133">
        <v>2.7699999999999999E-2</v>
      </c>
      <c r="AJ133">
        <v>0.04</v>
      </c>
      <c r="AK133">
        <v>4.3200000000000002E-2</v>
      </c>
      <c r="AL133">
        <v>4.2500000000000003E-2</v>
      </c>
      <c r="AM133">
        <v>3.4099999999999998E-2</v>
      </c>
      <c r="AN133">
        <v>5.3199999999999997E-2</v>
      </c>
      <c r="AO133">
        <v>6.9199999999999998E-2</v>
      </c>
    </row>
    <row r="134" spans="1:41">
      <c r="A134">
        <v>196904</v>
      </c>
      <c r="B134">
        <v>1.46E-2</v>
      </c>
      <c r="C134">
        <v>-8.6E-3</v>
      </c>
      <c r="D134">
        <v>5.9999999999999995E-4</v>
      </c>
      <c r="E134">
        <v>1.18E-2</v>
      </c>
      <c r="F134">
        <v>5.3E-3</v>
      </c>
      <c r="H134">
        <v>196904</v>
      </c>
      <c r="I134">
        <v>-4.0000000000000001E-3</v>
      </c>
      <c r="J134">
        <v>6.4000000000000003E-3</v>
      </c>
      <c r="K134">
        <v>1.0699999999999999E-2</v>
      </c>
      <c r="L134">
        <v>5.4999999999999997E-3</v>
      </c>
      <c r="M134">
        <v>6.4999999999999997E-3</v>
      </c>
      <c r="N134">
        <v>4.4000000000000003E-3</v>
      </c>
      <c r="O134">
        <v>1.4800000000000001E-2</v>
      </c>
      <c r="P134">
        <v>5.3E-3</v>
      </c>
      <c r="Q134">
        <v>1.4E-2</v>
      </c>
      <c r="R134">
        <v>1.9699999999999999E-2</v>
      </c>
      <c r="S134">
        <v>-2.3699999999999999E-2</v>
      </c>
      <c r="T134">
        <v>3.0700000000000002E-2</v>
      </c>
      <c r="U134">
        <v>2.63E-2</v>
      </c>
      <c r="V134">
        <v>1.1599999999999999E-2</v>
      </c>
      <c r="W134">
        <v>5.0000000000000001E-4</v>
      </c>
      <c r="X134">
        <v>6.7999999999999996E-3</v>
      </c>
      <c r="Y134">
        <v>2.0000000000000001E-4</v>
      </c>
      <c r="Z134">
        <v>-9.9000000000000008E-3</v>
      </c>
      <c r="AA134">
        <v>3.2500000000000001E-2</v>
      </c>
      <c r="AB134">
        <v>2.1000000000000001E-2</v>
      </c>
      <c r="AC134">
        <v>-6.8999999999999999E-3</v>
      </c>
      <c r="AD134">
        <v>-3.7600000000000001E-2</v>
      </c>
      <c r="AE134">
        <v>-2.3E-3</v>
      </c>
      <c r="AF134">
        <v>3.0599999999999999E-2</v>
      </c>
      <c r="AG134">
        <v>1.38E-2</v>
      </c>
      <c r="AH134">
        <v>0.02</v>
      </c>
      <c r="AI134">
        <v>-6.3E-3</v>
      </c>
      <c r="AJ134">
        <v>7.7999999999999996E-3</v>
      </c>
      <c r="AK134">
        <v>1.9199999999999998E-2</v>
      </c>
      <c r="AL134">
        <v>1.9900000000000001E-2</v>
      </c>
      <c r="AM134">
        <v>1.6E-2</v>
      </c>
      <c r="AN134">
        <v>2.7099999999999999E-2</v>
      </c>
      <c r="AO134">
        <v>2.9399999999999999E-2</v>
      </c>
    </row>
    <row r="135" spans="1:41">
      <c r="A135">
        <v>196905</v>
      </c>
      <c r="B135">
        <v>-1E-3</v>
      </c>
      <c r="C135">
        <v>-2.7000000000000001E-3</v>
      </c>
      <c r="D135">
        <v>7.3000000000000001E-3</v>
      </c>
      <c r="E135">
        <v>1.67E-2</v>
      </c>
      <c r="F135">
        <v>4.7999999999999996E-3</v>
      </c>
      <c r="H135">
        <v>196905</v>
      </c>
      <c r="I135">
        <v>7.9000000000000008E-3</v>
      </c>
      <c r="J135">
        <v>2.8E-3</v>
      </c>
      <c r="K135">
        <v>5.9999999999999995E-4</v>
      </c>
      <c r="L135">
        <v>-2.0500000000000001E-2</v>
      </c>
      <c r="M135">
        <v>5.7999999999999996E-3</v>
      </c>
      <c r="N135">
        <v>-6.4999999999999997E-3</v>
      </c>
      <c r="O135">
        <v>-5.4000000000000003E-3</v>
      </c>
      <c r="P135">
        <v>-4.0000000000000001E-3</v>
      </c>
      <c r="Q135">
        <v>-1.2200000000000001E-2</v>
      </c>
      <c r="R135">
        <v>1.4E-3</v>
      </c>
      <c r="S135">
        <v>6.4999999999999997E-3</v>
      </c>
      <c r="T135">
        <v>-6.3E-3</v>
      </c>
      <c r="U135">
        <v>-1.32E-2</v>
      </c>
      <c r="V135">
        <v>1.4E-3</v>
      </c>
      <c r="W135">
        <v>-7.1000000000000004E-3</v>
      </c>
      <c r="X135">
        <v>8.3000000000000001E-3</v>
      </c>
      <c r="Y135">
        <v>5.0000000000000001E-3</v>
      </c>
      <c r="Z135">
        <v>2.0999999999999999E-3</v>
      </c>
      <c r="AA135">
        <v>1.0500000000000001E-2</v>
      </c>
      <c r="AB135">
        <v>-1.2999999999999999E-3</v>
      </c>
      <c r="AC135">
        <v>-1.3100000000000001E-2</v>
      </c>
      <c r="AD135">
        <v>-6.7999999999999996E-3</v>
      </c>
      <c r="AE135">
        <v>-3.2300000000000002E-2</v>
      </c>
      <c r="AF135">
        <v>-1.0999999999999999E-2</v>
      </c>
      <c r="AG135">
        <v>-8.3000000000000001E-3</v>
      </c>
      <c r="AH135">
        <v>-4.7000000000000002E-3</v>
      </c>
      <c r="AI135">
        <v>9.4000000000000004E-3</v>
      </c>
      <c r="AJ135">
        <v>-3.0000000000000001E-3</v>
      </c>
      <c r="AK135">
        <v>8.0000000000000002E-3</v>
      </c>
      <c r="AL135">
        <v>3.0000000000000001E-3</v>
      </c>
      <c r="AM135">
        <v>-9.7000000000000003E-3</v>
      </c>
      <c r="AN135">
        <v>2.1100000000000001E-2</v>
      </c>
      <c r="AO135">
        <v>5.3400000000000003E-2</v>
      </c>
    </row>
    <row r="136" spans="1:41">
      <c r="A136">
        <v>196906</v>
      </c>
      <c r="B136">
        <v>-7.17E-2</v>
      </c>
      <c r="C136">
        <v>-5.3900000000000003E-2</v>
      </c>
      <c r="D136">
        <v>-1.0999999999999999E-2</v>
      </c>
      <c r="E136">
        <v>-2.23E-2</v>
      </c>
      <c r="F136">
        <v>5.1000000000000004E-3</v>
      </c>
      <c r="H136">
        <v>196906</v>
      </c>
      <c r="I136">
        <v>-0.14280000000000001</v>
      </c>
      <c r="J136">
        <v>-0.13769999999999999</v>
      </c>
      <c r="K136">
        <v>-0.1225</v>
      </c>
      <c r="L136">
        <v>-0.1157</v>
      </c>
      <c r="M136">
        <v>-0.1159</v>
      </c>
      <c r="N136">
        <v>-0.10979999999999999</v>
      </c>
      <c r="O136">
        <v>-9.7000000000000003E-2</v>
      </c>
      <c r="P136">
        <v>-7.9500000000000001E-2</v>
      </c>
      <c r="Q136">
        <v>-7.0499999999999993E-2</v>
      </c>
      <c r="R136">
        <v>-5.2299999999999999E-2</v>
      </c>
      <c r="S136">
        <v>-9.0499999999999997E-2</v>
      </c>
      <c r="T136">
        <v>-2.1399999999999999E-2</v>
      </c>
      <c r="U136">
        <v>-6.1199999999999997E-2</v>
      </c>
      <c r="V136">
        <v>-7.9699999999999993E-2</v>
      </c>
      <c r="W136">
        <v>-8.3199999999999996E-2</v>
      </c>
      <c r="X136">
        <v>-7.1300000000000002E-2</v>
      </c>
      <c r="Y136">
        <v>-9.74E-2</v>
      </c>
      <c r="Z136">
        <v>-9.5200000000000007E-2</v>
      </c>
      <c r="AA136">
        <v>-6.7699999999999996E-2</v>
      </c>
      <c r="AB136">
        <v>-0.10299999999999999</v>
      </c>
      <c r="AC136">
        <v>-8.7800000000000003E-2</v>
      </c>
      <c r="AD136">
        <v>-6.6400000000000001E-2</v>
      </c>
      <c r="AE136">
        <v>-0.12379999999999999</v>
      </c>
      <c r="AF136">
        <v>-7.4200000000000002E-2</v>
      </c>
      <c r="AG136">
        <v>-1.21E-2</v>
      </c>
      <c r="AH136">
        <v>-7.0000000000000007E-2</v>
      </c>
      <c r="AI136">
        <v>-5.7700000000000001E-2</v>
      </c>
      <c r="AJ136">
        <v>-7.9899999999999999E-2</v>
      </c>
      <c r="AK136">
        <v>-6.9599999999999995E-2</v>
      </c>
      <c r="AL136">
        <v>-6.7799999999999999E-2</v>
      </c>
      <c r="AM136">
        <v>-8.7400000000000005E-2</v>
      </c>
      <c r="AN136">
        <v>-0.12809999999999999</v>
      </c>
      <c r="AO136">
        <v>-4.3E-3</v>
      </c>
    </row>
    <row r="137" spans="1:41">
      <c r="A137">
        <v>196907</v>
      </c>
      <c r="B137">
        <v>-7.0000000000000007E-2</v>
      </c>
      <c r="C137">
        <v>-3.2199999999999999E-2</v>
      </c>
      <c r="D137">
        <v>1.4200000000000001E-2</v>
      </c>
      <c r="E137">
        <v>1.6400000000000001E-2</v>
      </c>
      <c r="F137">
        <v>5.3E-3</v>
      </c>
      <c r="H137">
        <v>196907</v>
      </c>
      <c r="I137">
        <v>-0.1211</v>
      </c>
      <c r="J137">
        <v>-0.1176</v>
      </c>
      <c r="K137">
        <v>-0.1031</v>
      </c>
      <c r="L137">
        <v>-9.6000000000000002E-2</v>
      </c>
      <c r="M137">
        <v>-8.9200000000000002E-2</v>
      </c>
      <c r="N137">
        <v>-8.8999999999999996E-2</v>
      </c>
      <c r="O137">
        <v>-7.9699999999999993E-2</v>
      </c>
      <c r="P137">
        <v>-7.17E-2</v>
      </c>
      <c r="Q137">
        <v>-6.88E-2</v>
      </c>
      <c r="R137">
        <v>-6.1600000000000002E-2</v>
      </c>
      <c r="S137">
        <v>-5.9499999999999997E-2</v>
      </c>
      <c r="T137">
        <v>-4.9500000000000002E-2</v>
      </c>
      <c r="U137">
        <v>-7.9299999999999995E-2</v>
      </c>
      <c r="V137">
        <v>-6.1600000000000002E-2</v>
      </c>
      <c r="W137">
        <v>-9.3700000000000006E-2</v>
      </c>
      <c r="X137">
        <v>-7.0000000000000007E-2</v>
      </c>
      <c r="Y137">
        <v>-7.4399999999999994E-2</v>
      </c>
      <c r="Z137">
        <v>-9.1999999999999998E-2</v>
      </c>
      <c r="AA137">
        <v>-6.6699999999999995E-2</v>
      </c>
      <c r="AB137">
        <v>-6.5000000000000002E-2</v>
      </c>
      <c r="AC137">
        <v>-7.0800000000000002E-2</v>
      </c>
      <c r="AD137">
        <v>-2.1299999999999999E-2</v>
      </c>
      <c r="AE137">
        <v>-0.12720000000000001</v>
      </c>
      <c r="AF137">
        <v>-0.12189999999999999</v>
      </c>
      <c r="AG137">
        <v>-5.79E-2</v>
      </c>
      <c r="AH137">
        <v>-4.9500000000000002E-2</v>
      </c>
      <c r="AI137">
        <v>-5.7799999999999997E-2</v>
      </c>
      <c r="AJ137">
        <v>-5.0500000000000003E-2</v>
      </c>
      <c r="AK137">
        <v>-7.6399999999999996E-2</v>
      </c>
      <c r="AL137">
        <v>-5.7500000000000002E-2</v>
      </c>
      <c r="AM137">
        <v>-8.3900000000000002E-2</v>
      </c>
      <c r="AN137">
        <v>-7.4700000000000003E-2</v>
      </c>
      <c r="AO137">
        <v>5.2499999999999998E-2</v>
      </c>
    </row>
    <row r="138" spans="1:41">
      <c r="A138">
        <v>196908</v>
      </c>
      <c r="B138">
        <v>4.6899999999999997E-2</v>
      </c>
      <c r="C138">
        <v>9.2999999999999992E-3</v>
      </c>
      <c r="D138">
        <v>-3.8600000000000002E-2</v>
      </c>
      <c r="E138">
        <v>2.1299999999999999E-2</v>
      </c>
      <c r="F138">
        <v>5.0000000000000001E-3</v>
      </c>
      <c r="H138">
        <v>196908</v>
      </c>
      <c r="I138">
        <v>3.6499999999999998E-2</v>
      </c>
      <c r="J138">
        <v>5.0799999999999998E-2</v>
      </c>
      <c r="K138">
        <v>5.4899999999999997E-2</v>
      </c>
      <c r="L138">
        <v>4.6699999999999998E-2</v>
      </c>
      <c r="M138">
        <v>7.3899999999999993E-2</v>
      </c>
      <c r="N138">
        <v>6.0999999999999999E-2</v>
      </c>
      <c r="O138">
        <v>4.7100000000000003E-2</v>
      </c>
      <c r="P138">
        <v>5.8599999999999999E-2</v>
      </c>
      <c r="Q138">
        <v>3.4799999999999998E-2</v>
      </c>
      <c r="R138">
        <v>4.5699999999999998E-2</v>
      </c>
      <c r="S138">
        <v>-9.1999999999999998E-3</v>
      </c>
      <c r="T138">
        <v>6.7599999999999993E-2</v>
      </c>
      <c r="U138">
        <v>7.1800000000000003E-2</v>
      </c>
      <c r="V138">
        <v>4.6800000000000001E-2</v>
      </c>
      <c r="W138">
        <v>4.7300000000000002E-2</v>
      </c>
      <c r="X138">
        <v>2.8000000000000001E-2</v>
      </c>
      <c r="Y138">
        <v>5.0200000000000002E-2</v>
      </c>
      <c r="Z138">
        <v>3.9600000000000003E-2</v>
      </c>
      <c r="AA138">
        <v>3.1699999999999999E-2</v>
      </c>
      <c r="AB138">
        <v>0.02</v>
      </c>
      <c r="AC138">
        <v>1.3299999999999999E-2</v>
      </c>
      <c r="AD138">
        <v>-5.4300000000000001E-2</v>
      </c>
      <c r="AE138">
        <v>5.8900000000000001E-2</v>
      </c>
      <c r="AF138">
        <v>3.9800000000000002E-2</v>
      </c>
      <c r="AG138">
        <v>2.9399999999999999E-2</v>
      </c>
      <c r="AH138">
        <v>2.8299999999999999E-2</v>
      </c>
      <c r="AI138">
        <v>3.0599999999999999E-2</v>
      </c>
      <c r="AJ138">
        <v>5.04E-2</v>
      </c>
      <c r="AK138">
        <v>3.4000000000000002E-2</v>
      </c>
      <c r="AL138">
        <v>3.0499999999999999E-2</v>
      </c>
      <c r="AM138">
        <v>6.7299999999999999E-2</v>
      </c>
      <c r="AN138">
        <v>0.1</v>
      </c>
      <c r="AO138">
        <v>4.1099999999999998E-2</v>
      </c>
    </row>
    <row r="139" spans="1:41">
      <c r="A139">
        <v>196909</v>
      </c>
      <c r="B139">
        <v>-2.98E-2</v>
      </c>
      <c r="C139">
        <v>1.2200000000000001E-2</v>
      </c>
      <c r="D139">
        <v>-3.2099999999999997E-2</v>
      </c>
      <c r="E139">
        <v>2.5000000000000001E-2</v>
      </c>
      <c r="F139">
        <v>6.1999999999999998E-3</v>
      </c>
      <c r="H139">
        <v>196909</v>
      </c>
      <c r="I139">
        <v>-3.9100000000000003E-2</v>
      </c>
      <c r="J139">
        <v>-4.0399999999999998E-2</v>
      </c>
      <c r="K139">
        <v>-1.4800000000000001E-2</v>
      </c>
      <c r="L139">
        <v>-8.2000000000000007E-3</v>
      </c>
      <c r="M139">
        <v>-1.6899999999999998E-2</v>
      </c>
      <c r="N139">
        <v>-1.66E-2</v>
      </c>
      <c r="O139">
        <v>-2.1999999999999999E-2</v>
      </c>
      <c r="P139">
        <v>-2.5899999999999999E-2</v>
      </c>
      <c r="Q139">
        <v>-1.5100000000000001E-2</v>
      </c>
      <c r="R139">
        <v>-3.6600000000000001E-2</v>
      </c>
      <c r="S139">
        <v>-2.5000000000000001E-3</v>
      </c>
      <c r="T139">
        <v>-9.7999999999999997E-3</v>
      </c>
      <c r="U139">
        <v>-8.9999999999999993E-3</v>
      </c>
      <c r="V139">
        <v>-1.8200000000000001E-2</v>
      </c>
      <c r="W139">
        <v>-4.4499999999999998E-2</v>
      </c>
      <c r="X139">
        <v>-1.9599999999999999E-2</v>
      </c>
      <c r="Y139">
        <v>-4.53E-2</v>
      </c>
      <c r="Z139">
        <v>-5.3100000000000001E-2</v>
      </c>
      <c r="AA139">
        <v>-5.7700000000000001E-2</v>
      </c>
      <c r="AB139">
        <v>-4.9799999999999997E-2</v>
      </c>
      <c r="AC139">
        <v>-4.6699999999999998E-2</v>
      </c>
      <c r="AD139">
        <v>-3.6900000000000002E-2</v>
      </c>
      <c r="AE139">
        <v>-5.0500000000000003E-2</v>
      </c>
      <c r="AF139">
        <v>-3.44E-2</v>
      </c>
      <c r="AG139">
        <v>-0.05</v>
      </c>
      <c r="AH139">
        <v>-3.7600000000000001E-2</v>
      </c>
      <c r="AI139">
        <v>-4.6199999999999998E-2</v>
      </c>
      <c r="AJ139">
        <v>-4.7300000000000002E-2</v>
      </c>
      <c r="AK139">
        <v>-2.0500000000000001E-2</v>
      </c>
      <c r="AL139">
        <v>-1.52E-2</v>
      </c>
      <c r="AM139">
        <v>-2.5499999999999998E-2</v>
      </c>
      <c r="AN139">
        <v>-3.44E-2</v>
      </c>
      <c r="AO139">
        <v>1.61E-2</v>
      </c>
    </row>
    <row r="140" spans="1:41">
      <c r="A140">
        <v>196910</v>
      </c>
      <c r="B140">
        <v>5.0500000000000003E-2</v>
      </c>
      <c r="C140">
        <v>3.78E-2</v>
      </c>
      <c r="D140">
        <v>-3.2199999999999999E-2</v>
      </c>
      <c r="E140">
        <v>-4.3299999999999998E-2</v>
      </c>
      <c r="F140">
        <v>6.0000000000000001E-3</v>
      </c>
      <c r="H140">
        <v>196910</v>
      </c>
      <c r="I140">
        <v>0.1016</v>
      </c>
      <c r="J140">
        <v>8.9899999999999994E-2</v>
      </c>
      <c r="K140">
        <v>8.6400000000000005E-2</v>
      </c>
      <c r="L140">
        <v>8.3199999999999996E-2</v>
      </c>
      <c r="M140">
        <v>6.6900000000000001E-2</v>
      </c>
      <c r="N140">
        <v>6.9800000000000001E-2</v>
      </c>
      <c r="O140">
        <v>7.4700000000000003E-2</v>
      </c>
      <c r="P140">
        <v>6.3399999999999998E-2</v>
      </c>
      <c r="Q140">
        <v>6.4000000000000001E-2</v>
      </c>
      <c r="R140">
        <v>3.56E-2</v>
      </c>
      <c r="S140">
        <v>6.6000000000000003E-2</v>
      </c>
      <c r="T140">
        <v>6.4000000000000001E-2</v>
      </c>
      <c r="U140">
        <v>5.8999999999999997E-2</v>
      </c>
      <c r="V140">
        <v>5.7000000000000002E-2</v>
      </c>
      <c r="W140">
        <v>5.0299999999999997E-2</v>
      </c>
      <c r="X140">
        <v>4.7800000000000002E-2</v>
      </c>
      <c r="Y140">
        <v>5.5899999999999998E-2</v>
      </c>
      <c r="Z140">
        <v>2.58E-2</v>
      </c>
      <c r="AA140">
        <v>3.1699999999999999E-2</v>
      </c>
      <c r="AB140">
        <v>3.7999999999999999E-2</v>
      </c>
      <c r="AC140">
        <v>3.5200000000000002E-2</v>
      </c>
      <c r="AD140">
        <v>-2.8799999999999999E-2</v>
      </c>
      <c r="AE140">
        <v>0.10100000000000001</v>
      </c>
      <c r="AF140">
        <v>8.6999999999999994E-2</v>
      </c>
      <c r="AG140">
        <v>8.8300000000000003E-2</v>
      </c>
      <c r="AH140">
        <v>3.1399999999999997E-2</v>
      </c>
      <c r="AI140">
        <v>3.8800000000000001E-2</v>
      </c>
      <c r="AJ140">
        <v>5.5E-2</v>
      </c>
      <c r="AK140">
        <v>5.5399999999999998E-2</v>
      </c>
      <c r="AL140">
        <v>2.6700000000000002E-2</v>
      </c>
      <c r="AM140">
        <v>4.1200000000000001E-2</v>
      </c>
      <c r="AN140">
        <v>6.1199999999999997E-2</v>
      </c>
      <c r="AO140">
        <v>-3.9800000000000002E-2</v>
      </c>
    </row>
    <row r="141" spans="1:41">
      <c r="A141">
        <v>196911</v>
      </c>
      <c r="B141">
        <v>-3.7900000000000003E-2</v>
      </c>
      <c r="C141">
        <v>-2.52E-2</v>
      </c>
      <c r="D141">
        <v>-1.1299999999999999E-2</v>
      </c>
      <c r="E141">
        <v>3.5999999999999997E-2</v>
      </c>
      <c r="F141">
        <v>5.1999999999999998E-3</v>
      </c>
      <c r="H141">
        <v>196911</v>
      </c>
      <c r="I141">
        <v>-7.5800000000000006E-2</v>
      </c>
      <c r="J141">
        <v>-7.3700000000000002E-2</v>
      </c>
      <c r="K141">
        <v>-5.0500000000000003E-2</v>
      </c>
      <c r="L141">
        <v>-4.6199999999999998E-2</v>
      </c>
      <c r="M141">
        <v>-5.7099999999999998E-2</v>
      </c>
      <c r="N141">
        <v>-4.8899999999999999E-2</v>
      </c>
      <c r="O141">
        <v>-4.4999999999999998E-2</v>
      </c>
      <c r="P141">
        <v>-4.1200000000000001E-2</v>
      </c>
      <c r="Q141">
        <v>-0.04</v>
      </c>
      <c r="R141">
        <v>-3.1899999999999998E-2</v>
      </c>
      <c r="S141">
        <v>-4.3900000000000002E-2</v>
      </c>
      <c r="T141">
        <v>-1.9699999999999999E-2</v>
      </c>
      <c r="U141">
        <v>-3.9399999999999998E-2</v>
      </c>
      <c r="V141">
        <v>-4.0399999999999998E-2</v>
      </c>
      <c r="W141">
        <v>-4.87E-2</v>
      </c>
      <c r="X141">
        <v>-3.8399999999999997E-2</v>
      </c>
      <c r="Y141">
        <v>-5.1700000000000003E-2</v>
      </c>
      <c r="Z141">
        <v>-4.41E-2</v>
      </c>
      <c r="AA141">
        <v>-6.2899999999999998E-2</v>
      </c>
      <c r="AB141">
        <v>-2.1999999999999999E-2</v>
      </c>
      <c r="AC141">
        <v>-6.2799999999999995E-2</v>
      </c>
      <c r="AD141">
        <v>-4.3099999999999999E-2</v>
      </c>
      <c r="AE141">
        <v>-7.4499999999999997E-2</v>
      </c>
      <c r="AF141">
        <v>-6.4399999999999999E-2</v>
      </c>
      <c r="AG141">
        <v>-5.1900000000000002E-2</v>
      </c>
      <c r="AH141">
        <v>-5.45E-2</v>
      </c>
      <c r="AI141">
        <v>-5.8700000000000002E-2</v>
      </c>
      <c r="AJ141">
        <v>-4.8300000000000003E-2</v>
      </c>
      <c r="AK141">
        <v>-4.7800000000000002E-2</v>
      </c>
      <c r="AL141">
        <v>-3.1199999999999999E-2</v>
      </c>
      <c r="AM141">
        <v>-2.5499999999999998E-2</v>
      </c>
      <c r="AN141">
        <v>-1.06E-2</v>
      </c>
      <c r="AO141">
        <v>6.3899999999999998E-2</v>
      </c>
    </row>
    <row r="142" spans="1:41">
      <c r="A142">
        <v>196912</v>
      </c>
      <c r="B142">
        <v>-2.63E-2</v>
      </c>
      <c r="C142">
        <v>-3.6700000000000003E-2</v>
      </c>
      <c r="D142">
        <v>-3.0800000000000001E-2</v>
      </c>
      <c r="E142">
        <v>5.04E-2</v>
      </c>
      <c r="F142">
        <v>6.4000000000000003E-3</v>
      </c>
      <c r="H142">
        <v>196912</v>
      </c>
      <c r="I142">
        <v>-9.35E-2</v>
      </c>
      <c r="J142">
        <v>-6.9199999999999998E-2</v>
      </c>
      <c r="K142">
        <v>-7.7499999999999999E-2</v>
      </c>
      <c r="L142">
        <v>-5.6599999999999998E-2</v>
      </c>
      <c r="M142">
        <v>-3.5200000000000002E-2</v>
      </c>
      <c r="N142">
        <v>-4.5600000000000002E-2</v>
      </c>
      <c r="O142">
        <v>-2.3900000000000001E-2</v>
      </c>
      <c r="P142">
        <v>-2.8000000000000001E-2</v>
      </c>
      <c r="Q142">
        <v>-3.2099999999999997E-2</v>
      </c>
      <c r="R142">
        <v>-1.6400000000000001E-2</v>
      </c>
      <c r="S142">
        <v>-7.7100000000000002E-2</v>
      </c>
      <c r="T142">
        <v>6.8999999999999999E-3</v>
      </c>
      <c r="U142">
        <v>-3.6400000000000002E-2</v>
      </c>
      <c r="V142">
        <v>-2.69E-2</v>
      </c>
      <c r="W142">
        <v>-3.73E-2</v>
      </c>
      <c r="X142">
        <v>-2.6100000000000002E-2</v>
      </c>
      <c r="Y142">
        <v>-2.81E-2</v>
      </c>
      <c r="Z142">
        <v>-2.3E-2</v>
      </c>
      <c r="AA142">
        <v>-3.7600000000000001E-2</v>
      </c>
      <c r="AB142">
        <v>-0.06</v>
      </c>
      <c r="AC142">
        <v>-5.6300000000000003E-2</v>
      </c>
      <c r="AD142">
        <v>-6.3200000000000006E-2</v>
      </c>
      <c r="AE142">
        <v>-8.7300000000000003E-2</v>
      </c>
      <c r="AF142">
        <v>-6.9800000000000001E-2</v>
      </c>
      <c r="AG142">
        <v>-5.8400000000000001E-2</v>
      </c>
      <c r="AH142">
        <v>-4.41E-2</v>
      </c>
      <c r="AI142">
        <v>-3.9E-2</v>
      </c>
      <c r="AJ142">
        <v>-3.8899999999999997E-2</v>
      </c>
      <c r="AK142">
        <v>-2.4400000000000002E-2</v>
      </c>
      <c r="AL142">
        <v>-3.85E-2</v>
      </c>
      <c r="AM142">
        <v>1.5E-3</v>
      </c>
      <c r="AN142">
        <v>7.3000000000000001E-3</v>
      </c>
      <c r="AO142">
        <v>9.4600000000000004E-2</v>
      </c>
    </row>
    <row r="143" spans="1:41">
      <c r="A143">
        <v>197001</v>
      </c>
      <c r="B143">
        <v>-8.09E-2</v>
      </c>
      <c r="C143">
        <v>2.92E-2</v>
      </c>
      <c r="D143">
        <v>3.0700000000000002E-2</v>
      </c>
      <c r="E143">
        <v>6.3E-3</v>
      </c>
      <c r="F143">
        <v>6.0000000000000001E-3</v>
      </c>
      <c r="H143">
        <v>197001</v>
      </c>
      <c r="I143">
        <v>-2.4799999999999999E-2</v>
      </c>
      <c r="J143">
        <v>-6.6299999999999998E-2</v>
      </c>
      <c r="K143">
        <v>-5.8299999999999998E-2</v>
      </c>
      <c r="L143">
        <v>-5.7299999999999997E-2</v>
      </c>
      <c r="M143">
        <v>-7.0800000000000002E-2</v>
      </c>
      <c r="N143">
        <v>-7.6700000000000004E-2</v>
      </c>
      <c r="O143">
        <v>-7.4899999999999994E-2</v>
      </c>
      <c r="P143">
        <v>-8.7499999999999994E-2</v>
      </c>
      <c r="Q143">
        <v>-6.7000000000000004E-2</v>
      </c>
      <c r="R143">
        <v>-8.72E-2</v>
      </c>
      <c r="S143">
        <v>6.2399999999999997E-2</v>
      </c>
      <c r="T143">
        <v>-9.3700000000000006E-2</v>
      </c>
      <c r="U143">
        <v>-7.5999999999999998E-2</v>
      </c>
      <c r="V143">
        <v>-7.4899999999999994E-2</v>
      </c>
      <c r="W143">
        <v>-9.0300000000000005E-2</v>
      </c>
      <c r="X143">
        <v>-7.2700000000000001E-2</v>
      </c>
      <c r="Y143">
        <v>-0.1003</v>
      </c>
      <c r="Z143">
        <v>-9.4500000000000001E-2</v>
      </c>
      <c r="AA143">
        <v>-8.4699999999999998E-2</v>
      </c>
      <c r="AB143">
        <v>-5.21E-2</v>
      </c>
      <c r="AC143">
        <v>-3.5999999999999997E-2</v>
      </c>
      <c r="AD143">
        <v>5.7700000000000001E-2</v>
      </c>
      <c r="AE143">
        <v>-7.2400000000000006E-2</v>
      </c>
      <c r="AF143">
        <v>-8.2500000000000004E-2</v>
      </c>
      <c r="AG143">
        <v>-9.9400000000000002E-2</v>
      </c>
      <c r="AH143">
        <v>-0.1278</v>
      </c>
      <c r="AI143">
        <v>-7.6600000000000001E-2</v>
      </c>
      <c r="AJ143">
        <v>-9.6100000000000005E-2</v>
      </c>
      <c r="AK143">
        <v>-6.88E-2</v>
      </c>
      <c r="AL143">
        <v>-7.9100000000000004E-2</v>
      </c>
      <c r="AM143">
        <v>-6.59E-2</v>
      </c>
      <c r="AN143">
        <v>-7.6600000000000001E-2</v>
      </c>
      <c r="AO143">
        <v>-4.1999999999999997E-3</v>
      </c>
    </row>
    <row r="144" spans="1:41">
      <c r="A144">
        <v>197002</v>
      </c>
      <c r="B144">
        <v>5.1299999999999998E-2</v>
      </c>
      <c r="C144">
        <v>-2.3900000000000001E-2</v>
      </c>
      <c r="D144">
        <v>4.0099999999999997E-2</v>
      </c>
      <c r="E144">
        <v>1.1999999999999999E-3</v>
      </c>
      <c r="F144">
        <v>6.1999999999999998E-3</v>
      </c>
      <c r="H144">
        <v>197002</v>
      </c>
      <c r="I144">
        <v>2.2100000000000002E-2</v>
      </c>
      <c r="J144">
        <v>3.1300000000000001E-2</v>
      </c>
      <c r="K144">
        <v>3.15E-2</v>
      </c>
      <c r="L144">
        <v>2.8799999999999999E-2</v>
      </c>
      <c r="M144">
        <v>3.5099999999999999E-2</v>
      </c>
      <c r="N144">
        <v>4.2000000000000003E-2</v>
      </c>
      <c r="O144">
        <v>3.9E-2</v>
      </c>
      <c r="P144">
        <v>6.1699999999999998E-2</v>
      </c>
      <c r="Q144">
        <v>7.0900000000000005E-2</v>
      </c>
      <c r="R144">
        <v>5.1400000000000001E-2</v>
      </c>
      <c r="S144">
        <v>-2.93E-2</v>
      </c>
      <c r="T144">
        <v>2.5100000000000001E-2</v>
      </c>
      <c r="U144">
        <v>4.36E-2</v>
      </c>
      <c r="V144">
        <v>3.61E-2</v>
      </c>
      <c r="W144">
        <v>7.1599999999999997E-2</v>
      </c>
      <c r="X144">
        <v>7.8700000000000006E-2</v>
      </c>
      <c r="Y144">
        <v>6.7100000000000007E-2</v>
      </c>
      <c r="Z144">
        <v>5.8700000000000002E-2</v>
      </c>
      <c r="AA144">
        <v>7.3899999999999993E-2</v>
      </c>
      <c r="AB144">
        <v>7.1599999999999997E-2</v>
      </c>
      <c r="AC144">
        <v>7.3400000000000007E-2</v>
      </c>
      <c r="AD144">
        <v>4.8300000000000003E-2</v>
      </c>
      <c r="AE144">
        <v>3.04E-2</v>
      </c>
      <c r="AF144">
        <v>3.8899999999999997E-2</v>
      </c>
      <c r="AG144">
        <v>5.9700000000000003E-2</v>
      </c>
      <c r="AH144">
        <v>6.2199999999999998E-2</v>
      </c>
      <c r="AI144">
        <v>6.3399999999999998E-2</v>
      </c>
      <c r="AJ144">
        <v>4.6600000000000003E-2</v>
      </c>
      <c r="AK144">
        <v>5.33E-2</v>
      </c>
      <c r="AL144">
        <v>7.3700000000000002E-2</v>
      </c>
      <c r="AM144">
        <v>6.7100000000000007E-2</v>
      </c>
      <c r="AN144">
        <v>2.5700000000000001E-2</v>
      </c>
      <c r="AO144">
        <v>-4.7000000000000002E-3</v>
      </c>
    </row>
    <row r="145" spans="1:41">
      <c r="A145">
        <v>197003</v>
      </c>
      <c r="B145">
        <v>-1.06E-2</v>
      </c>
      <c r="C145">
        <v>-2.3300000000000001E-2</v>
      </c>
      <c r="D145">
        <v>4.24E-2</v>
      </c>
      <c r="E145">
        <v>-2.8E-3</v>
      </c>
      <c r="F145">
        <v>5.7000000000000002E-3</v>
      </c>
      <c r="H145">
        <v>197003</v>
      </c>
      <c r="I145">
        <v>-4.7E-2</v>
      </c>
      <c r="J145">
        <v>-4.24E-2</v>
      </c>
      <c r="K145">
        <v>-2.9600000000000001E-2</v>
      </c>
      <c r="L145">
        <v>-3.5400000000000001E-2</v>
      </c>
      <c r="M145">
        <v>-2.2599999999999999E-2</v>
      </c>
      <c r="N145">
        <v>-1.4E-2</v>
      </c>
      <c r="O145">
        <v>-9.2999999999999992E-3</v>
      </c>
      <c r="P145">
        <v>-1.03E-2</v>
      </c>
      <c r="Q145">
        <v>-9.9000000000000008E-3</v>
      </c>
      <c r="R145">
        <v>-4.4999999999999997E-3</v>
      </c>
      <c r="S145">
        <v>-4.2500000000000003E-2</v>
      </c>
      <c r="T145">
        <v>-3.6799999999999999E-2</v>
      </c>
      <c r="U145">
        <v>-3.0200000000000001E-2</v>
      </c>
      <c r="V145">
        <v>-1.8E-3</v>
      </c>
      <c r="W145">
        <v>-1.8800000000000001E-2</v>
      </c>
      <c r="X145">
        <v>2.8000000000000001E-2</v>
      </c>
      <c r="Y145">
        <v>-2.5000000000000001E-3</v>
      </c>
      <c r="Z145">
        <v>6.6E-3</v>
      </c>
      <c r="AA145">
        <v>-6.0000000000000001E-3</v>
      </c>
      <c r="AB145">
        <v>1.09E-2</v>
      </c>
      <c r="AC145">
        <v>5.1000000000000004E-3</v>
      </c>
      <c r="AD145">
        <v>4.19E-2</v>
      </c>
      <c r="AE145">
        <v>-4.4299999999999999E-2</v>
      </c>
      <c r="AF145">
        <v>-3.2099999999999997E-2</v>
      </c>
      <c r="AG145">
        <v>-1.06E-2</v>
      </c>
      <c r="AH145">
        <v>-3.0999999999999999E-3</v>
      </c>
      <c r="AI145">
        <v>1.2699999999999999E-2</v>
      </c>
      <c r="AJ145">
        <v>1.47E-2</v>
      </c>
      <c r="AK145">
        <v>2.5700000000000001E-2</v>
      </c>
      <c r="AL145">
        <v>5.8999999999999999E-3</v>
      </c>
      <c r="AM145">
        <v>-2.2700000000000001E-2</v>
      </c>
      <c r="AN145">
        <v>-3.5299999999999998E-2</v>
      </c>
      <c r="AO145">
        <v>8.9999999999999993E-3</v>
      </c>
    </row>
    <row r="146" spans="1:41">
      <c r="A146">
        <v>197004</v>
      </c>
      <c r="B146">
        <v>-0.1099</v>
      </c>
      <c r="C146">
        <v>-6.0900000000000003E-2</v>
      </c>
      <c r="D146">
        <v>6.4000000000000001E-2</v>
      </c>
      <c r="E146">
        <v>-7.0000000000000001E-3</v>
      </c>
      <c r="F146">
        <v>5.0000000000000001E-3</v>
      </c>
      <c r="H146">
        <v>197004</v>
      </c>
      <c r="I146">
        <v>-0.19370000000000001</v>
      </c>
      <c r="J146">
        <v>-0.17519999999999999</v>
      </c>
      <c r="K146">
        <v>-0.17760000000000001</v>
      </c>
      <c r="L146">
        <v>-0.17549999999999999</v>
      </c>
      <c r="M146">
        <v>-0.1497</v>
      </c>
      <c r="N146">
        <v>-0.15079999999999999</v>
      </c>
      <c r="O146">
        <v>-0.13819999999999999</v>
      </c>
      <c r="P146">
        <v>-0.11940000000000001</v>
      </c>
      <c r="Q146">
        <v>-0.1128</v>
      </c>
      <c r="R146">
        <v>-8.9599999999999999E-2</v>
      </c>
      <c r="S146">
        <v>-0.1041</v>
      </c>
      <c r="T146">
        <v>-0.1229</v>
      </c>
      <c r="U146">
        <v>-0.1462</v>
      </c>
      <c r="V146">
        <v>-9.2100000000000001E-2</v>
      </c>
      <c r="W146">
        <v>-0.13300000000000001</v>
      </c>
      <c r="X146">
        <v>-0.10009999999999999</v>
      </c>
      <c r="Y146">
        <v>-0.1061</v>
      </c>
      <c r="Z146">
        <v>-9.1800000000000007E-2</v>
      </c>
      <c r="AA146">
        <v>-6.93E-2</v>
      </c>
      <c r="AB146">
        <v>-9.1499999999999998E-2</v>
      </c>
      <c r="AC146">
        <v>-8.72E-2</v>
      </c>
      <c r="AD146">
        <v>3.5700000000000003E-2</v>
      </c>
      <c r="AE146">
        <v>-0.17960000000000001</v>
      </c>
      <c r="AF146">
        <v>-0.13489999999999999</v>
      </c>
      <c r="AG146">
        <v>-8.8900000000000007E-2</v>
      </c>
      <c r="AH146">
        <v>-0.1303</v>
      </c>
      <c r="AI146">
        <v>-0.10349999999999999</v>
      </c>
      <c r="AJ146">
        <v>-0.1008</v>
      </c>
      <c r="AK146">
        <v>-9.0499999999999997E-2</v>
      </c>
      <c r="AL146">
        <v>-0.1061</v>
      </c>
      <c r="AM146">
        <v>-0.1061</v>
      </c>
      <c r="AN146">
        <v>-0.1191</v>
      </c>
      <c r="AO146">
        <v>6.0499999999999998E-2</v>
      </c>
    </row>
    <row r="147" spans="1:41">
      <c r="A147">
        <v>197005</v>
      </c>
      <c r="B147">
        <v>-6.9199999999999998E-2</v>
      </c>
      <c r="C147">
        <v>-4.4999999999999998E-2</v>
      </c>
      <c r="D147">
        <v>3.6400000000000002E-2</v>
      </c>
      <c r="E147">
        <v>-2.6800000000000001E-2</v>
      </c>
      <c r="F147">
        <v>5.3E-3</v>
      </c>
      <c r="H147">
        <v>197005</v>
      </c>
      <c r="I147">
        <v>-0.1018</v>
      </c>
      <c r="J147">
        <v>-9.9400000000000002E-2</v>
      </c>
      <c r="K147">
        <v>-9.8400000000000001E-2</v>
      </c>
      <c r="L147">
        <v>-0.12089999999999999</v>
      </c>
      <c r="M147">
        <v>-0.10680000000000001</v>
      </c>
      <c r="N147">
        <v>-0.1031</v>
      </c>
      <c r="O147">
        <v>-9.9099999999999994E-2</v>
      </c>
      <c r="P147">
        <v>-9.0200000000000002E-2</v>
      </c>
      <c r="Q147">
        <v>-7.5899999999999995E-2</v>
      </c>
      <c r="R147">
        <v>-5.2699999999999997E-2</v>
      </c>
      <c r="S147">
        <v>-4.9099999999999998E-2</v>
      </c>
      <c r="T147">
        <v>-8.72E-2</v>
      </c>
      <c r="U147">
        <v>-0.1067</v>
      </c>
      <c r="V147">
        <v>-6.9699999999999998E-2</v>
      </c>
      <c r="W147">
        <v>-7.7100000000000002E-2</v>
      </c>
      <c r="X147">
        <v>-7.4499999999999997E-2</v>
      </c>
      <c r="Y147">
        <v>-5.8999999999999997E-2</v>
      </c>
      <c r="Z147">
        <v>-1.4200000000000001E-2</v>
      </c>
      <c r="AA147">
        <v>-4.2500000000000003E-2</v>
      </c>
      <c r="AB147">
        <v>-4.7500000000000001E-2</v>
      </c>
      <c r="AC147">
        <v>-7.2999999999999995E-2</v>
      </c>
      <c r="AD147">
        <v>1.4200000000000001E-2</v>
      </c>
      <c r="AE147">
        <v>-0.10249999999999999</v>
      </c>
      <c r="AF147">
        <v>-5.5E-2</v>
      </c>
      <c r="AG147">
        <v>-1.43E-2</v>
      </c>
      <c r="AH147">
        <v>-1.4500000000000001E-2</v>
      </c>
      <c r="AI147">
        <v>-8.0699999999999994E-2</v>
      </c>
      <c r="AJ147">
        <v>-9.0700000000000003E-2</v>
      </c>
      <c r="AK147">
        <v>-7.1800000000000003E-2</v>
      </c>
      <c r="AL147">
        <v>-7.0599999999999996E-2</v>
      </c>
      <c r="AM147">
        <v>-8.8999999999999996E-2</v>
      </c>
      <c r="AN147">
        <v>-6.7400000000000002E-2</v>
      </c>
      <c r="AO147">
        <v>3.5099999999999999E-2</v>
      </c>
    </row>
    <row r="148" spans="1:41">
      <c r="A148">
        <v>197006</v>
      </c>
      <c r="B148">
        <v>-5.79E-2</v>
      </c>
      <c r="C148">
        <v>-2.12E-2</v>
      </c>
      <c r="D148">
        <v>7.7999999999999996E-3</v>
      </c>
      <c r="E148">
        <v>5.7799999999999997E-2</v>
      </c>
      <c r="F148">
        <v>5.7999999999999996E-3</v>
      </c>
      <c r="H148">
        <v>197006</v>
      </c>
      <c r="I148">
        <v>-8.6699999999999999E-2</v>
      </c>
      <c r="J148">
        <v>-9.9299999999999999E-2</v>
      </c>
      <c r="K148">
        <v>-8.0600000000000005E-2</v>
      </c>
      <c r="L148">
        <v>-8.8499999999999995E-2</v>
      </c>
      <c r="M148">
        <v>-5.7599999999999998E-2</v>
      </c>
      <c r="N148">
        <v>-7.17E-2</v>
      </c>
      <c r="O148">
        <v>-6.0900000000000003E-2</v>
      </c>
      <c r="P148">
        <v>-4.0399999999999998E-2</v>
      </c>
      <c r="Q148">
        <v>-5.3199999999999997E-2</v>
      </c>
      <c r="R148">
        <v>-5.6099999999999997E-2</v>
      </c>
      <c r="S148">
        <v>-3.0599999999999999E-2</v>
      </c>
      <c r="T148">
        <v>-7.6899999999999996E-2</v>
      </c>
      <c r="U148">
        <v>-4.2999999999999997E-2</v>
      </c>
      <c r="V148">
        <v>-4.9299999999999997E-2</v>
      </c>
      <c r="W148">
        <v>-5.5199999999999999E-2</v>
      </c>
      <c r="X148">
        <v>-4.9799999999999997E-2</v>
      </c>
      <c r="Y148">
        <v>-4.2200000000000001E-2</v>
      </c>
      <c r="Z148">
        <v>-2.5700000000000001E-2</v>
      </c>
      <c r="AA148">
        <v>-4.1300000000000003E-2</v>
      </c>
      <c r="AB148">
        <v>-8.6300000000000002E-2</v>
      </c>
      <c r="AC148">
        <v>-9.0899999999999995E-2</v>
      </c>
      <c r="AD148">
        <v>-1.4E-2</v>
      </c>
      <c r="AE148">
        <v>-0.1203</v>
      </c>
      <c r="AF148">
        <v>-0.1263</v>
      </c>
      <c r="AG148">
        <v>-7.0300000000000001E-2</v>
      </c>
      <c r="AH148">
        <v>-3.9199999999999999E-2</v>
      </c>
      <c r="AI148">
        <v>-5.7599999999999998E-2</v>
      </c>
      <c r="AJ148">
        <v>-6.5100000000000005E-2</v>
      </c>
      <c r="AK148">
        <v>-6.9099999999999995E-2</v>
      </c>
      <c r="AL148">
        <v>-6.6199999999999995E-2</v>
      </c>
      <c r="AM148">
        <v>-5.6899999999999999E-2</v>
      </c>
      <c r="AN148">
        <v>-1.4999999999999999E-2</v>
      </c>
      <c r="AO148">
        <v>0.1053</v>
      </c>
    </row>
    <row r="149" spans="1:41">
      <c r="A149">
        <v>197007</v>
      </c>
      <c r="B149">
        <v>6.93E-2</v>
      </c>
      <c r="C149">
        <v>-5.5999999999999999E-3</v>
      </c>
      <c r="D149">
        <v>1.0500000000000001E-2</v>
      </c>
      <c r="E149">
        <v>-2.9399999999999999E-2</v>
      </c>
      <c r="F149">
        <v>5.1999999999999998E-3</v>
      </c>
      <c r="H149">
        <v>197007</v>
      </c>
      <c r="I149">
        <v>3.5400000000000001E-2</v>
      </c>
      <c r="J149">
        <v>5.4100000000000002E-2</v>
      </c>
      <c r="K149">
        <v>6.83E-2</v>
      </c>
      <c r="L149">
        <v>6.7799999999999999E-2</v>
      </c>
      <c r="M149">
        <v>8.0199999999999994E-2</v>
      </c>
      <c r="N149">
        <v>5.9799999999999999E-2</v>
      </c>
      <c r="O149">
        <v>8.14E-2</v>
      </c>
      <c r="P149">
        <v>8.2400000000000001E-2</v>
      </c>
      <c r="Q149">
        <v>6.83E-2</v>
      </c>
      <c r="R149">
        <v>6.8099999999999994E-2</v>
      </c>
      <c r="S149">
        <v>-3.27E-2</v>
      </c>
      <c r="T149">
        <v>1.9599999999999999E-2</v>
      </c>
      <c r="U149">
        <v>8.6400000000000005E-2</v>
      </c>
      <c r="V149">
        <v>7.3899999999999993E-2</v>
      </c>
      <c r="W149">
        <v>8.0100000000000005E-2</v>
      </c>
      <c r="X149">
        <v>8.0500000000000002E-2</v>
      </c>
      <c r="Y149">
        <v>8.3900000000000002E-2</v>
      </c>
      <c r="Z149">
        <v>0.10730000000000001</v>
      </c>
      <c r="AA149">
        <v>7.5999999999999998E-2</v>
      </c>
      <c r="AB149">
        <v>9.3200000000000005E-2</v>
      </c>
      <c r="AC149">
        <v>4.48E-2</v>
      </c>
      <c r="AD149">
        <v>2.52E-2</v>
      </c>
      <c r="AE149">
        <v>4.2099999999999999E-2</v>
      </c>
      <c r="AF149">
        <v>0.1178</v>
      </c>
      <c r="AG149">
        <v>0.1023</v>
      </c>
      <c r="AH149">
        <v>9.9299999999999999E-2</v>
      </c>
      <c r="AI149">
        <v>8.72E-2</v>
      </c>
      <c r="AJ149">
        <v>0.1026</v>
      </c>
      <c r="AK149">
        <v>4.9299999999999997E-2</v>
      </c>
      <c r="AL149">
        <v>7.0999999999999994E-2</v>
      </c>
      <c r="AM149">
        <v>5.4600000000000003E-2</v>
      </c>
      <c r="AN149">
        <v>3.8800000000000001E-2</v>
      </c>
      <c r="AO149">
        <v>-3.3E-3</v>
      </c>
    </row>
    <row r="150" spans="1:41">
      <c r="A150">
        <v>197008</v>
      </c>
      <c r="B150">
        <v>4.4900000000000002E-2</v>
      </c>
      <c r="C150">
        <v>1.52E-2</v>
      </c>
      <c r="D150">
        <v>1.0800000000000001E-2</v>
      </c>
      <c r="E150">
        <v>-6.4899999999999999E-2</v>
      </c>
      <c r="F150">
        <v>5.3E-3</v>
      </c>
      <c r="H150">
        <v>197008</v>
      </c>
      <c r="I150">
        <v>5.4399999999999997E-2</v>
      </c>
      <c r="J150">
        <v>5.9200000000000003E-2</v>
      </c>
      <c r="K150">
        <v>7.7100000000000002E-2</v>
      </c>
      <c r="L150">
        <v>6.2799999999999995E-2</v>
      </c>
      <c r="M150">
        <v>5.3499999999999999E-2</v>
      </c>
      <c r="N150">
        <v>6.6400000000000001E-2</v>
      </c>
      <c r="O150">
        <v>4.9299999999999997E-2</v>
      </c>
      <c r="P150">
        <v>5.5399999999999998E-2</v>
      </c>
      <c r="Q150">
        <v>5.0099999999999999E-2</v>
      </c>
      <c r="R150">
        <v>3.95E-2</v>
      </c>
      <c r="S150">
        <v>1.49E-2</v>
      </c>
      <c r="T150">
        <v>4.1099999999999998E-2</v>
      </c>
      <c r="U150">
        <v>3.27E-2</v>
      </c>
      <c r="V150">
        <v>3.4700000000000002E-2</v>
      </c>
      <c r="W150">
        <v>6.7000000000000004E-2</v>
      </c>
      <c r="X150">
        <v>4.41E-2</v>
      </c>
      <c r="Y150">
        <v>3.6600000000000001E-2</v>
      </c>
      <c r="Z150">
        <v>4.2299999999999997E-2</v>
      </c>
      <c r="AA150">
        <v>5.11E-2</v>
      </c>
      <c r="AB150">
        <v>6.1400000000000003E-2</v>
      </c>
      <c r="AC150">
        <v>5.4800000000000001E-2</v>
      </c>
      <c r="AD150">
        <v>1.37E-2</v>
      </c>
      <c r="AE150">
        <v>0.12559999999999999</v>
      </c>
      <c r="AF150">
        <v>8.77E-2</v>
      </c>
      <c r="AG150">
        <v>8.3699999999999997E-2</v>
      </c>
      <c r="AH150">
        <v>6.7000000000000004E-2</v>
      </c>
      <c r="AI150">
        <v>6.3799999999999996E-2</v>
      </c>
      <c r="AJ150">
        <v>5.28E-2</v>
      </c>
      <c r="AK150">
        <v>3.8399999999999997E-2</v>
      </c>
      <c r="AL150">
        <v>5.0500000000000003E-2</v>
      </c>
      <c r="AM150">
        <v>1.83E-2</v>
      </c>
      <c r="AN150">
        <v>1.4999999999999999E-2</v>
      </c>
      <c r="AO150">
        <v>-0.1106</v>
      </c>
    </row>
    <row r="151" spans="1:41">
      <c r="A151">
        <v>197009</v>
      </c>
      <c r="B151">
        <v>4.1799999999999997E-2</v>
      </c>
      <c r="C151">
        <v>8.6199999999999999E-2</v>
      </c>
      <c r="D151">
        <v>-5.5E-2</v>
      </c>
      <c r="E151">
        <v>-8.9200000000000002E-2</v>
      </c>
      <c r="F151">
        <v>5.4000000000000003E-3</v>
      </c>
      <c r="H151">
        <v>197009</v>
      </c>
      <c r="I151">
        <v>0.1618</v>
      </c>
      <c r="J151">
        <v>0.13270000000000001</v>
      </c>
      <c r="K151">
        <v>0.14149999999999999</v>
      </c>
      <c r="L151">
        <v>0.1167</v>
      </c>
      <c r="M151">
        <v>8.77E-2</v>
      </c>
      <c r="N151">
        <v>9.2999999999999999E-2</v>
      </c>
      <c r="O151">
        <v>6.6400000000000001E-2</v>
      </c>
      <c r="P151">
        <v>6.1400000000000003E-2</v>
      </c>
      <c r="Q151">
        <v>3.6799999999999999E-2</v>
      </c>
      <c r="R151">
        <v>2.3099999999999999E-2</v>
      </c>
      <c r="S151">
        <v>0.13869999999999999</v>
      </c>
      <c r="T151">
        <v>8.1900000000000001E-2</v>
      </c>
      <c r="U151">
        <v>6.4299999999999996E-2</v>
      </c>
      <c r="V151">
        <v>6.3500000000000001E-2</v>
      </c>
      <c r="W151">
        <v>5.9999999999999995E-4</v>
      </c>
      <c r="X151">
        <v>6.6E-3</v>
      </c>
      <c r="Y151">
        <v>2.5700000000000001E-2</v>
      </c>
      <c r="Z151">
        <v>-3.0999999999999999E-3</v>
      </c>
      <c r="AA151">
        <v>2.52E-2</v>
      </c>
      <c r="AB151">
        <v>4.9599999999999998E-2</v>
      </c>
      <c r="AC151">
        <v>6.4699999999999994E-2</v>
      </c>
      <c r="AD151">
        <v>-1.72E-2</v>
      </c>
      <c r="AE151">
        <v>0.224</v>
      </c>
      <c r="AF151">
        <v>0.11840000000000001</v>
      </c>
      <c r="AG151">
        <v>7.1400000000000005E-2</v>
      </c>
      <c r="AH151">
        <v>7.6899999999999996E-2</v>
      </c>
      <c r="AI151">
        <v>6.2100000000000002E-2</v>
      </c>
      <c r="AJ151">
        <v>4.9099999999999998E-2</v>
      </c>
      <c r="AK151">
        <v>1.35E-2</v>
      </c>
      <c r="AL151">
        <v>1.9900000000000001E-2</v>
      </c>
      <c r="AM151">
        <v>8.3999999999999995E-3</v>
      </c>
      <c r="AN151">
        <v>3.5700000000000003E-2</v>
      </c>
      <c r="AO151">
        <v>-0.1883</v>
      </c>
    </row>
    <row r="152" spans="1:41">
      <c r="A152">
        <v>197010</v>
      </c>
      <c r="B152">
        <v>-2.2800000000000001E-2</v>
      </c>
      <c r="C152">
        <v>-4.2200000000000001E-2</v>
      </c>
      <c r="D152">
        <v>2.0999999999999999E-3</v>
      </c>
      <c r="E152">
        <v>9.6100000000000005E-2</v>
      </c>
      <c r="F152">
        <v>4.5999999999999999E-3</v>
      </c>
      <c r="H152">
        <v>197010</v>
      </c>
      <c r="I152">
        <v>-9.2700000000000005E-2</v>
      </c>
      <c r="J152">
        <v>-7.2599999999999998E-2</v>
      </c>
      <c r="K152">
        <v>-6.9900000000000004E-2</v>
      </c>
      <c r="L152">
        <v>-4.5100000000000001E-2</v>
      </c>
      <c r="M152">
        <v>-5.5599999999999997E-2</v>
      </c>
      <c r="N152">
        <v>-4.9099999999999998E-2</v>
      </c>
      <c r="O152">
        <v>-4.3099999999999999E-2</v>
      </c>
      <c r="P152">
        <v>-4.1300000000000003E-2</v>
      </c>
      <c r="Q152">
        <v>-2.5899999999999999E-2</v>
      </c>
      <c r="R152">
        <v>-9.7000000000000003E-3</v>
      </c>
      <c r="S152">
        <v>-8.3000000000000004E-2</v>
      </c>
      <c r="T152">
        <v>-8.8000000000000005E-3</v>
      </c>
      <c r="U152">
        <v>-2.1899999999999999E-2</v>
      </c>
      <c r="V152">
        <v>-2.8500000000000001E-2</v>
      </c>
      <c r="W152">
        <v>-2.29E-2</v>
      </c>
      <c r="X152">
        <v>-4.4299999999999999E-2</v>
      </c>
      <c r="Y152">
        <v>-4.5999999999999999E-2</v>
      </c>
      <c r="Z152">
        <v>-5.1999999999999998E-3</v>
      </c>
      <c r="AA152">
        <v>-2.0500000000000001E-2</v>
      </c>
      <c r="AB152">
        <v>-4.6800000000000001E-2</v>
      </c>
      <c r="AC152">
        <v>-5.2400000000000002E-2</v>
      </c>
      <c r="AD152">
        <v>-4.36E-2</v>
      </c>
      <c r="AE152">
        <v>-0.15240000000000001</v>
      </c>
      <c r="AF152">
        <v>-0.1143</v>
      </c>
      <c r="AG152">
        <v>-5.1200000000000002E-2</v>
      </c>
      <c r="AH152">
        <v>-4.0099999999999997E-2</v>
      </c>
      <c r="AI152">
        <v>-1.54E-2</v>
      </c>
      <c r="AJ152">
        <v>-0.02</v>
      </c>
      <c r="AK152">
        <v>-9.1999999999999998E-3</v>
      </c>
      <c r="AL152">
        <v>-1.95E-2</v>
      </c>
      <c r="AM152">
        <v>1E-3</v>
      </c>
      <c r="AN152">
        <v>-1.7399999999999999E-2</v>
      </c>
      <c r="AO152">
        <v>0.13500000000000001</v>
      </c>
    </row>
    <row r="153" spans="1:41">
      <c r="A153">
        <v>197011</v>
      </c>
      <c r="B153">
        <v>4.5900000000000003E-2</v>
      </c>
      <c r="C153">
        <v>-4.07E-2</v>
      </c>
      <c r="D153">
        <v>1.6899999999999998E-2</v>
      </c>
      <c r="E153">
        <v>2.8799999999999999E-2</v>
      </c>
      <c r="F153">
        <v>4.5999999999999999E-3</v>
      </c>
      <c r="H153">
        <v>197011</v>
      </c>
      <c r="I153">
        <v>-3.27E-2</v>
      </c>
      <c r="J153">
        <v>-9.7999999999999997E-3</v>
      </c>
      <c r="K153">
        <v>1.38E-2</v>
      </c>
      <c r="L153">
        <v>2.3699999999999999E-2</v>
      </c>
      <c r="M153">
        <v>3.2800000000000003E-2</v>
      </c>
      <c r="N153">
        <v>3.2000000000000001E-2</v>
      </c>
      <c r="O153">
        <v>4.3799999999999999E-2</v>
      </c>
      <c r="P153">
        <v>4.8399999999999999E-2</v>
      </c>
      <c r="Q153">
        <v>5.8700000000000002E-2</v>
      </c>
      <c r="R153">
        <v>4.9500000000000002E-2</v>
      </c>
      <c r="S153">
        <v>-8.2199999999999995E-2</v>
      </c>
      <c r="T153">
        <v>3.8899999999999997E-2</v>
      </c>
      <c r="U153">
        <v>4.9599999999999998E-2</v>
      </c>
      <c r="V153">
        <v>4.4299999999999999E-2</v>
      </c>
      <c r="W153">
        <v>5.4800000000000001E-2</v>
      </c>
      <c r="X153">
        <v>4.5999999999999999E-2</v>
      </c>
      <c r="Y153">
        <v>4.3400000000000001E-2</v>
      </c>
      <c r="Z153">
        <v>5.0799999999999998E-2</v>
      </c>
      <c r="AA153">
        <v>6.4600000000000005E-2</v>
      </c>
      <c r="AB153">
        <v>4.1099999999999998E-2</v>
      </c>
      <c r="AC153">
        <v>3.9699999999999999E-2</v>
      </c>
      <c r="AD153">
        <v>8.0000000000000004E-4</v>
      </c>
      <c r="AE153">
        <v>-1.89E-2</v>
      </c>
      <c r="AF153">
        <v>4.6300000000000001E-2</v>
      </c>
      <c r="AG153">
        <v>2.1999999999999999E-2</v>
      </c>
      <c r="AH153">
        <v>3.3599999999999998E-2</v>
      </c>
      <c r="AI153">
        <v>4.8599999999999997E-2</v>
      </c>
      <c r="AJ153">
        <v>4.7800000000000002E-2</v>
      </c>
      <c r="AK153">
        <v>3.8600000000000002E-2</v>
      </c>
      <c r="AL153">
        <v>5.5199999999999999E-2</v>
      </c>
      <c r="AM153">
        <v>5.4399999999999997E-2</v>
      </c>
      <c r="AN153">
        <v>5.11E-2</v>
      </c>
      <c r="AO153">
        <v>7.0000000000000007E-2</v>
      </c>
    </row>
    <row r="154" spans="1:41">
      <c r="A154">
        <v>197012</v>
      </c>
      <c r="B154">
        <v>5.7299999999999997E-2</v>
      </c>
      <c r="C154">
        <v>2.93E-2</v>
      </c>
      <c r="D154">
        <v>9.7999999999999997E-3</v>
      </c>
      <c r="E154">
        <v>-2.2100000000000002E-2</v>
      </c>
      <c r="F154">
        <v>4.1999999999999997E-3</v>
      </c>
      <c r="H154">
        <v>197012</v>
      </c>
      <c r="I154">
        <v>8.7400000000000005E-2</v>
      </c>
      <c r="J154">
        <v>8.9200000000000002E-2</v>
      </c>
      <c r="K154">
        <v>7.51E-2</v>
      </c>
      <c r="L154">
        <v>8.7800000000000003E-2</v>
      </c>
      <c r="M154">
        <v>7.5700000000000003E-2</v>
      </c>
      <c r="N154">
        <v>7.9100000000000004E-2</v>
      </c>
      <c r="O154">
        <v>8.48E-2</v>
      </c>
      <c r="P154">
        <v>7.6600000000000001E-2</v>
      </c>
      <c r="Q154">
        <v>5.9700000000000003E-2</v>
      </c>
      <c r="R154">
        <v>4.7899999999999998E-2</v>
      </c>
      <c r="S154">
        <v>3.95E-2</v>
      </c>
      <c r="T154">
        <v>4.1599999999999998E-2</v>
      </c>
      <c r="U154">
        <v>5.4800000000000001E-2</v>
      </c>
      <c r="V154">
        <v>7.7700000000000005E-2</v>
      </c>
      <c r="W154">
        <v>5.7200000000000001E-2</v>
      </c>
      <c r="X154">
        <v>7.2999999999999995E-2</v>
      </c>
      <c r="Y154">
        <v>8.2799999999999999E-2</v>
      </c>
      <c r="Z154">
        <v>5.8799999999999998E-2</v>
      </c>
      <c r="AA154">
        <v>4.6100000000000002E-2</v>
      </c>
      <c r="AB154">
        <v>6.1699999999999998E-2</v>
      </c>
      <c r="AC154">
        <v>8.4900000000000003E-2</v>
      </c>
      <c r="AD154">
        <v>4.3299999999999998E-2</v>
      </c>
      <c r="AE154">
        <v>5.2699999999999997E-2</v>
      </c>
      <c r="AF154">
        <v>0.1032</v>
      </c>
      <c r="AG154">
        <v>7.5399999999999995E-2</v>
      </c>
      <c r="AH154">
        <v>7.6999999999999999E-2</v>
      </c>
      <c r="AI154">
        <v>6.9699999999999998E-2</v>
      </c>
      <c r="AJ154">
        <v>6.6600000000000006E-2</v>
      </c>
      <c r="AK154">
        <v>7.3999999999999996E-2</v>
      </c>
      <c r="AL154">
        <v>6.1199999999999997E-2</v>
      </c>
      <c r="AM154">
        <v>4.0099999999999997E-2</v>
      </c>
      <c r="AN154">
        <v>3.0099999999999998E-2</v>
      </c>
      <c r="AO154">
        <v>-2.2599999999999999E-2</v>
      </c>
    </row>
    <row r="155" spans="1:41">
      <c r="A155">
        <v>197101</v>
      </c>
      <c r="B155">
        <v>4.8399999999999999E-2</v>
      </c>
      <c r="C155">
        <v>7.4300000000000005E-2</v>
      </c>
      <c r="D155">
        <v>1.35E-2</v>
      </c>
      <c r="E155">
        <v>-6.59E-2</v>
      </c>
      <c r="F155">
        <v>3.8E-3</v>
      </c>
      <c r="H155">
        <v>197101</v>
      </c>
      <c r="I155">
        <v>0.17050000000000001</v>
      </c>
      <c r="J155">
        <v>0.1186</v>
      </c>
      <c r="K155">
        <v>0.125</v>
      </c>
      <c r="L155">
        <v>9.5000000000000001E-2</v>
      </c>
      <c r="M155">
        <v>9.7199999999999995E-2</v>
      </c>
      <c r="N155">
        <v>7.4999999999999997E-2</v>
      </c>
      <c r="O155">
        <v>6.4199999999999993E-2</v>
      </c>
      <c r="P155">
        <v>7.3499999999999996E-2</v>
      </c>
      <c r="Q155">
        <v>4.7500000000000001E-2</v>
      </c>
      <c r="R155">
        <v>3.0599999999999999E-2</v>
      </c>
      <c r="S155">
        <v>0.1399</v>
      </c>
      <c r="T155">
        <v>3.8699999999999998E-2</v>
      </c>
      <c r="U155">
        <v>4.7100000000000003E-2</v>
      </c>
      <c r="V155">
        <v>7.2499999999999995E-2</v>
      </c>
      <c r="W155">
        <v>4.0500000000000001E-2</v>
      </c>
      <c r="X155">
        <v>4.8899999999999999E-2</v>
      </c>
      <c r="Y155">
        <v>4.0399999999999998E-2</v>
      </c>
      <c r="Z155">
        <v>3.7100000000000001E-2</v>
      </c>
      <c r="AA155">
        <v>4.1099999999999998E-2</v>
      </c>
      <c r="AB155">
        <v>8.6099999999999996E-2</v>
      </c>
      <c r="AC155">
        <v>7.2499999999999995E-2</v>
      </c>
      <c r="AD155">
        <v>3.3799999999999997E-2</v>
      </c>
      <c r="AE155">
        <v>0.13070000000000001</v>
      </c>
      <c r="AF155">
        <v>0.11070000000000001</v>
      </c>
      <c r="AG155">
        <v>0.1082</v>
      </c>
      <c r="AH155">
        <v>7.5899999999999995E-2</v>
      </c>
      <c r="AI155">
        <v>3.1199999999999999E-2</v>
      </c>
      <c r="AJ155">
        <v>6.13E-2</v>
      </c>
      <c r="AK155">
        <v>5.8400000000000001E-2</v>
      </c>
      <c r="AL155">
        <v>2.6599999999999999E-2</v>
      </c>
      <c r="AM155">
        <v>3.7499999999999999E-2</v>
      </c>
      <c r="AN155">
        <v>1.67E-2</v>
      </c>
      <c r="AO155">
        <v>-0.114</v>
      </c>
    </row>
    <row r="156" spans="1:41">
      <c r="A156">
        <v>197102</v>
      </c>
      <c r="B156">
        <v>1.41E-2</v>
      </c>
      <c r="C156">
        <v>1.89E-2</v>
      </c>
      <c r="D156">
        <v>-1.34E-2</v>
      </c>
      <c r="E156">
        <v>8.0999999999999996E-3</v>
      </c>
      <c r="F156">
        <v>3.3E-3</v>
      </c>
      <c r="H156">
        <v>197102</v>
      </c>
      <c r="I156">
        <v>6.5000000000000002E-2</v>
      </c>
      <c r="J156">
        <v>4.5199999999999997E-2</v>
      </c>
      <c r="K156">
        <v>1.61E-2</v>
      </c>
      <c r="L156">
        <v>3.4599999999999999E-2</v>
      </c>
      <c r="M156">
        <v>1.9400000000000001E-2</v>
      </c>
      <c r="N156">
        <v>2.2800000000000001E-2</v>
      </c>
      <c r="O156">
        <v>1.6199999999999999E-2</v>
      </c>
      <c r="P156">
        <v>2.47E-2</v>
      </c>
      <c r="Q156">
        <v>8.6E-3</v>
      </c>
      <c r="R156">
        <v>9.4000000000000004E-3</v>
      </c>
      <c r="S156">
        <v>5.5599999999999997E-2</v>
      </c>
      <c r="T156">
        <v>2.1399999999999999E-2</v>
      </c>
      <c r="U156">
        <v>2.5100000000000001E-2</v>
      </c>
      <c r="V156">
        <v>1.7500000000000002E-2</v>
      </c>
      <c r="W156">
        <v>4.1000000000000003E-3</v>
      </c>
      <c r="X156">
        <v>1.3100000000000001E-2</v>
      </c>
      <c r="Y156">
        <v>-2.5000000000000001E-3</v>
      </c>
      <c r="Z156">
        <v>-2.5999999999999999E-3</v>
      </c>
      <c r="AA156">
        <v>2.1499999999999998E-2</v>
      </c>
      <c r="AB156">
        <v>8.6999999999999994E-3</v>
      </c>
      <c r="AC156">
        <v>1.55E-2</v>
      </c>
      <c r="AD156">
        <v>-5.8999999999999999E-3</v>
      </c>
      <c r="AE156">
        <v>4.5900000000000003E-2</v>
      </c>
      <c r="AF156">
        <v>-2.3999999999999998E-3</v>
      </c>
      <c r="AG156">
        <v>1.0800000000000001E-2</v>
      </c>
      <c r="AH156">
        <v>1.9599999999999999E-2</v>
      </c>
      <c r="AI156">
        <v>1.5699999999999999E-2</v>
      </c>
      <c r="AJ156">
        <v>-9.1999999999999998E-3</v>
      </c>
      <c r="AK156">
        <v>1.34E-2</v>
      </c>
      <c r="AL156">
        <v>9.2999999999999992E-3</v>
      </c>
      <c r="AM156">
        <v>1.2500000000000001E-2</v>
      </c>
      <c r="AN156">
        <v>3.49E-2</v>
      </c>
      <c r="AO156">
        <v>-1.0999999999999999E-2</v>
      </c>
    </row>
    <row r="157" spans="1:41">
      <c r="A157">
        <v>197103</v>
      </c>
      <c r="B157">
        <v>4.1200000000000001E-2</v>
      </c>
      <c r="C157">
        <v>2.58E-2</v>
      </c>
      <c r="D157">
        <v>-3.9899999999999998E-2</v>
      </c>
      <c r="E157">
        <v>-1.2200000000000001E-2</v>
      </c>
      <c r="F157">
        <v>3.0000000000000001E-3</v>
      </c>
      <c r="H157">
        <v>197103</v>
      </c>
      <c r="I157">
        <v>5.8900000000000001E-2</v>
      </c>
      <c r="J157">
        <v>5.16E-2</v>
      </c>
      <c r="K157">
        <v>5.1999999999999998E-2</v>
      </c>
      <c r="L157">
        <v>5.4800000000000001E-2</v>
      </c>
      <c r="M157">
        <v>7.0099999999999996E-2</v>
      </c>
      <c r="N157">
        <v>5.5100000000000003E-2</v>
      </c>
      <c r="O157">
        <v>4.6100000000000002E-2</v>
      </c>
      <c r="P157">
        <v>4.7899999999999998E-2</v>
      </c>
      <c r="Q157">
        <v>3.0700000000000002E-2</v>
      </c>
      <c r="R157">
        <v>3.7100000000000001E-2</v>
      </c>
      <c r="S157">
        <v>2.18E-2</v>
      </c>
      <c r="T157">
        <v>6.5500000000000003E-2</v>
      </c>
      <c r="U157">
        <v>4.53E-2</v>
      </c>
      <c r="V157">
        <v>5.4399999999999997E-2</v>
      </c>
      <c r="W157">
        <v>2.63E-2</v>
      </c>
      <c r="X157">
        <v>4.8099999999999997E-2</v>
      </c>
      <c r="Y157">
        <v>4.1599999999999998E-2</v>
      </c>
      <c r="Z157">
        <v>1.6E-2</v>
      </c>
      <c r="AA157">
        <v>1.4800000000000001E-2</v>
      </c>
      <c r="AB157">
        <v>3.0300000000000001E-2</v>
      </c>
      <c r="AC157">
        <v>2.7300000000000001E-2</v>
      </c>
      <c r="AD157">
        <v>-3.8199999999999998E-2</v>
      </c>
      <c r="AE157">
        <v>7.6499999999999999E-2</v>
      </c>
      <c r="AF157">
        <v>5.9499999999999997E-2</v>
      </c>
      <c r="AG157">
        <v>5.4699999999999999E-2</v>
      </c>
      <c r="AH157">
        <v>5.7000000000000002E-2</v>
      </c>
      <c r="AI157">
        <v>1.72E-2</v>
      </c>
      <c r="AJ157">
        <v>3.6700000000000003E-2</v>
      </c>
      <c r="AK157">
        <v>2.3400000000000001E-2</v>
      </c>
      <c r="AL157">
        <v>3.6400000000000002E-2</v>
      </c>
      <c r="AM157">
        <v>3.0200000000000001E-2</v>
      </c>
      <c r="AN157">
        <v>4.8599999999999997E-2</v>
      </c>
      <c r="AO157">
        <v>-2.7900000000000001E-2</v>
      </c>
    </row>
    <row r="158" spans="1:41">
      <c r="A158">
        <v>197104</v>
      </c>
      <c r="B158">
        <v>3.15E-2</v>
      </c>
      <c r="C158">
        <v>-4.8999999999999998E-3</v>
      </c>
      <c r="D158">
        <v>7.4000000000000003E-3</v>
      </c>
      <c r="E158">
        <v>1.3100000000000001E-2</v>
      </c>
      <c r="F158">
        <v>2.8E-3</v>
      </c>
      <c r="H158">
        <v>197104</v>
      </c>
      <c r="I158">
        <v>1.1900000000000001E-2</v>
      </c>
      <c r="J158">
        <v>2.63E-2</v>
      </c>
      <c r="K158">
        <v>3.0800000000000001E-2</v>
      </c>
      <c r="L158">
        <v>2.98E-2</v>
      </c>
      <c r="M158">
        <v>4.6100000000000002E-2</v>
      </c>
      <c r="N158">
        <v>4.4299999999999999E-2</v>
      </c>
      <c r="O158">
        <v>3.7400000000000003E-2</v>
      </c>
      <c r="P158">
        <v>3.6900000000000002E-2</v>
      </c>
      <c r="Q158">
        <v>3.1E-2</v>
      </c>
      <c r="R158">
        <v>3.1399999999999997E-2</v>
      </c>
      <c r="S158">
        <v>-1.95E-2</v>
      </c>
      <c r="T158">
        <v>2.7799999999999998E-2</v>
      </c>
      <c r="U158">
        <v>4.0300000000000002E-2</v>
      </c>
      <c r="V158">
        <v>5.3400000000000003E-2</v>
      </c>
      <c r="W158">
        <v>4.3400000000000001E-2</v>
      </c>
      <c r="X158">
        <v>1.6899999999999998E-2</v>
      </c>
      <c r="Y158">
        <v>3.8999999999999998E-3</v>
      </c>
      <c r="Z158">
        <v>2.24E-2</v>
      </c>
      <c r="AA158">
        <v>2.81E-2</v>
      </c>
      <c r="AB158">
        <v>5.1499999999999997E-2</v>
      </c>
      <c r="AC158">
        <v>7.6399999999999996E-2</v>
      </c>
      <c r="AD158">
        <v>4.8599999999999997E-2</v>
      </c>
      <c r="AE158">
        <v>3.5000000000000003E-2</v>
      </c>
      <c r="AF158">
        <v>2.23E-2</v>
      </c>
      <c r="AG158">
        <v>4.1399999999999999E-2</v>
      </c>
      <c r="AH158">
        <v>5.9999999999999995E-4</v>
      </c>
      <c r="AI158">
        <v>3.2199999999999999E-2</v>
      </c>
      <c r="AJ158">
        <v>3.5000000000000003E-2</v>
      </c>
      <c r="AK158">
        <v>3.8800000000000001E-2</v>
      </c>
      <c r="AL158">
        <v>4.9700000000000001E-2</v>
      </c>
      <c r="AM158">
        <v>0.05</v>
      </c>
      <c r="AN158">
        <v>4.7100000000000003E-2</v>
      </c>
      <c r="AO158">
        <v>1.21E-2</v>
      </c>
    </row>
    <row r="159" spans="1:41">
      <c r="A159">
        <v>197105</v>
      </c>
      <c r="B159">
        <v>-3.9800000000000002E-2</v>
      </c>
      <c r="C159">
        <v>-1.11E-2</v>
      </c>
      <c r="D159">
        <v>-1.37E-2</v>
      </c>
      <c r="E159">
        <v>8.8000000000000005E-3</v>
      </c>
      <c r="F159">
        <v>2.8999999999999998E-3</v>
      </c>
      <c r="H159">
        <v>197105</v>
      </c>
      <c r="I159">
        <v>-6.8000000000000005E-2</v>
      </c>
      <c r="J159">
        <v>-5.5199999999999999E-2</v>
      </c>
      <c r="K159">
        <v>-5.6000000000000001E-2</v>
      </c>
      <c r="L159">
        <v>-4.2999999999999997E-2</v>
      </c>
      <c r="M159">
        <v>-4.41E-2</v>
      </c>
      <c r="N159">
        <v>-3.8199999999999998E-2</v>
      </c>
      <c r="O159">
        <v>-2.75E-2</v>
      </c>
      <c r="P159">
        <v>-4.2999999999999997E-2</v>
      </c>
      <c r="Q159">
        <v>-2.9899999999999999E-2</v>
      </c>
      <c r="R159">
        <v>-4.1099999999999998E-2</v>
      </c>
      <c r="S159">
        <v>-2.69E-2</v>
      </c>
      <c r="T159">
        <v>-3.2599999999999997E-2</v>
      </c>
      <c r="U159">
        <v>-2.24E-2</v>
      </c>
      <c r="V159">
        <v>-4.4499999999999998E-2</v>
      </c>
      <c r="W159">
        <v>-4.41E-2</v>
      </c>
      <c r="X159">
        <v>-4.4499999999999998E-2</v>
      </c>
      <c r="Y159">
        <v>-4.7600000000000003E-2</v>
      </c>
      <c r="Z159">
        <v>-4.8000000000000001E-2</v>
      </c>
      <c r="AA159">
        <v>-5.4600000000000003E-2</v>
      </c>
      <c r="AB159">
        <v>-4.3499999999999997E-2</v>
      </c>
      <c r="AC159">
        <v>-4.4699999999999997E-2</v>
      </c>
      <c r="AD159">
        <v>-1.21E-2</v>
      </c>
      <c r="AE159">
        <v>-6.13E-2</v>
      </c>
      <c r="AF159">
        <v>-5.0299999999999997E-2</v>
      </c>
      <c r="AG159">
        <v>-2.12E-2</v>
      </c>
      <c r="AH159">
        <v>-3.6799999999999999E-2</v>
      </c>
      <c r="AI159">
        <v>-5.5100000000000003E-2</v>
      </c>
      <c r="AJ159">
        <v>-2.5499999999999998E-2</v>
      </c>
      <c r="AK159">
        <v>-3.5400000000000001E-2</v>
      </c>
      <c r="AL159">
        <v>-5.5599999999999997E-2</v>
      </c>
      <c r="AM159">
        <v>-3.09E-2</v>
      </c>
      <c r="AN159">
        <v>-3.2399999999999998E-2</v>
      </c>
      <c r="AO159">
        <v>2.8899999999999999E-2</v>
      </c>
    </row>
    <row r="160" spans="1:41">
      <c r="A160">
        <v>197106</v>
      </c>
      <c r="B160">
        <v>-1E-3</v>
      </c>
      <c r="C160">
        <v>-1.43E-2</v>
      </c>
      <c r="D160">
        <v>-0.02</v>
      </c>
      <c r="E160">
        <v>2.7E-2</v>
      </c>
      <c r="F160">
        <v>3.7000000000000002E-3</v>
      </c>
      <c r="H160">
        <v>197106</v>
      </c>
      <c r="I160">
        <v>-3.3500000000000002E-2</v>
      </c>
      <c r="J160">
        <v>-1.5699999999999999E-2</v>
      </c>
      <c r="K160">
        <v>-2.6200000000000001E-2</v>
      </c>
      <c r="L160">
        <v>1.06E-2</v>
      </c>
      <c r="M160">
        <v>-1.5699999999999999E-2</v>
      </c>
      <c r="N160">
        <v>-1.3599999999999999E-2</v>
      </c>
      <c r="O160">
        <v>-2.2000000000000001E-3</v>
      </c>
      <c r="P160">
        <v>3.3E-3</v>
      </c>
      <c r="Q160">
        <v>4.5999999999999999E-3</v>
      </c>
      <c r="R160">
        <v>6.9999999999999999E-4</v>
      </c>
      <c r="S160">
        <v>-3.4200000000000001E-2</v>
      </c>
      <c r="T160">
        <v>1.0999999999999999E-2</v>
      </c>
      <c r="U160">
        <v>1.5E-3</v>
      </c>
      <c r="V160">
        <v>5.7000000000000002E-3</v>
      </c>
      <c r="W160">
        <v>-1.7299999999999999E-2</v>
      </c>
      <c r="X160">
        <v>-7.1000000000000004E-3</v>
      </c>
      <c r="Y160">
        <v>6.9999999999999999E-4</v>
      </c>
      <c r="Z160">
        <v>5.0000000000000001E-4</v>
      </c>
      <c r="AA160">
        <v>5.3E-3</v>
      </c>
      <c r="AB160">
        <v>-3.2599999999999997E-2</v>
      </c>
      <c r="AC160">
        <v>-1.0800000000000001E-2</v>
      </c>
      <c r="AD160">
        <v>-2.18E-2</v>
      </c>
      <c r="AE160">
        <v>-3.4799999999999998E-2</v>
      </c>
      <c r="AF160">
        <v>-2.5999999999999999E-3</v>
      </c>
      <c r="AG160">
        <v>1.24E-2</v>
      </c>
      <c r="AH160">
        <v>-3.7000000000000002E-3</v>
      </c>
      <c r="AI160">
        <v>-4.7000000000000002E-3</v>
      </c>
      <c r="AJ160">
        <v>-4.5999999999999999E-3</v>
      </c>
      <c r="AK160">
        <v>-1.8E-3</v>
      </c>
      <c r="AL160">
        <v>-6.8999999999999999E-3</v>
      </c>
      <c r="AM160">
        <v>2.1399999999999999E-2</v>
      </c>
      <c r="AN160">
        <v>2.24E-2</v>
      </c>
      <c r="AO160">
        <v>5.7200000000000001E-2</v>
      </c>
    </row>
    <row r="161" spans="1:41">
      <c r="A161">
        <v>197107</v>
      </c>
      <c r="B161">
        <v>-4.4999999999999998E-2</v>
      </c>
      <c r="C161">
        <v>-1.4999999999999999E-2</v>
      </c>
      <c r="D161">
        <v>1.6000000000000001E-3</v>
      </c>
      <c r="E161">
        <v>-2.3599999999999999E-2</v>
      </c>
      <c r="F161">
        <v>4.0000000000000001E-3</v>
      </c>
      <c r="H161">
        <v>197107</v>
      </c>
      <c r="I161">
        <v>-7.1099999999999997E-2</v>
      </c>
      <c r="J161">
        <v>-6.9699999999999998E-2</v>
      </c>
      <c r="K161">
        <v>-5.9700000000000003E-2</v>
      </c>
      <c r="L161">
        <v>-5.7799999999999997E-2</v>
      </c>
      <c r="M161">
        <v>-4.0300000000000002E-2</v>
      </c>
      <c r="N161">
        <v>-6.2300000000000001E-2</v>
      </c>
      <c r="O161">
        <v>-4.3499999999999997E-2</v>
      </c>
      <c r="P161">
        <v>-5.0299999999999997E-2</v>
      </c>
      <c r="Q161">
        <v>-4.2000000000000003E-2</v>
      </c>
      <c r="R161">
        <v>-4.2099999999999999E-2</v>
      </c>
      <c r="S161">
        <v>-2.9000000000000001E-2</v>
      </c>
      <c r="T161">
        <v>-5.1999999999999998E-2</v>
      </c>
      <c r="U161">
        <v>-3.4500000000000003E-2</v>
      </c>
      <c r="V161">
        <v>-5.4800000000000001E-2</v>
      </c>
      <c r="W161">
        <v>-4.02E-2</v>
      </c>
      <c r="X161">
        <v>-2.9000000000000001E-2</v>
      </c>
      <c r="Y161">
        <v>-4.7899999999999998E-2</v>
      </c>
      <c r="Z161">
        <v>-4.36E-2</v>
      </c>
      <c r="AA161">
        <v>-4.2099999999999999E-2</v>
      </c>
      <c r="AB161">
        <v>-5.9299999999999999E-2</v>
      </c>
      <c r="AC161">
        <v>-7.2400000000000006E-2</v>
      </c>
      <c r="AD161">
        <v>-2.0400000000000001E-2</v>
      </c>
      <c r="AE161">
        <v>-5.3699999999999998E-2</v>
      </c>
      <c r="AF161">
        <v>-4.1300000000000003E-2</v>
      </c>
      <c r="AG161">
        <v>-1.7500000000000002E-2</v>
      </c>
      <c r="AH161">
        <v>-5.7299999999999997E-2</v>
      </c>
      <c r="AI161">
        <v>-3.5400000000000001E-2</v>
      </c>
      <c r="AJ161">
        <v>-3.2500000000000001E-2</v>
      </c>
      <c r="AK161">
        <v>-3.8899999999999997E-2</v>
      </c>
      <c r="AL161">
        <v>-5.6599999999999998E-2</v>
      </c>
      <c r="AM161">
        <v>-8.5400000000000004E-2</v>
      </c>
      <c r="AN161">
        <v>-6.6199999999999995E-2</v>
      </c>
      <c r="AO161">
        <v>-1.2500000000000001E-2</v>
      </c>
    </row>
    <row r="162" spans="1:41">
      <c r="A162">
        <v>197108</v>
      </c>
      <c r="B162">
        <v>3.78E-2</v>
      </c>
      <c r="C162">
        <v>-2.0999999999999999E-3</v>
      </c>
      <c r="D162">
        <v>2.7E-2</v>
      </c>
      <c r="E162">
        <v>3.5099999999999999E-2</v>
      </c>
      <c r="F162">
        <v>4.7000000000000002E-3</v>
      </c>
      <c r="H162">
        <v>197108</v>
      </c>
      <c r="I162">
        <v>2.6499999999999999E-2</v>
      </c>
      <c r="J162">
        <v>4.9299999999999997E-2</v>
      </c>
      <c r="K162">
        <v>4.7699999999999999E-2</v>
      </c>
      <c r="L162">
        <v>4.5900000000000003E-2</v>
      </c>
      <c r="M162">
        <v>3.32E-2</v>
      </c>
      <c r="N162">
        <v>6.1199999999999997E-2</v>
      </c>
      <c r="O162">
        <v>5.3699999999999998E-2</v>
      </c>
      <c r="P162">
        <v>4.4499999999999998E-2</v>
      </c>
      <c r="Q162">
        <v>3.3399999999999999E-2</v>
      </c>
      <c r="R162">
        <v>3.4799999999999998E-2</v>
      </c>
      <c r="S162">
        <v>-8.3000000000000001E-3</v>
      </c>
      <c r="T162">
        <v>4.1700000000000001E-2</v>
      </c>
      <c r="U162">
        <v>6.1800000000000001E-2</v>
      </c>
      <c r="V162">
        <v>4.8300000000000003E-2</v>
      </c>
      <c r="W162">
        <v>3.6900000000000002E-2</v>
      </c>
      <c r="X162">
        <v>-3.3999999999999998E-3</v>
      </c>
      <c r="Y162">
        <v>-1.03E-2</v>
      </c>
      <c r="Z162">
        <v>1.77E-2</v>
      </c>
      <c r="AA162">
        <v>3.78E-2</v>
      </c>
      <c r="AB162">
        <v>8.9300000000000004E-2</v>
      </c>
      <c r="AC162">
        <v>0.1167</v>
      </c>
      <c r="AD162">
        <v>7.4999999999999997E-2</v>
      </c>
      <c r="AE162">
        <v>1.89E-2</v>
      </c>
      <c r="AF162">
        <v>5.1000000000000004E-3</v>
      </c>
      <c r="AG162">
        <v>3.4599999999999999E-2</v>
      </c>
      <c r="AH162">
        <v>2.18E-2</v>
      </c>
      <c r="AI162">
        <v>2.3599999999999999E-2</v>
      </c>
      <c r="AJ162">
        <v>6.83E-2</v>
      </c>
      <c r="AK162">
        <v>5.3199999999999997E-2</v>
      </c>
      <c r="AL162">
        <v>4.24E-2</v>
      </c>
      <c r="AM162">
        <v>4.9799999999999997E-2</v>
      </c>
      <c r="AN162">
        <v>8.3199999999999996E-2</v>
      </c>
      <c r="AO162">
        <v>6.4299999999999996E-2</v>
      </c>
    </row>
    <row r="163" spans="1:41">
      <c r="A163">
        <v>197109</v>
      </c>
      <c r="B163">
        <v>-8.6E-3</v>
      </c>
      <c r="C163">
        <v>4.1999999999999997E-3</v>
      </c>
      <c r="D163">
        <v>-2.9399999999999999E-2</v>
      </c>
      <c r="E163">
        <v>2.0899999999999998E-2</v>
      </c>
      <c r="F163">
        <v>3.7000000000000002E-3</v>
      </c>
      <c r="H163">
        <v>197109</v>
      </c>
      <c r="I163">
        <v>-5.4999999999999997E-3</v>
      </c>
      <c r="J163">
        <v>-5.4000000000000003E-3</v>
      </c>
      <c r="K163">
        <v>-1.6199999999999999E-2</v>
      </c>
      <c r="L163">
        <v>-8.8999999999999999E-3</v>
      </c>
      <c r="M163">
        <v>-1.11E-2</v>
      </c>
      <c r="N163">
        <v>-3.0999999999999999E-3</v>
      </c>
      <c r="O163">
        <v>-1.0800000000000001E-2</v>
      </c>
      <c r="P163">
        <v>-6.6E-3</v>
      </c>
      <c r="Q163">
        <v>-1.2200000000000001E-2</v>
      </c>
      <c r="R163">
        <v>-8.0999999999999996E-3</v>
      </c>
      <c r="S163">
        <v>2.5999999999999999E-3</v>
      </c>
      <c r="T163">
        <v>4.8999999999999998E-3</v>
      </c>
      <c r="U163">
        <v>-4.4999999999999997E-3</v>
      </c>
      <c r="V163">
        <v>-6.3E-3</v>
      </c>
      <c r="W163">
        <v>-2.0799999999999999E-2</v>
      </c>
      <c r="X163">
        <v>-5.4000000000000003E-3</v>
      </c>
      <c r="Y163">
        <v>-2.4899999999999999E-2</v>
      </c>
      <c r="Z163">
        <v>-1.4E-2</v>
      </c>
      <c r="AA163">
        <v>-0.02</v>
      </c>
      <c r="AB163">
        <v>-2.3900000000000001E-2</v>
      </c>
      <c r="AC163">
        <v>-4.4600000000000001E-2</v>
      </c>
      <c r="AD163">
        <v>-4.9500000000000002E-2</v>
      </c>
      <c r="AE163">
        <v>-4.02E-2</v>
      </c>
      <c r="AF163">
        <v>-1.4800000000000001E-2</v>
      </c>
      <c r="AG163">
        <v>-1.54E-2</v>
      </c>
      <c r="AH163">
        <v>-1.8100000000000002E-2</v>
      </c>
      <c r="AI163">
        <v>7.0000000000000001E-3</v>
      </c>
      <c r="AJ163">
        <v>4.1999999999999997E-3</v>
      </c>
      <c r="AK163">
        <v>-7.1000000000000004E-3</v>
      </c>
      <c r="AL163">
        <v>-9.2999999999999992E-3</v>
      </c>
      <c r="AM163">
        <v>-1.0200000000000001E-2</v>
      </c>
      <c r="AN163">
        <v>8.0000000000000004E-4</v>
      </c>
      <c r="AO163">
        <v>4.1000000000000002E-2</v>
      </c>
    </row>
    <row r="164" spans="1:41">
      <c r="A164">
        <v>197110</v>
      </c>
      <c r="B164">
        <v>-4.4200000000000003E-2</v>
      </c>
      <c r="C164">
        <v>-1.7899999999999999E-2</v>
      </c>
      <c r="D164">
        <v>-4.8999999999999998E-3</v>
      </c>
      <c r="E164">
        <v>4.5999999999999999E-3</v>
      </c>
      <c r="F164">
        <v>3.7000000000000002E-3</v>
      </c>
      <c r="H164">
        <v>197110</v>
      </c>
      <c r="I164">
        <v>-7.3499999999999996E-2</v>
      </c>
      <c r="J164">
        <v>-6.4399999999999999E-2</v>
      </c>
      <c r="K164">
        <v>-5.9200000000000003E-2</v>
      </c>
      <c r="L164">
        <v>-4.6100000000000002E-2</v>
      </c>
      <c r="M164">
        <v>-6.1899999999999997E-2</v>
      </c>
      <c r="N164">
        <v>-6.7400000000000002E-2</v>
      </c>
      <c r="O164">
        <v>-4.5900000000000003E-2</v>
      </c>
      <c r="P164">
        <v>-4.3299999999999998E-2</v>
      </c>
      <c r="Q164">
        <v>-5.96E-2</v>
      </c>
      <c r="R164">
        <v>-3.6499999999999998E-2</v>
      </c>
      <c r="S164">
        <v>-3.6999999999999998E-2</v>
      </c>
      <c r="T164">
        <v>-3.5099999999999999E-2</v>
      </c>
      <c r="U164">
        <v>-4.9299999999999997E-2</v>
      </c>
      <c r="V164">
        <v>-5.8200000000000002E-2</v>
      </c>
      <c r="W164">
        <v>-5.9200000000000003E-2</v>
      </c>
      <c r="X164">
        <v>-3.0300000000000001E-2</v>
      </c>
      <c r="Y164">
        <v>-3.7600000000000001E-2</v>
      </c>
      <c r="Z164">
        <v>-3.39E-2</v>
      </c>
      <c r="AA164">
        <v>-4.8300000000000003E-2</v>
      </c>
      <c r="AB164">
        <v>-4.3299999999999998E-2</v>
      </c>
      <c r="AC164">
        <v>-7.1199999999999999E-2</v>
      </c>
      <c r="AD164">
        <v>-3.61E-2</v>
      </c>
      <c r="AE164">
        <v>-9.5600000000000004E-2</v>
      </c>
      <c r="AF164">
        <v>-4.36E-2</v>
      </c>
      <c r="AG164">
        <v>-3.2000000000000001E-2</v>
      </c>
      <c r="AH164">
        <v>-2.6700000000000002E-2</v>
      </c>
      <c r="AI164">
        <v>-3.8199999999999998E-2</v>
      </c>
      <c r="AJ164">
        <v>-3.9800000000000002E-2</v>
      </c>
      <c r="AK164">
        <v>-4.7800000000000002E-2</v>
      </c>
      <c r="AL164">
        <v>-4.7899999999999998E-2</v>
      </c>
      <c r="AM164">
        <v>-6.3600000000000004E-2</v>
      </c>
      <c r="AN164">
        <v>-4.4600000000000001E-2</v>
      </c>
      <c r="AO164">
        <v>5.0999999999999997E-2</v>
      </c>
    </row>
    <row r="165" spans="1:41">
      <c r="A165">
        <v>197111</v>
      </c>
      <c r="B165">
        <v>-4.5999999999999999E-3</v>
      </c>
      <c r="C165">
        <v>-2.8299999999999999E-2</v>
      </c>
      <c r="D165">
        <v>-1.7399999999999999E-2</v>
      </c>
      <c r="E165">
        <v>1.47E-2</v>
      </c>
      <c r="F165">
        <v>3.7000000000000002E-3</v>
      </c>
      <c r="H165">
        <v>197111</v>
      </c>
      <c r="I165">
        <v>-5.9299999999999999E-2</v>
      </c>
      <c r="J165">
        <v>-4.19E-2</v>
      </c>
      <c r="K165">
        <v>-4.1200000000000001E-2</v>
      </c>
      <c r="L165">
        <v>-1.5900000000000001E-2</v>
      </c>
      <c r="M165">
        <v>-2.23E-2</v>
      </c>
      <c r="N165">
        <v>-2.3300000000000001E-2</v>
      </c>
      <c r="O165">
        <v>-1.5699999999999999E-2</v>
      </c>
      <c r="P165">
        <v>-1.84E-2</v>
      </c>
      <c r="Q165">
        <v>-1.37E-2</v>
      </c>
      <c r="R165">
        <v>6.1000000000000004E-3</v>
      </c>
      <c r="S165">
        <v>-6.54E-2</v>
      </c>
      <c r="T165">
        <v>7.1999999999999998E-3</v>
      </c>
      <c r="U165">
        <v>4.0000000000000002E-4</v>
      </c>
      <c r="V165">
        <v>-4.1000000000000003E-3</v>
      </c>
      <c r="W165">
        <v>-1.15E-2</v>
      </c>
      <c r="X165">
        <v>-8.8000000000000005E-3</v>
      </c>
      <c r="Y165">
        <v>-7.7999999999999996E-3</v>
      </c>
      <c r="Z165">
        <v>-1.03E-2</v>
      </c>
      <c r="AA165">
        <v>-1.66E-2</v>
      </c>
      <c r="AB165">
        <v>-2.3699999999999999E-2</v>
      </c>
      <c r="AC165">
        <v>-3.3599999999999998E-2</v>
      </c>
      <c r="AD165">
        <v>-4.0800000000000003E-2</v>
      </c>
      <c r="AE165">
        <v>-3.8199999999999998E-2</v>
      </c>
      <c r="AF165">
        <v>-1.9599999999999999E-2</v>
      </c>
      <c r="AG165">
        <v>-1E-4</v>
      </c>
      <c r="AH165">
        <v>-2.9999999999999997E-4</v>
      </c>
      <c r="AI165">
        <v>-7.7000000000000002E-3</v>
      </c>
      <c r="AJ165">
        <v>-1.6000000000000001E-3</v>
      </c>
      <c r="AK165">
        <v>4.3E-3</v>
      </c>
      <c r="AL165">
        <v>-9.4000000000000004E-3</v>
      </c>
      <c r="AM165">
        <v>-2.5999999999999999E-3</v>
      </c>
      <c r="AN165">
        <v>6.4999999999999997E-3</v>
      </c>
      <c r="AO165">
        <v>4.4699999999999997E-2</v>
      </c>
    </row>
    <row r="166" spans="1:41">
      <c r="A166">
        <v>197112</v>
      </c>
      <c r="B166">
        <v>8.7099999999999997E-2</v>
      </c>
      <c r="C166">
        <v>3.3000000000000002E-2</v>
      </c>
      <c r="D166">
        <v>-3.0000000000000001E-3</v>
      </c>
      <c r="E166">
        <v>-6.7999999999999996E-3</v>
      </c>
      <c r="F166">
        <v>3.7000000000000002E-3</v>
      </c>
      <c r="H166">
        <v>197112</v>
      </c>
      <c r="I166">
        <v>0.12479999999999999</v>
      </c>
      <c r="J166">
        <v>0.1206</v>
      </c>
      <c r="K166">
        <v>0.13500000000000001</v>
      </c>
      <c r="L166">
        <v>0.1148</v>
      </c>
      <c r="M166">
        <v>9.9000000000000005E-2</v>
      </c>
      <c r="N166">
        <v>0.1138</v>
      </c>
      <c r="O166">
        <v>0.10879999999999999</v>
      </c>
      <c r="P166">
        <v>9.3799999999999994E-2</v>
      </c>
      <c r="Q166">
        <v>9.4399999999999998E-2</v>
      </c>
      <c r="R166">
        <v>7.6600000000000001E-2</v>
      </c>
      <c r="S166">
        <v>4.82E-2</v>
      </c>
      <c r="T166">
        <v>9.3299999999999994E-2</v>
      </c>
      <c r="U166">
        <v>7.5600000000000001E-2</v>
      </c>
      <c r="V166">
        <v>9.7000000000000003E-2</v>
      </c>
      <c r="W166">
        <v>9.7000000000000003E-2</v>
      </c>
      <c r="X166">
        <v>7.6399999999999996E-2</v>
      </c>
      <c r="Y166">
        <v>9.6699999999999994E-2</v>
      </c>
      <c r="Z166">
        <v>6.9099999999999995E-2</v>
      </c>
      <c r="AA166">
        <v>8.6099999999999996E-2</v>
      </c>
      <c r="AB166">
        <v>9.9400000000000002E-2</v>
      </c>
      <c r="AC166">
        <v>0.11650000000000001</v>
      </c>
      <c r="AD166">
        <v>2.3199999999999998E-2</v>
      </c>
      <c r="AE166">
        <v>0.11409999999999999</v>
      </c>
      <c r="AF166">
        <v>9.8400000000000001E-2</v>
      </c>
      <c r="AG166">
        <v>8.6300000000000002E-2</v>
      </c>
      <c r="AH166">
        <v>7.3899999999999993E-2</v>
      </c>
      <c r="AI166">
        <v>7.7899999999999997E-2</v>
      </c>
      <c r="AJ166">
        <v>9.0200000000000002E-2</v>
      </c>
      <c r="AK166">
        <v>8.1799999999999998E-2</v>
      </c>
      <c r="AL166">
        <v>8.2799999999999999E-2</v>
      </c>
      <c r="AM166">
        <v>9.5899999999999999E-2</v>
      </c>
      <c r="AN166">
        <v>0.1047</v>
      </c>
      <c r="AO166">
        <v>-9.4000000000000004E-3</v>
      </c>
    </row>
    <row r="167" spans="1:41">
      <c r="A167">
        <v>197201</v>
      </c>
      <c r="B167">
        <v>2.4799999999999999E-2</v>
      </c>
      <c r="C167">
        <v>6.0999999999999999E-2</v>
      </c>
      <c r="D167">
        <v>2.0500000000000001E-2</v>
      </c>
      <c r="E167">
        <v>2.3999999999999998E-3</v>
      </c>
      <c r="F167">
        <v>2.8999999999999998E-3</v>
      </c>
      <c r="H167">
        <v>197201</v>
      </c>
      <c r="I167">
        <v>0.14399999999999999</v>
      </c>
      <c r="J167">
        <v>0.11210000000000001</v>
      </c>
      <c r="K167">
        <v>7.46E-2</v>
      </c>
      <c r="L167">
        <v>7.2400000000000006E-2</v>
      </c>
      <c r="M167">
        <v>5.3499999999999999E-2</v>
      </c>
      <c r="N167">
        <v>4.7500000000000001E-2</v>
      </c>
      <c r="O167">
        <v>3.9600000000000003E-2</v>
      </c>
      <c r="P167">
        <v>2.1499999999999998E-2</v>
      </c>
      <c r="Q167">
        <v>1.7100000000000001E-2</v>
      </c>
      <c r="R167">
        <v>1.4E-2</v>
      </c>
      <c r="S167">
        <v>0.13</v>
      </c>
      <c r="T167">
        <v>3.85E-2</v>
      </c>
      <c r="U167">
        <v>1.0200000000000001E-2</v>
      </c>
      <c r="V167">
        <v>2.01E-2</v>
      </c>
      <c r="W167">
        <v>9.4999999999999998E-3</v>
      </c>
      <c r="X167">
        <v>4.7000000000000002E-3</v>
      </c>
      <c r="Y167">
        <v>-1.9E-3</v>
      </c>
      <c r="Z167">
        <v>1.2699999999999999E-2</v>
      </c>
      <c r="AA167">
        <v>3.2899999999999999E-2</v>
      </c>
      <c r="AB167">
        <v>7.4399999999999994E-2</v>
      </c>
      <c r="AC167">
        <v>9.0399999999999994E-2</v>
      </c>
      <c r="AD167">
        <v>5.1900000000000002E-2</v>
      </c>
      <c r="AE167">
        <v>6.1699999999999998E-2</v>
      </c>
      <c r="AF167">
        <v>-1.17E-2</v>
      </c>
      <c r="AG167">
        <v>1.2699999999999999E-2</v>
      </c>
      <c r="AH167">
        <v>6.9999999999999999E-4</v>
      </c>
      <c r="AI167">
        <v>3.8899999999999997E-2</v>
      </c>
      <c r="AJ167">
        <v>2.92E-2</v>
      </c>
      <c r="AK167">
        <v>2.2800000000000001E-2</v>
      </c>
      <c r="AL167">
        <v>1.6199999999999999E-2</v>
      </c>
      <c r="AM167">
        <v>1.7399999999999999E-2</v>
      </c>
      <c r="AN167">
        <v>5.62E-2</v>
      </c>
      <c r="AO167">
        <v>-5.4999999999999997E-3</v>
      </c>
    </row>
    <row r="168" spans="1:41">
      <c r="A168">
        <v>197202</v>
      </c>
      <c r="B168">
        <v>2.87E-2</v>
      </c>
      <c r="C168">
        <v>1.38E-2</v>
      </c>
      <c r="D168">
        <v>-2.7699999999999999E-2</v>
      </c>
      <c r="E168">
        <v>2.7099999999999999E-2</v>
      </c>
      <c r="F168">
        <v>2.5000000000000001E-3</v>
      </c>
      <c r="H168">
        <v>197202</v>
      </c>
      <c r="I168">
        <v>4.41E-2</v>
      </c>
      <c r="J168">
        <v>3.3399999999999999E-2</v>
      </c>
      <c r="K168">
        <v>3.3099999999999997E-2</v>
      </c>
      <c r="L168">
        <v>3.7499999999999999E-2</v>
      </c>
      <c r="M168">
        <v>2.1600000000000001E-2</v>
      </c>
      <c r="N168">
        <v>4.1300000000000003E-2</v>
      </c>
      <c r="O168">
        <v>3.27E-2</v>
      </c>
      <c r="P168">
        <v>1.47E-2</v>
      </c>
      <c r="Q168">
        <v>3.1199999999999999E-2</v>
      </c>
      <c r="R168">
        <v>2.8000000000000001E-2</v>
      </c>
      <c r="S168">
        <v>1.61E-2</v>
      </c>
      <c r="T168">
        <v>4.9399999999999999E-2</v>
      </c>
      <c r="U168">
        <v>3.9699999999999999E-2</v>
      </c>
      <c r="V168">
        <v>2.7400000000000001E-2</v>
      </c>
      <c r="W168">
        <v>1.9699999999999999E-2</v>
      </c>
      <c r="X168">
        <v>5.4999999999999997E-3</v>
      </c>
      <c r="Y168">
        <v>1.6400000000000001E-2</v>
      </c>
      <c r="Z168">
        <v>2.9999999999999997E-4</v>
      </c>
      <c r="AA168">
        <v>1.7999999999999999E-2</v>
      </c>
      <c r="AB168">
        <v>5.3E-3</v>
      </c>
      <c r="AC168">
        <v>1.2800000000000001E-2</v>
      </c>
      <c r="AD168">
        <v>-3.6600000000000001E-2</v>
      </c>
      <c r="AE168">
        <v>4.58E-2</v>
      </c>
      <c r="AF168">
        <v>4.2000000000000003E-2</v>
      </c>
      <c r="AG168">
        <v>-4.5999999999999999E-3</v>
      </c>
      <c r="AH168">
        <v>-4.1999999999999997E-3</v>
      </c>
      <c r="AI168">
        <v>1.4200000000000001E-2</v>
      </c>
      <c r="AJ168">
        <v>1.6899999999999998E-2</v>
      </c>
      <c r="AK168">
        <v>4.6899999999999997E-2</v>
      </c>
      <c r="AL168">
        <v>3.0499999999999999E-2</v>
      </c>
      <c r="AM168">
        <v>4.8000000000000001E-2</v>
      </c>
      <c r="AN168">
        <v>5.33E-2</v>
      </c>
      <c r="AO168">
        <v>7.4999999999999997E-3</v>
      </c>
    </row>
    <row r="169" spans="1:41">
      <c r="A169">
        <v>197203</v>
      </c>
      <c r="B169">
        <v>6.3E-3</v>
      </c>
      <c r="C169">
        <v>-2.5999999999999999E-3</v>
      </c>
      <c r="D169">
        <v>-1.67E-2</v>
      </c>
      <c r="E169">
        <v>2.9100000000000001E-2</v>
      </c>
      <c r="F169">
        <v>2.7000000000000001E-3</v>
      </c>
      <c r="H169">
        <v>197203</v>
      </c>
      <c r="I169">
        <v>-1.1299999999999999E-2</v>
      </c>
      <c r="J169">
        <v>-7.1000000000000004E-3</v>
      </c>
      <c r="K169">
        <v>2.3E-3</v>
      </c>
      <c r="L169">
        <v>2.9999999999999997E-4</v>
      </c>
      <c r="M169">
        <v>4.7999999999999996E-3</v>
      </c>
      <c r="N169">
        <v>1.0500000000000001E-2</v>
      </c>
      <c r="O169">
        <v>7.4000000000000003E-3</v>
      </c>
      <c r="P169">
        <v>1.04E-2</v>
      </c>
      <c r="Q169">
        <v>-5.5999999999999999E-3</v>
      </c>
      <c r="R169">
        <v>8.3999999999999995E-3</v>
      </c>
      <c r="S169">
        <v>-1.9699999999999999E-2</v>
      </c>
      <c r="T169">
        <v>1.7999999999999999E-2</v>
      </c>
      <c r="U169">
        <v>2.6499999999999999E-2</v>
      </c>
      <c r="V169">
        <v>4.5999999999999999E-3</v>
      </c>
      <c r="W169">
        <v>-1.9E-3</v>
      </c>
      <c r="X169">
        <v>-1.0500000000000001E-2</v>
      </c>
      <c r="Y169">
        <v>-2.98E-2</v>
      </c>
      <c r="Z169">
        <v>-1.66E-2</v>
      </c>
      <c r="AA169">
        <v>-8.2000000000000007E-3</v>
      </c>
      <c r="AB169">
        <v>1.26E-2</v>
      </c>
      <c r="AC169">
        <v>2.8999999999999998E-3</v>
      </c>
      <c r="AD169">
        <v>-1.5100000000000001E-2</v>
      </c>
      <c r="AE169">
        <v>-1.9E-2</v>
      </c>
      <c r="AF169">
        <v>-3.0200000000000001E-2</v>
      </c>
      <c r="AG169">
        <v>-8.0000000000000002E-3</v>
      </c>
      <c r="AH169">
        <v>-1.8800000000000001E-2</v>
      </c>
      <c r="AI169">
        <v>-1.11E-2</v>
      </c>
      <c r="AJ169">
        <v>2.5100000000000001E-2</v>
      </c>
      <c r="AK169">
        <v>8.8999999999999999E-3</v>
      </c>
      <c r="AL169">
        <v>2.5000000000000001E-3</v>
      </c>
      <c r="AM169">
        <v>3.0700000000000002E-2</v>
      </c>
      <c r="AN169">
        <v>1.0999999999999999E-2</v>
      </c>
      <c r="AO169">
        <v>0.03</v>
      </c>
    </row>
    <row r="170" spans="1:41">
      <c r="A170">
        <v>197204</v>
      </c>
      <c r="B170">
        <v>2.8999999999999998E-3</v>
      </c>
      <c r="C170">
        <v>1E-4</v>
      </c>
      <c r="D170">
        <v>2.3999999999999998E-3</v>
      </c>
      <c r="E170">
        <v>2.9000000000000001E-2</v>
      </c>
      <c r="F170">
        <v>2.8999999999999998E-3</v>
      </c>
      <c r="H170">
        <v>197204</v>
      </c>
      <c r="I170">
        <v>2.0999999999999999E-3</v>
      </c>
      <c r="J170">
        <v>-4.4999999999999997E-3</v>
      </c>
      <c r="K170">
        <v>1.2699999999999999E-2</v>
      </c>
      <c r="L170">
        <v>2.3E-3</v>
      </c>
      <c r="M170">
        <v>1E-3</v>
      </c>
      <c r="N170">
        <v>-8.9999999999999998E-4</v>
      </c>
      <c r="O170">
        <v>3.5000000000000001E-3</v>
      </c>
      <c r="P170">
        <v>-7.7000000000000002E-3</v>
      </c>
      <c r="Q170">
        <v>9.1999999999999998E-3</v>
      </c>
      <c r="R170">
        <v>3.3999999999999998E-3</v>
      </c>
      <c r="S170">
        <v>-1.2999999999999999E-3</v>
      </c>
      <c r="T170">
        <v>7.9000000000000008E-3</v>
      </c>
      <c r="U170">
        <v>1.1999999999999999E-3</v>
      </c>
      <c r="V170">
        <v>2.0999999999999999E-3</v>
      </c>
      <c r="W170">
        <v>3.2000000000000002E-3</v>
      </c>
      <c r="X170">
        <v>1E-4</v>
      </c>
      <c r="Y170">
        <v>-3.0000000000000001E-3</v>
      </c>
      <c r="Z170">
        <v>-2.3999999999999998E-3</v>
      </c>
      <c r="AA170">
        <v>1.1599999999999999E-2</v>
      </c>
      <c r="AB170">
        <v>1.0699999999999999E-2</v>
      </c>
      <c r="AC170">
        <v>-4.0000000000000001E-3</v>
      </c>
      <c r="AD170">
        <v>-1.1900000000000001E-2</v>
      </c>
      <c r="AE170">
        <v>-2.4799999999999999E-2</v>
      </c>
      <c r="AF170">
        <v>5.8999999999999999E-3</v>
      </c>
      <c r="AG170">
        <v>-1.06E-2</v>
      </c>
      <c r="AH170">
        <v>-1.2E-2</v>
      </c>
      <c r="AI170">
        <v>-1.54E-2</v>
      </c>
      <c r="AJ170">
        <v>0.01</v>
      </c>
      <c r="AK170">
        <v>8.5000000000000006E-3</v>
      </c>
      <c r="AL170">
        <v>-4.0000000000000002E-4</v>
      </c>
      <c r="AM170">
        <v>2.3900000000000001E-2</v>
      </c>
      <c r="AN170">
        <v>9.7000000000000003E-3</v>
      </c>
      <c r="AO170">
        <v>3.4500000000000003E-2</v>
      </c>
    </row>
    <row r="171" spans="1:41">
      <c r="A171">
        <v>197205</v>
      </c>
      <c r="B171">
        <v>1.2500000000000001E-2</v>
      </c>
      <c r="C171">
        <v>-2.7699999999999999E-2</v>
      </c>
      <c r="D171">
        <v>-2.69E-2</v>
      </c>
      <c r="E171">
        <v>3.1800000000000002E-2</v>
      </c>
      <c r="F171">
        <v>3.0000000000000001E-3</v>
      </c>
      <c r="H171">
        <v>197205</v>
      </c>
      <c r="I171">
        <v>-3.1399999999999997E-2</v>
      </c>
      <c r="J171">
        <v>-2.1600000000000001E-2</v>
      </c>
      <c r="K171">
        <v>-3.5999999999999997E-2</v>
      </c>
      <c r="L171">
        <v>-5.1000000000000004E-3</v>
      </c>
      <c r="M171">
        <v>-1.41E-2</v>
      </c>
      <c r="N171">
        <v>-2.2000000000000001E-3</v>
      </c>
      <c r="O171">
        <v>1.7999999999999999E-2</v>
      </c>
      <c r="P171">
        <v>-7.4000000000000003E-3</v>
      </c>
      <c r="Q171">
        <v>4.4999999999999997E-3</v>
      </c>
      <c r="R171">
        <v>2.2599999999999999E-2</v>
      </c>
      <c r="S171">
        <v>-5.3999999999999999E-2</v>
      </c>
      <c r="T171">
        <v>3.73E-2</v>
      </c>
      <c r="U171">
        <v>1.37E-2</v>
      </c>
      <c r="V171">
        <v>-1E-3</v>
      </c>
      <c r="W171">
        <v>-2.5700000000000001E-2</v>
      </c>
      <c r="X171">
        <v>6.4000000000000003E-3</v>
      </c>
      <c r="Y171">
        <v>2.3300000000000001E-2</v>
      </c>
      <c r="Z171">
        <v>7.7999999999999996E-3</v>
      </c>
      <c r="AA171">
        <v>-1.7999999999999999E-2</v>
      </c>
      <c r="AB171">
        <v>-1.9300000000000001E-2</v>
      </c>
      <c r="AC171">
        <v>-2.3E-2</v>
      </c>
      <c r="AD171">
        <v>-6.0299999999999999E-2</v>
      </c>
      <c r="AE171">
        <v>-2.06E-2</v>
      </c>
      <c r="AF171">
        <v>4.0000000000000001E-3</v>
      </c>
      <c r="AG171">
        <v>-1.77E-2</v>
      </c>
      <c r="AH171">
        <v>1.46E-2</v>
      </c>
      <c r="AI171">
        <v>-1.2699999999999999E-2</v>
      </c>
      <c r="AJ171">
        <v>-2.5000000000000001E-3</v>
      </c>
      <c r="AK171">
        <v>1.2800000000000001E-2</v>
      </c>
      <c r="AL171">
        <v>1.32E-2</v>
      </c>
      <c r="AM171">
        <v>3.1800000000000002E-2</v>
      </c>
      <c r="AN171">
        <v>5.1400000000000001E-2</v>
      </c>
      <c r="AO171">
        <v>7.1999999999999995E-2</v>
      </c>
    </row>
    <row r="172" spans="1:41">
      <c r="A172">
        <v>197206</v>
      </c>
      <c r="B172">
        <v>-2.4299999999999999E-2</v>
      </c>
      <c r="C172">
        <v>3.2000000000000002E-3</v>
      </c>
      <c r="D172">
        <v>-2.4899999999999999E-2</v>
      </c>
      <c r="E172">
        <v>1.9199999999999998E-2</v>
      </c>
      <c r="F172">
        <v>2.8999999999999998E-3</v>
      </c>
      <c r="H172">
        <v>197206</v>
      </c>
      <c r="I172">
        <v>-4.4900000000000002E-2</v>
      </c>
      <c r="J172">
        <v>-3.56E-2</v>
      </c>
      <c r="K172">
        <v>-2.46E-2</v>
      </c>
      <c r="L172">
        <v>-2.4400000000000002E-2</v>
      </c>
      <c r="M172">
        <v>-3.7699999999999997E-2</v>
      </c>
      <c r="N172">
        <v>-2.46E-2</v>
      </c>
      <c r="O172">
        <v>-3.1199999999999999E-2</v>
      </c>
      <c r="P172">
        <v>-4.2700000000000002E-2</v>
      </c>
      <c r="Q172">
        <v>-3.4200000000000001E-2</v>
      </c>
      <c r="R172">
        <v>-1.7299999999999999E-2</v>
      </c>
      <c r="S172">
        <v>-2.76E-2</v>
      </c>
      <c r="T172">
        <v>-3.8E-3</v>
      </c>
      <c r="U172">
        <v>-2.87E-2</v>
      </c>
      <c r="V172">
        <v>-2.1299999999999999E-2</v>
      </c>
      <c r="W172">
        <v>-4.5100000000000001E-2</v>
      </c>
      <c r="X172">
        <v>-3.04E-2</v>
      </c>
      <c r="Y172">
        <v>-2.7400000000000001E-2</v>
      </c>
      <c r="Z172">
        <v>-2.23E-2</v>
      </c>
      <c r="AA172">
        <v>-5.1799999999999999E-2</v>
      </c>
      <c r="AB172">
        <v>-6.0400000000000002E-2</v>
      </c>
      <c r="AC172">
        <v>-6.4000000000000001E-2</v>
      </c>
      <c r="AD172">
        <v>-6.0199999999999997E-2</v>
      </c>
      <c r="AE172">
        <v>-6.2E-2</v>
      </c>
      <c r="AF172">
        <v>-4.36E-2</v>
      </c>
      <c r="AG172">
        <v>-3.3300000000000003E-2</v>
      </c>
      <c r="AH172">
        <v>-2.6200000000000001E-2</v>
      </c>
      <c r="AI172">
        <v>-1.8499999999999999E-2</v>
      </c>
      <c r="AJ172">
        <v>-2.5999999999999999E-2</v>
      </c>
      <c r="AK172">
        <v>-2.63E-2</v>
      </c>
      <c r="AL172">
        <v>-2.9399999999999999E-2</v>
      </c>
      <c r="AM172">
        <v>-1.6500000000000001E-2</v>
      </c>
      <c r="AN172">
        <v>3.0999999999999999E-3</v>
      </c>
      <c r="AO172">
        <v>6.5100000000000005E-2</v>
      </c>
    </row>
    <row r="173" spans="1:41">
      <c r="A173">
        <v>197207</v>
      </c>
      <c r="B173">
        <v>-8.0000000000000002E-3</v>
      </c>
      <c r="C173">
        <v>-2.87E-2</v>
      </c>
      <c r="D173">
        <v>7.7000000000000002E-3</v>
      </c>
      <c r="E173">
        <v>2.75E-2</v>
      </c>
      <c r="F173">
        <v>3.0999999999999999E-3</v>
      </c>
      <c r="H173">
        <v>197207</v>
      </c>
      <c r="I173">
        <v>-0.04</v>
      </c>
      <c r="J173">
        <v>-5.2699999999999997E-2</v>
      </c>
      <c r="K173">
        <v>-3.8699999999999998E-2</v>
      </c>
      <c r="L173">
        <v>-4.4699999999999997E-2</v>
      </c>
      <c r="M173">
        <v>-2.4E-2</v>
      </c>
      <c r="N173">
        <v>-2.7900000000000001E-2</v>
      </c>
      <c r="O173">
        <v>-3.0499999999999999E-2</v>
      </c>
      <c r="P173">
        <v>-2.92E-2</v>
      </c>
      <c r="Q173">
        <v>-2.3699999999999999E-2</v>
      </c>
      <c r="R173">
        <v>6.1000000000000004E-3</v>
      </c>
      <c r="S173">
        <v>-4.6100000000000002E-2</v>
      </c>
      <c r="T173">
        <v>1.4200000000000001E-2</v>
      </c>
      <c r="U173">
        <v>-1.6899999999999998E-2</v>
      </c>
      <c r="V173">
        <v>-2.3800000000000002E-2</v>
      </c>
      <c r="W173">
        <v>-2.29E-2</v>
      </c>
      <c r="X173">
        <v>-1.9099999999999999E-2</v>
      </c>
      <c r="Y173">
        <v>-7.3000000000000001E-3</v>
      </c>
      <c r="Z173">
        <v>-2.0400000000000001E-2</v>
      </c>
      <c r="AA173">
        <v>-1.0999999999999999E-2</v>
      </c>
      <c r="AB173">
        <v>-2.3099999999999999E-2</v>
      </c>
      <c r="AC173">
        <v>-2.4400000000000002E-2</v>
      </c>
      <c r="AD173">
        <v>-3.8600000000000002E-2</v>
      </c>
      <c r="AE173">
        <v>-5.0500000000000003E-2</v>
      </c>
      <c r="AF173">
        <v>-2.98E-2</v>
      </c>
      <c r="AG173">
        <v>-3.7699999999999997E-2</v>
      </c>
      <c r="AH173">
        <v>-1.2800000000000001E-2</v>
      </c>
      <c r="AI173">
        <v>3.8E-3</v>
      </c>
      <c r="AJ173">
        <v>-1.8499999999999999E-2</v>
      </c>
      <c r="AK173">
        <v>-1.5699999999999999E-2</v>
      </c>
      <c r="AL173">
        <v>9.2999999999999992E-3</v>
      </c>
      <c r="AM173">
        <v>1.67E-2</v>
      </c>
      <c r="AN173">
        <v>-6.0000000000000001E-3</v>
      </c>
      <c r="AO173">
        <v>4.4499999999999998E-2</v>
      </c>
    </row>
    <row r="174" spans="1:41">
      <c r="A174">
        <v>197208</v>
      </c>
      <c r="B174">
        <v>3.2599999999999997E-2</v>
      </c>
      <c r="C174">
        <v>-4.07E-2</v>
      </c>
      <c r="D174">
        <v>4.6800000000000001E-2</v>
      </c>
      <c r="E174">
        <v>-5.3400000000000003E-2</v>
      </c>
      <c r="F174">
        <v>2.8999999999999998E-3</v>
      </c>
      <c r="H174">
        <v>197208</v>
      </c>
      <c r="I174">
        <v>-4.0000000000000001E-3</v>
      </c>
      <c r="J174">
        <v>-6.4999999999999997E-3</v>
      </c>
      <c r="K174">
        <v>2.8999999999999998E-3</v>
      </c>
      <c r="L174">
        <v>9.7000000000000003E-3</v>
      </c>
      <c r="M174">
        <v>2.5700000000000001E-2</v>
      </c>
      <c r="N174">
        <v>2.1899999999999999E-2</v>
      </c>
      <c r="O174">
        <v>2.2700000000000001E-2</v>
      </c>
      <c r="P174">
        <v>3.56E-2</v>
      </c>
      <c r="Q174">
        <v>4.7800000000000002E-2</v>
      </c>
      <c r="R174">
        <v>3.4200000000000001E-2</v>
      </c>
      <c r="S174">
        <v>-3.8199999999999998E-2</v>
      </c>
      <c r="T174">
        <v>-2.8999999999999998E-3</v>
      </c>
      <c r="U174">
        <v>2.1399999999999999E-2</v>
      </c>
      <c r="V174">
        <v>4.4499999999999998E-2</v>
      </c>
      <c r="W174">
        <v>5.5899999999999998E-2</v>
      </c>
      <c r="X174">
        <v>5.2299999999999999E-2</v>
      </c>
      <c r="Y174">
        <v>6.0400000000000002E-2</v>
      </c>
      <c r="Z174">
        <v>8.2600000000000007E-2</v>
      </c>
      <c r="AA174">
        <v>6.9400000000000003E-2</v>
      </c>
      <c r="AB174">
        <v>5.7599999999999998E-2</v>
      </c>
      <c r="AC174">
        <v>4.6800000000000001E-2</v>
      </c>
      <c r="AD174">
        <v>4.9700000000000001E-2</v>
      </c>
      <c r="AE174">
        <v>4.1200000000000001E-2</v>
      </c>
      <c r="AF174">
        <v>8.9499999999999996E-2</v>
      </c>
      <c r="AG174">
        <v>7.1900000000000006E-2</v>
      </c>
      <c r="AH174">
        <v>6.2600000000000003E-2</v>
      </c>
      <c r="AI174">
        <v>4.9799999999999997E-2</v>
      </c>
      <c r="AJ174">
        <v>6.7599999999999993E-2</v>
      </c>
      <c r="AK174">
        <v>2.1100000000000001E-2</v>
      </c>
      <c r="AL174">
        <v>8.2000000000000007E-3</v>
      </c>
      <c r="AM174">
        <v>1.8100000000000002E-2</v>
      </c>
      <c r="AN174">
        <v>-1.83E-2</v>
      </c>
      <c r="AO174">
        <v>-5.9499999999999997E-2</v>
      </c>
    </row>
    <row r="175" spans="1:41">
      <c r="A175">
        <v>197209</v>
      </c>
      <c r="B175">
        <v>-1.14E-2</v>
      </c>
      <c r="C175">
        <v>-2.6800000000000001E-2</v>
      </c>
      <c r="D175">
        <v>4.8999999999999998E-3</v>
      </c>
      <c r="E175">
        <v>1.7500000000000002E-2</v>
      </c>
      <c r="F175">
        <v>3.3999999999999998E-3</v>
      </c>
      <c r="H175">
        <v>197209</v>
      </c>
      <c r="I175">
        <v>-4.7800000000000002E-2</v>
      </c>
      <c r="J175">
        <v>-4.3499999999999997E-2</v>
      </c>
      <c r="K175">
        <v>-3.8300000000000001E-2</v>
      </c>
      <c r="L175">
        <v>-3.2000000000000001E-2</v>
      </c>
      <c r="M175">
        <v>-2.2100000000000002E-2</v>
      </c>
      <c r="N175">
        <v>-2.7900000000000001E-2</v>
      </c>
      <c r="O175">
        <v>-3.7600000000000001E-2</v>
      </c>
      <c r="P175">
        <v>-1.6799999999999999E-2</v>
      </c>
      <c r="Q175">
        <v>-2.2499999999999999E-2</v>
      </c>
      <c r="R175">
        <v>-1.8E-3</v>
      </c>
      <c r="S175">
        <v>-4.5999999999999999E-2</v>
      </c>
      <c r="T175">
        <v>1.4E-3</v>
      </c>
      <c r="U175">
        <v>-2.1399999999999999E-2</v>
      </c>
      <c r="V175">
        <v>-2.9000000000000001E-2</v>
      </c>
      <c r="W175">
        <v>-1.8200000000000001E-2</v>
      </c>
      <c r="X175">
        <v>-2.1899999999999999E-2</v>
      </c>
      <c r="Y175">
        <v>-1.67E-2</v>
      </c>
      <c r="Z175">
        <v>-6.4999999999999997E-3</v>
      </c>
      <c r="AA175">
        <v>1.2699999999999999E-2</v>
      </c>
      <c r="AB175">
        <v>-3.8300000000000001E-2</v>
      </c>
      <c r="AC175">
        <v>-4.2900000000000001E-2</v>
      </c>
      <c r="AD175">
        <v>-4.4299999999999999E-2</v>
      </c>
      <c r="AE175">
        <v>-4.4900000000000002E-2</v>
      </c>
      <c r="AF175">
        <v>-3.61E-2</v>
      </c>
      <c r="AG175">
        <v>-1.9300000000000001E-2</v>
      </c>
      <c r="AH175">
        <v>-1.41E-2</v>
      </c>
      <c r="AI175">
        <v>1.34E-2</v>
      </c>
      <c r="AJ175">
        <v>-2.76E-2</v>
      </c>
      <c r="AK175">
        <v>-2.75E-2</v>
      </c>
      <c r="AL175">
        <v>-7.6E-3</v>
      </c>
      <c r="AM175">
        <v>-5.0000000000000001E-3</v>
      </c>
      <c r="AN175">
        <v>1.6000000000000001E-3</v>
      </c>
      <c r="AO175">
        <v>4.65E-2</v>
      </c>
    </row>
    <row r="176" spans="1:41">
      <c r="A176">
        <v>197210</v>
      </c>
      <c r="B176">
        <v>5.1999999999999998E-3</v>
      </c>
      <c r="C176">
        <v>-2.7E-2</v>
      </c>
      <c r="D176">
        <v>1.32E-2</v>
      </c>
      <c r="E176">
        <v>7.4999999999999997E-3</v>
      </c>
      <c r="F176">
        <v>4.0000000000000001E-3</v>
      </c>
      <c r="H176">
        <v>197210</v>
      </c>
      <c r="I176">
        <v>-3.6200000000000003E-2</v>
      </c>
      <c r="J176">
        <v>-2.4899999999999999E-2</v>
      </c>
      <c r="K176">
        <v>-1.4E-2</v>
      </c>
      <c r="L176">
        <v>-6.7000000000000002E-3</v>
      </c>
      <c r="M176">
        <v>-9.4999999999999998E-3</v>
      </c>
      <c r="N176">
        <v>-6.8999999999999999E-3</v>
      </c>
      <c r="O176">
        <v>-1.24E-2</v>
      </c>
      <c r="P176">
        <v>2.3999999999999998E-3</v>
      </c>
      <c r="Q176">
        <v>5.5999999999999999E-3</v>
      </c>
      <c r="R176">
        <v>1.0500000000000001E-2</v>
      </c>
      <c r="S176">
        <v>-4.6699999999999998E-2</v>
      </c>
      <c r="T176">
        <v>1.1000000000000001E-3</v>
      </c>
      <c r="U176">
        <v>4.7000000000000002E-3</v>
      </c>
      <c r="V176">
        <v>-8.6E-3</v>
      </c>
      <c r="W176">
        <v>1.7399999999999999E-2</v>
      </c>
      <c r="X176">
        <v>-3.3E-3</v>
      </c>
      <c r="Y176">
        <v>2.58E-2</v>
      </c>
      <c r="Z176">
        <v>2.01E-2</v>
      </c>
      <c r="AA176">
        <v>1.52E-2</v>
      </c>
      <c r="AB176">
        <v>2.7000000000000001E-3</v>
      </c>
      <c r="AC176">
        <v>-1.23E-2</v>
      </c>
      <c r="AD176">
        <v>-1.34E-2</v>
      </c>
      <c r="AE176">
        <v>-3.7699999999999997E-2</v>
      </c>
      <c r="AF176">
        <v>-3.0000000000000001E-3</v>
      </c>
      <c r="AG176">
        <v>8.0000000000000002E-3</v>
      </c>
      <c r="AH176">
        <v>-5.7000000000000002E-3</v>
      </c>
      <c r="AI176">
        <v>2.2100000000000002E-2</v>
      </c>
      <c r="AJ176">
        <v>8.3000000000000001E-3</v>
      </c>
      <c r="AK176">
        <v>2.18E-2</v>
      </c>
      <c r="AL176">
        <v>-2.9999999999999997E-4</v>
      </c>
      <c r="AM176">
        <v>-4.4999999999999997E-3</v>
      </c>
      <c r="AN176">
        <v>1.3100000000000001E-2</v>
      </c>
      <c r="AO176">
        <v>5.0799999999999998E-2</v>
      </c>
    </row>
    <row r="177" spans="1:41">
      <c r="A177">
        <v>197211</v>
      </c>
      <c r="B177">
        <v>4.5999999999999999E-2</v>
      </c>
      <c r="C177">
        <v>-1.12E-2</v>
      </c>
      <c r="D177">
        <v>4.7800000000000002E-2</v>
      </c>
      <c r="E177">
        <v>-5.1700000000000003E-2</v>
      </c>
      <c r="F177">
        <v>3.7000000000000002E-3</v>
      </c>
      <c r="H177">
        <v>197211</v>
      </c>
      <c r="I177">
        <v>3.9300000000000002E-2</v>
      </c>
      <c r="J177">
        <v>4.4499999999999998E-2</v>
      </c>
      <c r="K177">
        <v>5.7700000000000001E-2</v>
      </c>
      <c r="L177">
        <v>5.6300000000000003E-2</v>
      </c>
      <c r="M177">
        <v>5.4100000000000002E-2</v>
      </c>
      <c r="N177">
        <v>4.8300000000000003E-2</v>
      </c>
      <c r="O177">
        <v>7.0800000000000002E-2</v>
      </c>
      <c r="P177">
        <v>7.0199999999999999E-2</v>
      </c>
      <c r="Q177">
        <v>6.2799999999999995E-2</v>
      </c>
      <c r="R177">
        <v>3.61E-2</v>
      </c>
      <c r="S177">
        <v>3.2000000000000002E-3</v>
      </c>
      <c r="T177">
        <v>7.7000000000000002E-3</v>
      </c>
      <c r="U177">
        <v>4.2099999999999999E-2</v>
      </c>
      <c r="V177">
        <v>6.6799999999999998E-2</v>
      </c>
      <c r="W177">
        <v>5.1999999999999998E-2</v>
      </c>
      <c r="X177">
        <v>6.8900000000000003E-2</v>
      </c>
      <c r="Y177">
        <v>6.0699999999999997E-2</v>
      </c>
      <c r="Z177">
        <v>6.0900000000000003E-2</v>
      </c>
      <c r="AA177">
        <v>8.0699999999999994E-2</v>
      </c>
      <c r="AB177">
        <v>9.2499999999999999E-2</v>
      </c>
      <c r="AC177">
        <v>0.12189999999999999</v>
      </c>
      <c r="AD177">
        <v>0.1142</v>
      </c>
      <c r="AE177">
        <v>9.06E-2</v>
      </c>
      <c r="AF177">
        <v>8.2600000000000007E-2</v>
      </c>
      <c r="AG177">
        <v>9.0999999999999998E-2</v>
      </c>
      <c r="AH177">
        <v>7.2300000000000003E-2</v>
      </c>
      <c r="AI177">
        <v>7.7600000000000002E-2</v>
      </c>
      <c r="AJ177">
        <v>8.0699999999999994E-2</v>
      </c>
      <c r="AK177">
        <v>5.0500000000000003E-2</v>
      </c>
      <c r="AL177">
        <v>2.1999999999999999E-2</v>
      </c>
      <c r="AM177">
        <v>1.72E-2</v>
      </c>
      <c r="AN177">
        <v>1.11E-2</v>
      </c>
      <c r="AO177">
        <v>-7.9500000000000001E-2</v>
      </c>
    </row>
    <row r="178" spans="1:41">
      <c r="A178">
        <v>197212</v>
      </c>
      <c r="B178">
        <v>6.1999999999999998E-3</v>
      </c>
      <c r="C178">
        <v>-1.8499999999999999E-2</v>
      </c>
      <c r="D178">
        <v>-2.29E-2</v>
      </c>
      <c r="E178">
        <v>4.99E-2</v>
      </c>
      <c r="F178">
        <v>3.7000000000000002E-3</v>
      </c>
      <c r="H178">
        <v>197212</v>
      </c>
      <c r="I178">
        <v>-3.2500000000000001E-2</v>
      </c>
      <c r="J178">
        <v>-1.9199999999999998E-2</v>
      </c>
      <c r="K178">
        <v>-2.8799999999999999E-2</v>
      </c>
      <c r="L178">
        <v>-1.5800000000000002E-2</v>
      </c>
      <c r="M178">
        <v>-2E-3</v>
      </c>
      <c r="N178">
        <v>-1.0200000000000001E-2</v>
      </c>
      <c r="O178">
        <v>-1.5599999999999999E-2</v>
      </c>
      <c r="P178">
        <v>-1.32E-2</v>
      </c>
      <c r="Q178">
        <v>-1.54E-2</v>
      </c>
      <c r="R178">
        <v>1.9599999999999999E-2</v>
      </c>
      <c r="S178">
        <v>-5.21E-2</v>
      </c>
      <c r="T178">
        <v>3.2500000000000001E-2</v>
      </c>
      <c r="U178">
        <v>2.1399999999999999E-2</v>
      </c>
      <c r="V178">
        <v>-1.1900000000000001E-2</v>
      </c>
      <c r="W178">
        <v>-3.7000000000000002E-3</v>
      </c>
      <c r="X178">
        <v>-2.3800000000000002E-2</v>
      </c>
      <c r="Y178">
        <v>-2.0999999999999999E-3</v>
      </c>
      <c r="Z178">
        <v>-1.8700000000000001E-2</v>
      </c>
      <c r="AA178">
        <v>-1.4E-3</v>
      </c>
      <c r="AB178">
        <v>-3.0499999999999999E-2</v>
      </c>
      <c r="AC178">
        <v>-3.5000000000000003E-2</v>
      </c>
      <c r="AD178">
        <v>-6.7500000000000004E-2</v>
      </c>
      <c r="AE178">
        <v>-4.6399999999999997E-2</v>
      </c>
      <c r="AF178">
        <v>-3.5299999999999998E-2</v>
      </c>
      <c r="AG178">
        <v>-2.12E-2</v>
      </c>
      <c r="AH178">
        <v>-1.9099999999999999E-2</v>
      </c>
      <c r="AI178">
        <v>-1.12E-2</v>
      </c>
      <c r="AJ178">
        <v>-9.4000000000000004E-3</v>
      </c>
      <c r="AK178">
        <v>1.1299999999999999E-2</v>
      </c>
      <c r="AL178">
        <v>1.5100000000000001E-2</v>
      </c>
      <c r="AM178">
        <v>1.7999999999999999E-2</v>
      </c>
      <c r="AN178">
        <v>4.9399999999999999E-2</v>
      </c>
      <c r="AO178">
        <v>9.5799999999999996E-2</v>
      </c>
    </row>
    <row r="179" spans="1:41">
      <c r="A179">
        <v>197301</v>
      </c>
      <c r="B179">
        <v>-3.2899999999999999E-2</v>
      </c>
      <c r="C179">
        <v>-3.5000000000000003E-2</v>
      </c>
      <c r="D179">
        <v>2.6800000000000001E-2</v>
      </c>
      <c r="E179">
        <v>3.7199999999999997E-2</v>
      </c>
      <c r="F179">
        <v>4.4000000000000003E-3</v>
      </c>
      <c r="H179">
        <v>197301</v>
      </c>
      <c r="I179">
        <v>-3.2899999999999999E-2</v>
      </c>
      <c r="J179">
        <v>-5.5899999999999998E-2</v>
      </c>
      <c r="K179">
        <v>-5.2299999999999999E-2</v>
      </c>
      <c r="L179">
        <v>-7.8399999999999997E-2</v>
      </c>
      <c r="M179">
        <v>-6.4199999999999993E-2</v>
      </c>
      <c r="N179">
        <v>-6.6500000000000004E-2</v>
      </c>
      <c r="O179">
        <v>-6.6500000000000004E-2</v>
      </c>
      <c r="P179">
        <v>-5.67E-2</v>
      </c>
      <c r="Q179">
        <v>-7.1599999999999997E-2</v>
      </c>
      <c r="R179">
        <v>-1.03E-2</v>
      </c>
      <c r="S179">
        <v>-2.2599999999999999E-2</v>
      </c>
      <c r="T179">
        <v>-1.55E-2</v>
      </c>
      <c r="U179">
        <v>-5.9299999999999999E-2</v>
      </c>
      <c r="V179">
        <v>-5.5399999999999998E-2</v>
      </c>
      <c r="W179">
        <v>-4.8399999999999999E-2</v>
      </c>
      <c r="X179">
        <v>-6.2E-2</v>
      </c>
      <c r="Y179">
        <v>-8.0999999999999996E-3</v>
      </c>
      <c r="Z179">
        <v>-6.3E-3</v>
      </c>
      <c r="AA179">
        <v>-8.6E-3</v>
      </c>
      <c r="AB179">
        <v>-4.3299999999999998E-2</v>
      </c>
      <c r="AC179">
        <v>-4.8899999999999999E-2</v>
      </c>
      <c r="AD179">
        <v>-3.3399999999999999E-2</v>
      </c>
      <c r="AE179">
        <v>-0.11260000000000001</v>
      </c>
      <c r="AF179">
        <v>-8.6599999999999996E-2</v>
      </c>
      <c r="AG179">
        <v>-6.3100000000000003E-2</v>
      </c>
      <c r="AH179">
        <v>-5.6800000000000003E-2</v>
      </c>
      <c r="AI179">
        <v>-5.7799999999999997E-2</v>
      </c>
      <c r="AJ179">
        <v>-4.5699999999999998E-2</v>
      </c>
      <c r="AK179">
        <v>9.2999999999999992E-3</v>
      </c>
      <c r="AL179">
        <v>-1.4200000000000001E-2</v>
      </c>
      <c r="AM179">
        <v>-1.61E-2</v>
      </c>
      <c r="AN179">
        <v>-3.4099999999999998E-2</v>
      </c>
      <c r="AO179">
        <v>7.85E-2</v>
      </c>
    </row>
    <row r="180" spans="1:41">
      <c r="A180">
        <v>197302</v>
      </c>
      <c r="B180">
        <v>-4.8399999999999999E-2</v>
      </c>
      <c r="C180">
        <v>-3.9800000000000002E-2</v>
      </c>
      <c r="D180">
        <v>1.6799999999999999E-2</v>
      </c>
      <c r="E180">
        <v>2.12E-2</v>
      </c>
      <c r="F180">
        <v>4.1000000000000003E-3</v>
      </c>
      <c r="H180">
        <v>197302</v>
      </c>
      <c r="I180">
        <v>-8.48E-2</v>
      </c>
      <c r="J180">
        <v>-9.0700000000000003E-2</v>
      </c>
      <c r="K180">
        <v>-8.8800000000000004E-2</v>
      </c>
      <c r="L180">
        <v>-8.1100000000000005E-2</v>
      </c>
      <c r="M180">
        <v>-8.5999999999999993E-2</v>
      </c>
      <c r="N180">
        <v>-7.8399999999999997E-2</v>
      </c>
      <c r="O180">
        <v>-6.3500000000000001E-2</v>
      </c>
      <c r="P180">
        <v>-6.2399999999999997E-2</v>
      </c>
      <c r="Q180">
        <v>-4.2200000000000001E-2</v>
      </c>
      <c r="R180">
        <v>-3.6700000000000003E-2</v>
      </c>
      <c r="S180">
        <v>-4.8099999999999997E-2</v>
      </c>
      <c r="T180">
        <v>-2.7300000000000001E-2</v>
      </c>
      <c r="U180">
        <v>-5.5899999999999998E-2</v>
      </c>
      <c r="V180">
        <v>-4.8000000000000001E-2</v>
      </c>
      <c r="W180">
        <v>-5.1299999999999998E-2</v>
      </c>
      <c r="X180">
        <v>-6.0100000000000001E-2</v>
      </c>
      <c r="Y180">
        <v>-5.4600000000000003E-2</v>
      </c>
      <c r="Z180">
        <v>-5.9499999999999997E-2</v>
      </c>
      <c r="AA180">
        <v>-5.8900000000000001E-2</v>
      </c>
      <c r="AB180">
        <v>-4.5400000000000003E-2</v>
      </c>
      <c r="AC180">
        <v>-4.1200000000000001E-2</v>
      </c>
      <c r="AD180">
        <v>-1.3899999999999999E-2</v>
      </c>
      <c r="AE180">
        <v>-9.7100000000000006E-2</v>
      </c>
      <c r="AF180">
        <v>-9.2399999999999996E-2</v>
      </c>
      <c r="AG180">
        <v>-9.0999999999999998E-2</v>
      </c>
      <c r="AH180">
        <v>-4.5499999999999999E-2</v>
      </c>
      <c r="AI180">
        <v>-4.6100000000000002E-2</v>
      </c>
      <c r="AJ180">
        <v>-5.11E-2</v>
      </c>
      <c r="AK180">
        <v>-3.5000000000000003E-2</v>
      </c>
      <c r="AL180">
        <v>-3.9600000000000003E-2</v>
      </c>
      <c r="AM180">
        <v>-2.9100000000000001E-2</v>
      </c>
      <c r="AN180">
        <v>-5.5199999999999999E-2</v>
      </c>
      <c r="AO180">
        <v>4.19E-2</v>
      </c>
    </row>
    <row r="181" spans="1:41">
      <c r="A181">
        <v>197303</v>
      </c>
      <c r="B181">
        <v>-1.2999999999999999E-2</v>
      </c>
      <c r="C181">
        <v>-2.87E-2</v>
      </c>
      <c r="D181">
        <v>2.8400000000000002E-2</v>
      </c>
      <c r="E181">
        <v>3.6200000000000003E-2</v>
      </c>
      <c r="F181">
        <v>4.5999999999999999E-3</v>
      </c>
      <c r="H181">
        <v>197303</v>
      </c>
      <c r="I181">
        <v>-2.8799999999999999E-2</v>
      </c>
      <c r="J181">
        <v>-3.2599999999999997E-2</v>
      </c>
      <c r="K181">
        <v>-2.8799999999999999E-2</v>
      </c>
      <c r="L181">
        <v>-2.8299999999999999E-2</v>
      </c>
      <c r="M181">
        <v>-3.4200000000000001E-2</v>
      </c>
      <c r="N181">
        <v>-3.44E-2</v>
      </c>
      <c r="O181">
        <v>-2.8000000000000001E-2</v>
      </c>
      <c r="P181">
        <v>-3.2300000000000002E-2</v>
      </c>
      <c r="Q181">
        <v>-1.77E-2</v>
      </c>
      <c r="R181">
        <v>-1.9E-3</v>
      </c>
      <c r="S181">
        <v>-2.69E-2</v>
      </c>
      <c r="T181">
        <v>-1.7100000000000001E-2</v>
      </c>
      <c r="U181">
        <v>-1.23E-2</v>
      </c>
      <c r="V181">
        <v>-2.69E-2</v>
      </c>
      <c r="W181">
        <v>-1.72E-2</v>
      </c>
      <c r="X181">
        <v>-2.0299999999999999E-2</v>
      </c>
      <c r="Y181">
        <v>1.46E-2</v>
      </c>
      <c r="Z181">
        <v>4.4999999999999997E-3</v>
      </c>
      <c r="AA181">
        <v>5.8999999999999999E-3</v>
      </c>
      <c r="AB181">
        <v>-1.2999999999999999E-2</v>
      </c>
      <c r="AC181">
        <v>1.84E-2</v>
      </c>
      <c r="AD181">
        <v>3.5499999999999997E-2</v>
      </c>
      <c r="AE181">
        <v>-4.4699999999999997E-2</v>
      </c>
      <c r="AF181">
        <v>-3.7699999999999997E-2</v>
      </c>
      <c r="AG181">
        <v>-3.0800000000000001E-2</v>
      </c>
      <c r="AH181">
        <v>-4.3400000000000001E-2</v>
      </c>
      <c r="AI181">
        <v>-2.1299999999999999E-2</v>
      </c>
      <c r="AJ181">
        <v>-1.6500000000000001E-2</v>
      </c>
      <c r="AK181">
        <v>-3.3000000000000002E-2</v>
      </c>
      <c r="AL181">
        <v>-1.03E-2</v>
      </c>
      <c r="AM181">
        <v>-7.0000000000000001E-3</v>
      </c>
      <c r="AN181">
        <v>1.3299999999999999E-2</v>
      </c>
      <c r="AO181">
        <v>5.8000000000000003E-2</v>
      </c>
    </row>
    <row r="182" spans="1:41">
      <c r="A182">
        <v>197304</v>
      </c>
      <c r="B182">
        <v>-5.6800000000000003E-2</v>
      </c>
      <c r="C182">
        <v>-3.9800000000000002E-2</v>
      </c>
      <c r="D182">
        <v>5.6599999999999998E-2</v>
      </c>
      <c r="E182">
        <v>6.3200000000000006E-2</v>
      </c>
      <c r="F182">
        <v>5.1999999999999998E-3</v>
      </c>
      <c r="H182">
        <v>197304</v>
      </c>
      <c r="I182">
        <v>-7.7600000000000002E-2</v>
      </c>
      <c r="J182">
        <v>-7.9799999999999996E-2</v>
      </c>
      <c r="K182">
        <v>-7.6100000000000001E-2</v>
      </c>
      <c r="L182">
        <v>-8.4199999999999997E-2</v>
      </c>
      <c r="M182">
        <v>-6.4299999999999996E-2</v>
      </c>
      <c r="N182">
        <v>-6.8099999999999994E-2</v>
      </c>
      <c r="O182">
        <v>-8.0199999999999994E-2</v>
      </c>
      <c r="P182">
        <v>-6.4000000000000001E-2</v>
      </c>
      <c r="Q182">
        <v>-5.6599999999999998E-2</v>
      </c>
      <c r="R182">
        <v>-4.3299999999999998E-2</v>
      </c>
      <c r="S182">
        <v>-3.4299999999999997E-2</v>
      </c>
      <c r="T182">
        <v>-6.9199999999999998E-2</v>
      </c>
      <c r="U182">
        <v>-6.9800000000000001E-2</v>
      </c>
      <c r="V182">
        <v>-5.6500000000000002E-2</v>
      </c>
      <c r="W182">
        <v>-4.5100000000000001E-2</v>
      </c>
      <c r="X182">
        <v>-4.99E-2</v>
      </c>
      <c r="Y182">
        <v>-1.89E-2</v>
      </c>
      <c r="Z182">
        <v>-2.63E-2</v>
      </c>
      <c r="AA182">
        <v>-1.3899999999999999E-2</v>
      </c>
      <c r="AB182">
        <v>-3.7100000000000001E-2</v>
      </c>
      <c r="AC182">
        <v>-5.0999999999999997E-2</v>
      </c>
      <c r="AD182">
        <v>1.8200000000000001E-2</v>
      </c>
      <c r="AE182">
        <v>-0.1196</v>
      </c>
      <c r="AF182">
        <v>-0.1348</v>
      </c>
      <c r="AG182">
        <v>-9.11E-2</v>
      </c>
      <c r="AH182">
        <v>-9.0499999999999997E-2</v>
      </c>
      <c r="AI182">
        <v>-7.0000000000000007E-2</v>
      </c>
      <c r="AJ182">
        <v>-5.0999999999999997E-2</v>
      </c>
      <c r="AK182">
        <v>-4.1500000000000002E-2</v>
      </c>
      <c r="AL182">
        <v>-3.6600000000000001E-2</v>
      </c>
      <c r="AM182">
        <v>-5.16E-2</v>
      </c>
      <c r="AN182">
        <v>-3.6200000000000003E-2</v>
      </c>
      <c r="AO182">
        <v>8.3400000000000002E-2</v>
      </c>
    </row>
    <row r="183" spans="1:41">
      <c r="A183">
        <v>197305</v>
      </c>
      <c r="B183">
        <v>-2.9399999999999999E-2</v>
      </c>
      <c r="C183">
        <v>-6.0999999999999999E-2</v>
      </c>
      <c r="D183">
        <v>1.9E-3</v>
      </c>
      <c r="E183">
        <v>7.0800000000000002E-2</v>
      </c>
      <c r="F183">
        <v>5.1000000000000004E-3</v>
      </c>
      <c r="H183">
        <v>197305</v>
      </c>
      <c r="I183">
        <v>-9.8599999999999993E-2</v>
      </c>
      <c r="J183">
        <v>-9.3299999999999994E-2</v>
      </c>
      <c r="K183">
        <v>-9.2100000000000001E-2</v>
      </c>
      <c r="L183">
        <v>-8.8599999999999998E-2</v>
      </c>
      <c r="M183">
        <v>-6.9599999999999995E-2</v>
      </c>
      <c r="N183">
        <v>-6.8500000000000005E-2</v>
      </c>
      <c r="O183">
        <v>-6.4699999999999994E-2</v>
      </c>
      <c r="P183">
        <v>-5.0999999999999997E-2</v>
      </c>
      <c r="Q183">
        <v>-2.9600000000000001E-2</v>
      </c>
      <c r="R183">
        <v>-1.18E-2</v>
      </c>
      <c r="S183">
        <v>-8.6800000000000002E-2</v>
      </c>
      <c r="T183">
        <v>-4.1999999999999997E-3</v>
      </c>
      <c r="U183">
        <v>-3.0200000000000001E-2</v>
      </c>
      <c r="V183">
        <v>-4.2299999999999997E-2</v>
      </c>
      <c r="W183">
        <v>-2.5100000000000001E-2</v>
      </c>
      <c r="X183">
        <v>-2.8799999999999999E-2</v>
      </c>
      <c r="Y183">
        <v>-2.18E-2</v>
      </c>
      <c r="Z183">
        <v>-4.8399999999999999E-2</v>
      </c>
      <c r="AA183">
        <v>-3.2300000000000002E-2</v>
      </c>
      <c r="AB183">
        <v>-6.2300000000000001E-2</v>
      </c>
      <c r="AC183">
        <v>-7.0099999999999996E-2</v>
      </c>
      <c r="AD183">
        <v>-6.59E-2</v>
      </c>
      <c r="AE183">
        <v>-0.13350000000000001</v>
      </c>
      <c r="AF183">
        <v>-9.5399999999999999E-2</v>
      </c>
      <c r="AG183">
        <v>-9.0399999999999994E-2</v>
      </c>
      <c r="AH183">
        <v>-7.4099999999999999E-2</v>
      </c>
      <c r="AI183">
        <v>-5.3499999999999999E-2</v>
      </c>
      <c r="AJ183">
        <v>-3.2500000000000001E-2</v>
      </c>
      <c r="AK183">
        <v>-2.5700000000000001E-2</v>
      </c>
      <c r="AL183">
        <v>-1.38E-2</v>
      </c>
      <c r="AM183">
        <v>-1.89E-2</v>
      </c>
      <c r="AN183">
        <v>-6.4000000000000003E-3</v>
      </c>
      <c r="AO183">
        <v>0.12709999999999999</v>
      </c>
    </row>
    <row r="184" spans="1:41">
      <c r="A184">
        <v>197306</v>
      </c>
      <c r="B184">
        <v>-1.5599999999999999E-2</v>
      </c>
      <c r="C184">
        <v>-2.9399999999999999E-2</v>
      </c>
      <c r="D184">
        <v>1.43E-2</v>
      </c>
      <c r="E184">
        <v>4.3200000000000002E-2</v>
      </c>
      <c r="F184">
        <v>5.1000000000000004E-3</v>
      </c>
      <c r="H184">
        <v>197306</v>
      </c>
      <c r="I184">
        <v>-0.04</v>
      </c>
      <c r="J184">
        <v>-4.3200000000000002E-2</v>
      </c>
      <c r="K184">
        <v>-2.87E-2</v>
      </c>
      <c r="L184">
        <v>-4.2000000000000003E-2</v>
      </c>
      <c r="M184">
        <v>-3.9199999999999999E-2</v>
      </c>
      <c r="N184">
        <v>-2.4799999999999999E-2</v>
      </c>
      <c r="O184">
        <v>-4.0399999999999998E-2</v>
      </c>
      <c r="P184">
        <v>-3.4200000000000001E-2</v>
      </c>
      <c r="Q184">
        <v>-3.8699999999999998E-2</v>
      </c>
      <c r="R184">
        <v>-3.0000000000000001E-3</v>
      </c>
      <c r="S184">
        <v>-3.6999999999999998E-2</v>
      </c>
      <c r="T184">
        <v>-7.7999999999999996E-3</v>
      </c>
      <c r="U184">
        <v>-2.8299999999999999E-2</v>
      </c>
      <c r="V184">
        <v>-2.4199999999999999E-2</v>
      </c>
      <c r="W184">
        <v>-5.3E-3</v>
      </c>
      <c r="X184">
        <v>-2.64E-2</v>
      </c>
      <c r="Y184">
        <v>2E-3</v>
      </c>
      <c r="Z184">
        <v>-2.0400000000000001E-2</v>
      </c>
      <c r="AA184">
        <v>-9.1000000000000004E-3</v>
      </c>
      <c r="AB184">
        <v>-2.8199999999999999E-2</v>
      </c>
      <c r="AC184">
        <v>-3.2599999999999997E-2</v>
      </c>
      <c r="AD184">
        <v>-2.4799999999999999E-2</v>
      </c>
      <c r="AE184">
        <v>-8.9599999999999999E-2</v>
      </c>
      <c r="AF184">
        <v>-5.9900000000000002E-2</v>
      </c>
      <c r="AG184">
        <v>-3.5099999999999999E-2</v>
      </c>
      <c r="AH184">
        <v>-2.07E-2</v>
      </c>
      <c r="AI184">
        <v>-5.1799999999999999E-2</v>
      </c>
      <c r="AJ184">
        <v>-3.85E-2</v>
      </c>
      <c r="AK184">
        <v>-2.5499999999999998E-2</v>
      </c>
      <c r="AL184">
        <v>-5.4000000000000003E-3</v>
      </c>
      <c r="AM184">
        <v>-4.7999999999999996E-3</v>
      </c>
      <c r="AN184">
        <v>2.2000000000000001E-3</v>
      </c>
      <c r="AO184">
        <v>9.1800000000000007E-2</v>
      </c>
    </row>
    <row r="185" spans="1:41">
      <c r="A185">
        <v>197307</v>
      </c>
      <c r="B185">
        <v>5.04E-2</v>
      </c>
      <c r="C185">
        <v>7.8600000000000003E-2</v>
      </c>
      <c r="D185">
        <v>-5.1799999999999999E-2</v>
      </c>
      <c r="E185">
        <v>-0.1158</v>
      </c>
      <c r="F185">
        <v>6.4000000000000003E-3</v>
      </c>
      <c r="H185">
        <v>197307</v>
      </c>
      <c r="I185">
        <v>0.1154</v>
      </c>
      <c r="J185">
        <v>0.12039999999999999</v>
      </c>
      <c r="K185">
        <v>0.12690000000000001</v>
      </c>
      <c r="L185">
        <v>0.1118</v>
      </c>
      <c r="M185">
        <v>9.3200000000000005E-2</v>
      </c>
      <c r="N185">
        <v>8.43E-2</v>
      </c>
      <c r="O185">
        <v>8.8499999999999995E-2</v>
      </c>
      <c r="P185">
        <v>9.0200000000000002E-2</v>
      </c>
      <c r="Q185">
        <v>6.59E-2</v>
      </c>
      <c r="R185">
        <v>2.8400000000000002E-2</v>
      </c>
      <c r="S185">
        <v>8.6999999999999994E-2</v>
      </c>
      <c r="T185">
        <v>5.0900000000000001E-2</v>
      </c>
      <c r="U185">
        <v>0.1011</v>
      </c>
      <c r="V185">
        <v>6.2399999999999997E-2</v>
      </c>
      <c r="W185">
        <v>6.93E-2</v>
      </c>
      <c r="X185">
        <v>1.5699999999999999E-2</v>
      </c>
      <c r="Y185">
        <v>4.1000000000000003E-3</v>
      </c>
      <c r="Z185">
        <v>9.4999999999999998E-3</v>
      </c>
      <c r="AA185">
        <v>4.3400000000000001E-2</v>
      </c>
      <c r="AB185">
        <v>6.0299999999999999E-2</v>
      </c>
      <c r="AC185">
        <v>6.0600000000000001E-2</v>
      </c>
      <c r="AD185">
        <v>9.7000000000000003E-3</v>
      </c>
      <c r="AE185">
        <v>0.20280000000000001</v>
      </c>
      <c r="AF185">
        <v>0.1275</v>
      </c>
      <c r="AG185">
        <v>0.14330000000000001</v>
      </c>
      <c r="AH185">
        <v>0.1113</v>
      </c>
      <c r="AI185">
        <v>0.10390000000000001</v>
      </c>
      <c r="AJ185">
        <v>9.4399999999999998E-2</v>
      </c>
      <c r="AK185">
        <v>6.54E-2</v>
      </c>
      <c r="AL185">
        <v>2.5499999999999998E-2</v>
      </c>
      <c r="AM185">
        <v>2.1299999999999999E-2</v>
      </c>
      <c r="AN185">
        <v>1.77E-2</v>
      </c>
      <c r="AO185">
        <v>-0.18509999999999999</v>
      </c>
    </row>
    <row r="186" spans="1:41">
      <c r="A186">
        <v>197308</v>
      </c>
      <c r="B186">
        <v>-3.8399999999999997E-2</v>
      </c>
      <c r="C186">
        <v>-2.0500000000000001E-2</v>
      </c>
      <c r="D186">
        <v>1.1900000000000001E-2</v>
      </c>
      <c r="E186">
        <v>3.4200000000000001E-2</v>
      </c>
      <c r="F186">
        <v>7.0000000000000001E-3</v>
      </c>
      <c r="H186">
        <v>197308</v>
      </c>
      <c r="I186">
        <v>-6.6000000000000003E-2</v>
      </c>
      <c r="J186">
        <v>-5.7099999999999998E-2</v>
      </c>
      <c r="K186">
        <v>-5.67E-2</v>
      </c>
      <c r="L186">
        <v>-5.16E-2</v>
      </c>
      <c r="M186">
        <v>-4.0899999999999999E-2</v>
      </c>
      <c r="N186">
        <v>-4.1399999999999999E-2</v>
      </c>
      <c r="O186">
        <v>-2.24E-2</v>
      </c>
      <c r="P186">
        <v>-3.0499999999999999E-2</v>
      </c>
      <c r="Q186">
        <v>-2.1899999999999999E-2</v>
      </c>
      <c r="R186">
        <v>-4.1000000000000002E-2</v>
      </c>
      <c r="S186">
        <v>-2.5000000000000001E-2</v>
      </c>
      <c r="T186">
        <v>-4.4200000000000003E-2</v>
      </c>
      <c r="U186">
        <v>-3.3500000000000002E-2</v>
      </c>
      <c r="V186">
        <v>-3.5900000000000001E-2</v>
      </c>
      <c r="W186">
        <v>-2.9499999999999998E-2</v>
      </c>
      <c r="X186">
        <v>-4.0300000000000002E-2</v>
      </c>
      <c r="Y186">
        <v>-4.7500000000000001E-2</v>
      </c>
      <c r="Z186">
        <v>-3.5799999999999998E-2</v>
      </c>
      <c r="AA186">
        <v>-3.2199999999999999E-2</v>
      </c>
      <c r="AB186">
        <v>-1.67E-2</v>
      </c>
      <c r="AC186">
        <v>-1.06E-2</v>
      </c>
      <c r="AD186">
        <v>3.3599999999999998E-2</v>
      </c>
      <c r="AE186">
        <v>-7.6399999999999996E-2</v>
      </c>
      <c r="AF186">
        <v>-6.0600000000000001E-2</v>
      </c>
      <c r="AG186">
        <v>-6.0999999999999999E-2</v>
      </c>
      <c r="AH186">
        <v>-4.8300000000000003E-2</v>
      </c>
      <c r="AI186">
        <v>-3.27E-2</v>
      </c>
      <c r="AJ186">
        <v>-3.9E-2</v>
      </c>
      <c r="AK186">
        <v>-3.7499999999999999E-2</v>
      </c>
      <c r="AL186">
        <v>-2.8199999999999999E-2</v>
      </c>
      <c r="AM186">
        <v>-4.8099999999999997E-2</v>
      </c>
      <c r="AN186">
        <v>-3.5299999999999998E-2</v>
      </c>
      <c r="AO186">
        <v>4.1099999999999998E-2</v>
      </c>
    </row>
    <row r="187" spans="1:41">
      <c r="A187">
        <v>197309</v>
      </c>
      <c r="B187">
        <v>4.7500000000000001E-2</v>
      </c>
      <c r="C187">
        <v>2.92E-2</v>
      </c>
      <c r="D187">
        <v>2.12E-2</v>
      </c>
      <c r="E187">
        <v>-7.0199999999999999E-2</v>
      </c>
      <c r="F187">
        <v>6.7999999999999996E-3</v>
      </c>
      <c r="H187">
        <v>197309</v>
      </c>
      <c r="I187">
        <v>6.6699999999999995E-2</v>
      </c>
      <c r="J187">
        <v>8.9399999999999993E-2</v>
      </c>
      <c r="K187">
        <v>9.1800000000000007E-2</v>
      </c>
      <c r="L187">
        <v>8.8200000000000001E-2</v>
      </c>
      <c r="M187">
        <v>9.2299999999999993E-2</v>
      </c>
      <c r="N187">
        <v>9.5200000000000007E-2</v>
      </c>
      <c r="O187">
        <v>0.10100000000000001</v>
      </c>
      <c r="P187">
        <v>9.1899999999999996E-2</v>
      </c>
      <c r="Q187">
        <v>8.14E-2</v>
      </c>
      <c r="R187">
        <v>2.18E-2</v>
      </c>
      <c r="S187">
        <v>4.4900000000000002E-2</v>
      </c>
      <c r="T187">
        <v>-1.43E-2</v>
      </c>
      <c r="U187">
        <v>6.7900000000000002E-2</v>
      </c>
      <c r="V187">
        <v>7.9600000000000004E-2</v>
      </c>
      <c r="W187">
        <v>8.8200000000000001E-2</v>
      </c>
      <c r="X187">
        <v>8.0699999999999994E-2</v>
      </c>
      <c r="Y187">
        <v>9.2200000000000004E-2</v>
      </c>
      <c r="Z187">
        <v>7.9799999999999996E-2</v>
      </c>
      <c r="AA187">
        <v>8.1699999999999995E-2</v>
      </c>
      <c r="AB187">
        <v>7.7299999999999994E-2</v>
      </c>
      <c r="AC187">
        <v>0.09</v>
      </c>
      <c r="AD187">
        <v>0.1043</v>
      </c>
      <c r="AE187">
        <v>0.1031</v>
      </c>
      <c r="AF187">
        <v>0.12470000000000001</v>
      </c>
      <c r="AG187">
        <v>0.14299999999999999</v>
      </c>
      <c r="AH187">
        <v>0.10489999999999999</v>
      </c>
      <c r="AI187">
        <v>9.7299999999999998E-2</v>
      </c>
      <c r="AJ187">
        <v>0.1159</v>
      </c>
      <c r="AK187">
        <v>4.8099999999999997E-2</v>
      </c>
      <c r="AL187">
        <v>-1.84E-2</v>
      </c>
      <c r="AM187">
        <v>3.1099999999999999E-2</v>
      </c>
      <c r="AN187">
        <v>4.5600000000000002E-2</v>
      </c>
      <c r="AO187">
        <v>-5.7500000000000002E-2</v>
      </c>
    </row>
    <row r="188" spans="1:41">
      <c r="A188">
        <v>197310</v>
      </c>
      <c r="B188">
        <v>-8.6E-3</v>
      </c>
      <c r="C188">
        <v>-1.6000000000000001E-3</v>
      </c>
      <c r="D188">
        <v>1.7299999999999999E-2</v>
      </c>
      <c r="E188">
        <v>6.7299999999999999E-2</v>
      </c>
      <c r="F188">
        <v>6.4999999999999997E-3</v>
      </c>
      <c r="H188">
        <v>197310</v>
      </c>
      <c r="I188">
        <v>-6.0000000000000001E-3</v>
      </c>
      <c r="J188">
        <v>-1.9E-2</v>
      </c>
      <c r="K188">
        <v>-1.47E-2</v>
      </c>
      <c r="L188">
        <v>-9.4000000000000004E-3</v>
      </c>
      <c r="M188">
        <v>-1.5800000000000002E-2</v>
      </c>
      <c r="N188">
        <v>8.0000000000000004E-4</v>
      </c>
      <c r="O188">
        <v>-1.01E-2</v>
      </c>
      <c r="P188">
        <v>-1.43E-2</v>
      </c>
      <c r="Q188">
        <v>-2.3199999999999998E-2</v>
      </c>
      <c r="R188">
        <v>-4.1000000000000003E-3</v>
      </c>
      <c r="S188">
        <v>-1.9E-3</v>
      </c>
      <c r="T188">
        <v>-6.4999999999999997E-3</v>
      </c>
      <c r="U188">
        <v>-8.8000000000000005E-3</v>
      </c>
      <c r="V188">
        <v>-2.2200000000000001E-2</v>
      </c>
      <c r="W188">
        <v>1.4E-3</v>
      </c>
      <c r="X188">
        <v>1.5E-3</v>
      </c>
      <c r="Y188">
        <v>-7.1000000000000004E-3</v>
      </c>
      <c r="Z188">
        <v>-2.8000000000000001E-2</v>
      </c>
      <c r="AA188">
        <v>-2.6499999999999999E-2</v>
      </c>
      <c r="AB188">
        <v>-4.1000000000000003E-3</v>
      </c>
      <c r="AC188">
        <v>3.7100000000000001E-2</v>
      </c>
      <c r="AD188">
        <v>4.36E-2</v>
      </c>
      <c r="AE188">
        <v>-6.3299999999999995E-2</v>
      </c>
      <c r="AF188">
        <v>-6.0900000000000003E-2</v>
      </c>
      <c r="AG188">
        <v>-4.3200000000000002E-2</v>
      </c>
      <c r="AH188">
        <v>-2.5600000000000001E-2</v>
      </c>
      <c r="AI188">
        <v>-3.5400000000000001E-2</v>
      </c>
      <c r="AJ188">
        <v>-0.05</v>
      </c>
      <c r="AK188">
        <v>3.5000000000000001E-3</v>
      </c>
      <c r="AL188">
        <v>-4.4000000000000003E-3</v>
      </c>
      <c r="AM188">
        <v>-1.55E-2</v>
      </c>
      <c r="AN188">
        <v>3.39E-2</v>
      </c>
      <c r="AO188">
        <v>9.7199999999999995E-2</v>
      </c>
    </row>
    <row r="189" spans="1:41">
      <c r="A189">
        <v>197311</v>
      </c>
      <c r="B189">
        <v>-0.1275</v>
      </c>
      <c r="C189">
        <v>-7.6999999999999999E-2</v>
      </c>
      <c r="D189">
        <v>4.0099999999999997E-2</v>
      </c>
      <c r="E189">
        <v>8.6300000000000002E-2</v>
      </c>
      <c r="F189">
        <v>5.5999999999999999E-3</v>
      </c>
      <c r="H189">
        <v>197311</v>
      </c>
      <c r="I189">
        <v>-0.2006</v>
      </c>
      <c r="J189">
        <v>-0.19239999999999999</v>
      </c>
      <c r="K189">
        <v>-0.1855</v>
      </c>
      <c r="L189">
        <v>-0.18329999999999999</v>
      </c>
      <c r="M189">
        <v>-0.17369999999999999</v>
      </c>
      <c r="N189">
        <v>-0.17699999999999999</v>
      </c>
      <c r="O189">
        <v>-0.17799999999999999</v>
      </c>
      <c r="P189">
        <v>-0.1583</v>
      </c>
      <c r="Q189">
        <v>-0.12640000000000001</v>
      </c>
      <c r="R189">
        <v>-0.1037</v>
      </c>
      <c r="S189">
        <v>-9.69E-2</v>
      </c>
      <c r="T189">
        <v>-0.1221</v>
      </c>
      <c r="U189">
        <v>-0.14410000000000001</v>
      </c>
      <c r="V189">
        <v>-0.1671</v>
      </c>
      <c r="W189">
        <v>-0.12939999999999999</v>
      </c>
      <c r="X189">
        <v>-0.11849999999999999</v>
      </c>
      <c r="Y189">
        <v>-0.13930000000000001</v>
      </c>
      <c r="Z189">
        <v>-7.2499999999999995E-2</v>
      </c>
      <c r="AA189">
        <v>-0.1207</v>
      </c>
      <c r="AB189">
        <v>-0.1429</v>
      </c>
      <c r="AC189">
        <v>-0.111</v>
      </c>
      <c r="AD189">
        <v>1.11E-2</v>
      </c>
      <c r="AE189">
        <v>-0.23710000000000001</v>
      </c>
      <c r="AF189">
        <v>-0.22989999999999999</v>
      </c>
      <c r="AG189">
        <v>-0.2039</v>
      </c>
      <c r="AH189">
        <v>-0.18140000000000001</v>
      </c>
      <c r="AI189">
        <v>-0.11890000000000001</v>
      </c>
      <c r="AJ189">
        <v>-0.14280000000000001</v>
      </c>
      <c r="AK189">
        <v>-0.1014</v>
      </c>
      <c r="AL189">
        <v>-0.1142</v>
      </c>
      <c r="AM189">
        <v>-9.7600000000000006E-2</v>
      </c>
      <c r="AN189">
        <v>-9.8400000000000001E-2</v>
      </c>
      <c r="AO189">
        <v>0.13869999999999999</v>
      </c>
    </row>
    <row r="190" spans="1:41">
      <c r="A190">
        <v>197312</v>
      </c>
      <c r="B190">
        <v>5.7999999999999996E-3</v>
      </c>
      <c r="C190">
        <v>-5.33E-2</v>
      </c>
      <c r="D190">
        <v>4.2500000000000003E-2</v>
      </c>
      <c r="E190">
        <v>0.1026</v>
      </c>
      <c r="F190">
        <v>6.4000000000000003E-3</v>
      </c>
      <c r="H190">
        <v>197312</v>
      </c>
      <c r="I190">
        <v>-5.5399999999999998E-2</v>
      </c>
      <c r="J190">
        <v>-3.0800000000000001E-2</v>
      </c>
      <c r="K190">
        <v>-2.4199999999999999E-2</v>
      </c>
      <c r="L190">
        <v>-1.7600000000000001E-2</v>
      </c>
      <c r="M190">
        <v>-1.5100000000000001E-2</v>
      </c>
      <c r="N190">
        <v>4.4000000000000003E-3</v>
      </c>
      <c r="O190">
        <v>3.3999999999999998E-3</v>
      </c>
      <c r="P190">
        <v>2.98E-2</v>
      </c>
      <c r="Q190">
        <v>9.2999999999999992E-3</v>
      </c>
      <c r="R190">
        <v>7.4999999999999997E-3</v>
      </c>
      <c r="S190">
        <v>-6.2899999999999998E-2</v>
      </c>
      <c r="T190">
        <v>-3.2300000000000002E-2</v>
      </c>
      <c r="U190">
        <v>-4.4999999999999997E-3</v>
      </c>
      <c r="V190">
        <v>2E-3</v>
      </c>
      <c r="W190">
        <v>3.3999999999999998E-3</v>
      </c>
      <c r="X190">
        <v>4.99E-2</v>
      </c>
      <c r="Y190">
        <v>6.6100000000000006E-2</v>
      </c>
      <c r="Z190">
        <v>4.3299999999999998E-2</v>
      </c>
      <c r="AA190">
        <v>1.46E-2</v>
      </c>
      <c r="AB190">
        <v>4.2099999999999999E-2</v>
      </c>
      <c r="AC190">
        <v>7.6999999999999999E-2</v>
      </c>
      <c r="AD190">
        <v>0.10929999999999999</v>
      </c>
      <c r="AE190">
        <v>-6.2799999999999995E-2</v>
      </c>
      <c r="AF190">
        <v>-5.1400000000000001E-2</v>
      </c>
      <c r="AG190">
        <v>-6.7699999999999996E-2</v>
      </c>
      <c r="AH190">
        <v>-3.3700000000000001E-2</v>
      </c>
      <c r="AI190">
        <v>-4.8999999999999998E-3</v>
      </c>
      <c r="AJ190">
        <v>7.4000000000000003E-3</v>
      </c>
      <c r="AK190">
        <v>-1.9699999999999999E-2</v>
      </c>
      <c r="AL190">
        <v>7.0000000000000001E-3</v>
      </c>
      <c r="AM190">
        <v>2.41E-2</v>
      </c>
      <c r="AN190">
        <v>7.0800000000000002E-2</v>
      </c>
      <c r="AO190">
        <v>0.1336</v>
      </c>
    </row>
    <row r="191" spans="1:41">
      <c r="A191">
        <v>197401</v>
      </c>
      <c r="B191">
        <v>-1.6999999999999999E-3</v>
      </c>
      <c r="C191">
        <v>9.8699999999999996E-2</v>
      </c>
      <c r="D191">
        <v>5.8500000000000003E-2</v>
      </c>
      <c r="E191">
        <v>-8.8200000000000001E-2</v>
      </c>
      <c r="F191">
        <v>6.3E-3</v>
      </c>
      <c r="H191">
        <v>197401</v>
      </c>
      <c r="I191">
        <v>0.13159999999999999</v>
      </c>
      <c r="J191">
        <v>0.1031</v>
      </c>
      <c r="K191">
        <v>8.7499999999999994E-2</v>
      </c>
      <c r="L191">
        <v>7.3400000000000007E-2</v>
      </c>
      <c r="M191">
        <v>5.9400000000000001E-2</v>
      </c>
      <c r="N191">
        <v>5.6599999999999998E-2</v>
      </c>
      <c r="O191">
        <v>2.7799999999999998E-2</v>
      </c>
      <c r="P191">
        <v>1.6299999999999999E-2</v>
      </c>
      <c r="Q191">
        <v>1.01E-2</v>
      </c>
      <c r="R191">
        <v>-2.5899999999999999E-2</v>
      </c>
      <c r="S191">
        <v>0.1575</v>
      </c>
      <c r="T191">
        <v>-2.2200000000000001E-2</v>
      </c>
      <c r="U191">
        <v>-1.7100000000000001E-2</v>
      </c>
      <c r="V191">
        <v>2.5499999999999998E-2</v>
      </c>
      <c r="W191">
        <v>-3.5000000000000001E-3</v>
      </c>
      <c r="X191">
        <v>-2.3599999999999999E-2</v>
      </c>
      <c r="Y191">
        <v>0</v>
      </c>
      <c r="Z191">
        <v>-2.9999999999999997E-4</v>
      </c>
      <c r="AA191">
        <v>6.7100000000000007E-2</v>
      </c>
      <c r="AB191">
        <v>4.4200000000000003E-2</v>
      </c>
      <c r="AC191">
        <v>5.0200000000000002E-2</v>
      </c>
      <c r="AD191">
        <v>7.2400000000000006E-2</v>
      </c>
      <c r="AE191">
        <v>0.1239</v>
      </c>
      <c r="AF191">
        <v>7.7399999999999997E-2</v>
      </c>
      <c r="AG191">
        <v>7.8899999999999998E-2</v>
      </c>
      <c r="AH191">
        <v>5.8500000000000003E-2</v>
      </c>
      <c r="AI191">
        <v>3.6999999999999998E-2</v>
      </c>
      <c r="AJ191">
        <v>3.2099999999999997E-2</v>
      </c>
      <c r="AK191">
        <v>-1.09E-2</v>
      </c>
      <c r="AL191">
        <v>-3.5000000000000001E-3</v>
      </c>
      <c r="AM191">
        <v>-8.2000000000000007E-3</v>
      </c>
      <c r="AN191">
        <v>-6.6900000000000001E-2</v>
      </c>
      <c r="AO191">
        <v>-0.1908</v>
      </c>
    </row>
    <row r="192" spans="1:41">
      <c r="A192">
        <v>197402</v>
      </c>
      <c r="B192">
        <v>-4.7000000000000002E-3</v>
      </c>
      <c r="C192">
        <v>0</v>
      </c>
      <c r="D192">
        <v>2.5499999999999998E-2</v>
      </c>
      <c r="E192">
        <v>1.2999999999999999E-3</v>
      </c>
      <c r="F192">
        <v>5.7999999999999996E-3</v>
      </c>
      <c r="H192">
        <v>197402</v>
      </c>
      <c r="I192">
        <v>-4.3E-3</v>
      </c>
      <c r="J192">
        <v>-1.1599999999999999E-2</v>
      </c>
      <c r="K192">
        <v>8.3999999999999995E-3</v>
      </c>
      <c r="L192">
        <v>1.9E-3</v>
      </c>
      <c r="M192">
        <v>-3.0000000000000001E-3</v>
      </c>
      <c r="N192">
        <v>-8.8000000000000005E-3</v>
      </c>
      <c r="O192">
        <v>-7.4999999999999997E-3</v>
      </c>
      <c r="P192">
        <v>3.8E-3</v>
      </c>
      <c r="Q192">
        <v>-2.5999999999999999E-3</v>
      </c>
      <c r="R192">
        <v>-6.1999999999999998E-3</v>
      </c>
      <c r="S192">
        <v>1.9E-3</v>
      </c>
      <c r="T192">
        <v>-2.2700000000000001E-2</v>
      </c>
      <c r="U192">
        <v>-1.03E-2</v>
      </c>
      <c r="V192">
        <v>1.6999999999999999E-3</v>
      </c>
      <c r="W192">
        <v>1.5299999999999999E-2</v>
      </c>
      <c r="X192">
        <v>-9.1000000000000004E-3</v>
      </c>
      <c r="Y192">
        <v>-7.7999999999999996E-3</v>
      </c>
      <c r="Z192">
        <v>2.7799999999999998E-2</v>
      </c>
      <c r="AA192">
        <v>1.6000000000000001E-3</v>
      </c>
      <c r="AB192">
        <v>2.9600000000000001E-2</v>
      </c>
      <c r="AC192">
        <v>2.2100000000000002E-2</v>
      </c>
      <c r="AD192">
        <v>4.48E-2</v>
      </c>
      <c r="AE192">
        <v>-3.3099999999999997E-2</v>
      </c>
      <c r="AF192">
        <v>-2.9999999999999997E-4</v>
      </c>
      <c r="AG192">
        <v>1.23E-2</v>
      </c>
      <c r="AH192">
        <v>-4.3E-3</v>
      </c>
      <c r="AI192">
        <v>-1.26E-2</v>
      </c>
      <c r="AJ192">
        <v>-2.1399999999999999E-2</v>
      </c>
      <c r="AK192">
        <v>-1.3100000000000001E-2</v>
      </c>
      <c r="AL192">
        <v>-5.5999999999999999E-3</v>
      </c>
      <c r="AM192">
        <v>-1.6000000000000001E-3</v>
      </c>
      <c r="AN192">
        <v>1.14E-2</v>
      </c>
      <c r="AO192">
        <v>4.4499999999999998E-2</v>
      </c>
    </row>
    <row r="193" spans="1:41">
      <c r="A193">
        <v>197403</v>
      </c>
      <c r="B193">
        <v>-2.81E-2</v>
      </c>
      <c r="C193">
        <v>2.4799999999999999E-2</v>
      </c>
      <c r="D193">
        <v>-8.9999999999999998E-4</v>
      </c>
      <c r="E193">
        <v>-9.9000000000000008E-3</v>
      </c>
      <c r="F193">
        <v>5.5999999999999999E-3</v>
      </c>
      <c r="H193">
        <v>197403</v>
      </c>
      <c r="I193">
        <v>1.04E-2</v>
      </c>
      <c r="J193">
        <v>-1.0999999999999999E-2</v>
      </c>
      <c r="K193">
        <v>-1.54E-2</v>
      </c>
      <c r="L193">
        <v>-1.2699999999999999E-2</v>
      </c>
      <c r="M193">
        <v>-2.1600000000000001E-2</v>
      </c>
      <c r="N193">
        <v>-2.52E-2</v>
      </c>
      <c r="O193">
        <v>-3.2800000000000003E-2</v>
      </c>
      <c r="P193">
        <v>-3.8600000000000002E-2</v>
      </c>
      <c r="Q193">
        <v>-3.85E-2</v>
      </c>
      <c r="R193">
        <v>-2.7099999999999999E-2</v>
      </c>
      <c r="S193">
        <v>3.7499999999999999E-2</v>
      </c>
      <c r="T193">
        <v>-2.1700000000000001E-2</v>
      </c>
      <c r="U193">
        <v>-1.8200000000000001E-2</v>
      </c>
      <c r="V193">
        <v>-2.76E-2</v>
      </c>
      <c r="W193">
        <v>-4.8599999999999997E-2</v>
      </c>
      <c r="X193">
        <v>-3.2300000000000002E-2</v>
      </c>
      <c r="Y193">
        <v>-2.9700000000000001E-2</v>
      </c>
      <c r="Z193">
        <v>-4.2900000000000001E-2</v>
      </c>
      <c r="AA193">
        <v>-2.24E-2</v>
      </c>
      <c r="AB193">
        <v>-2.9499999999999998E-2</v>
      </c>
      <c r="AC193">
        <v>-3.3399999999999999E-2</v>
      </c>
      <c r="AD193">
        <v>-1.17E-2</v>
      </c>
      <c r="AE193">
        <v>-2E-3</v>
      </c>
      <c r="AF193">
        <v>-2.5000000000000001E-2</v>
      </c>
      <c r="AG193">
        <v>-4.7800000000000002E-2</v>
      </c>
      <c r="AH193">
        <v>-1.7600000000000001E-2</v>
      </c>
      <c r="AI193">
        <v>-1.4800000000000001E-2</v>
      </c>
      <c r="AJ193">
        <v>-1.14E-2</v>
      </c>
      <c r="AK193">
        <v>-2.8299999999999999E-2</v>
      </c>
      <c r="AL193">
        <v>-3.0700000000000002E-2</v>
      </c>
      <c r="AM193">
        <v>-3.8300000000000001E-2</v>
      </c>
      <c r="AN193">
        <v>-5.2400000000000002E-2</v>
      </c>
      <c r="AO193">
        <v>-5.04E-2</v>
      </c>
    </row>
    <row r="194" spans="1:41">
      <c r="A194">
        <v>197404</v>
      </c>
      <c r="B194">
        <v>-5.2900000000000003E-2</v>
      </c>
      <c r="C194">
        <v>-7.1999999999999998E-3</v>
      </c>
      <c r="D194">
        <v>1.01E-2</v>
      </c>
      <c r="E194">
        <v>0.02</v>
      </c>
      <c r="F194">
        <v>7.4999999999999997E-3</v>
      </c>
      <c r="H194">
        <v>197404</v>
      </c>
      <c r="I194">
        <v>-5.9299999999999999E-2</v>
      </c>
      <c r="J194">
        <v>-6.5600000000000006E-2</v>
      </c>
      <c r="K194">
        <v>-7.6799999999999993E-2</v>
      </c>
      <c r="L194">
        <v>-6.0600000000000001E-2</v>
      </c>
      <c r="M194">
        <v>-6.5000000000000002E-2</v>
      </c>
      <c r="N194">
        <v>-6.4799999999999996E-2</v>
      </c>
      <c r="O194">
        <v>-7.2400000000000006E-2</v>
      </c>
      <c r="P194">
        <v>-7.0900000000000005E-2</v>
      </c>
      <c r="Q194">
        <v>-6.7900000000000002E-2</v>
      </c>
      <c r="R194">
        <v>-4.2599999999999999E-2</v>
      </c>
      <c r="S194">
        <v>-1.67E-2</v>
      </c>
      <c r="T194">
        <v>-3.7900000000000003E-2</v>
      </c>
      <c r="U194">
        <v>-4.9500000000000002E-2</v>
      </c>
      <c r="V194">
        <v>-5.1200000000000002E-2</v>
      </c>
      <c r="W194">
        <v>-6.9900000000000004E-2</v>
      </c>
      <c r="X194">
        <v>-5.8599999999999999E-2</v>
      </c>
      <c r="Y194">
        <v>-5.9499999999999997E-2</v>
      </c>
      <c r="Z194">
        <v>-7.7600000000000002E-2</v>
      </c>
      <c r="AA194">
        <v>-4.9500000000000002E-2</v>
      </c>
      <c r="AB194">
        <v>-7.0000000000000007E-2</v>
      </c>
      <c r="AC194">
        <v>-2.1100000000000001E-2</v>
      </c>
      <c r="AD194">
        <v>1.6799999999999999E-2</v>
      </c>
      <c r="AE194">
        <v>-0.1128</v>
      </c>
      <c r="AF194">
        <v>-8.7099999999999997E-2</v>
      </c>
      <c r="AG194">
        <v>-5.1499999999999997E-2</v>
      </c>
      <c r="AH194">
        <v>-4.3700000000000003E-2</v>
      </c>
      <c r="AI194">
        <v>-4.3700000000000003E-2</v>
      </c>
      <c r="AJ194">
        <v>-4.8099999999999997E-2</v>
      </c>
      <c r="AK194">
        <v>-5.6000000000000001E-2</v>
      </c>
      <c r="AL194">
        <v>-4.5600000000000002E-2</v>
      </c>
      <c r="AM194">
        <v>-5.4800000000000001E-2</v>
      </c>
      <c r="AN194">
        <v>-4.9099999999999998E-2</v>
      </c>
      <c r="AO194">
        <v>6.3700000000000007E-2</v>
      </c>
    </row>
    <row r="195" spans="1:41">
      <c r="A195">
        <v>197405</v>
      </c>
      <c r="B195">
        <v>-4.6699999999999998E-2</v>
      </c>
      <c r="C195">
        <v>-3.0499999999999999E-2</v>
      </c>
      <c r="D195">
        <v>-2.0899999999999998E-2</v>
      </c>
      <c r="E195">
        <v>-2.5000000000000001E-3</v>
      </c>
      <c r="F195">
        <v>7.4999999999999997E-3</v>
      </c>
      <c r="H195">
        <v>197405</v>
      </c>
      <c r="I195">
        <v>-7.9399999999999998E-2</v>
      </c>
      <c r="J195">
        <v>-8.0500000000000002E-2</v>
      </c>
      <c r="K195">
        <v>-8.7300000000000003E-2</v>
      </c>
      <c r="L195">
        <v>-7.8399999999999997E-2</v>
      </c>
      <c r="M195">
        <v>-8.5699999999999998E-2</v>
      </c>
      <c r="N195">
        <v>-9.0800000000000006E-2</v>
      </c>
      <c r="O195">
        <v>-8.6499999999999994E-2</v>
      </c>
      <c r="P195">
        <v>-7.1499999999999994E-2</v>
      </c>
      <c r="Q195">
        <v>-7.2300000000000003E-2</v>
      </c>
      <c r="R195">
        <v>-2.5899999999999999E-2</v>
      </c>
      <c r="S195">
        <v>-5.3499999999999999E-2</v>
      </c>
      <c r="T195">
        <v>-1.15E-2</v>
      </c>
      <c r="U195">
        <v>-4.9500000000000002E-2</v>
      </c>
      <c r="V195">
        <v>-5.45E-2</v>
      </c>
      <c r="W195">
        <v>-6.9000000000000006E-2</v>
      </c>
      <c r="X195">
        <v>-5.8900000000000001E-2</v>
      </c>
      <c r="Y195">
        <v>-7.3800000000000004E-2</v>
      </c>
      <c r="Z195">
        <v>-4.7399999999999998E-2</v>
      </c>
      <c r="AA195">
        <v>-5.4199999999999998E-2</v>
      </c>
      <c r="AB195">
        <v>-0.08</v>
      </c>
      <c r="AC195">
        <v>-8.7099999999999997E-2</v>
      </c>
      <c r="AD195">
        <v>-7.5600000000000001E-2</v>
      </c>
      <c r="AE195">
        <v>-8.8400000000000006E-2</v>
      </c>
      <c r="AF195">
        <v>-6.0400000000000002E-2</v>
      </c>
      <c r="AG195">
        <v>-4.2999999999999997E-2</v>
      </c>
      <c r="AH195">
        <v>8.0000000000000002E-3</v>
      </c>
      <c r="AI195">
        <v>-2.5499999999999998E-2</v>
      </c>
      <c r="AJ195">
        <v>-3.3700000000000001E-2</v>
      </c>
      <c r="AK195">
        <v>-4.6399999999999997E-2</v>
      </c>
      <c r="AL195">
        <v>-6.0100000000000001E-2</v>
      </c>
      <c r="AM195">
        <v>-5.9799999999999999E-2</v>
      </c>
      <c r="AN195">
        <v>-9.9199999999999997E-2</v>
      </c>
      <c r="AO195">
        <v>-1.0800000000000001E-2</v>
      </c>
    </row>
    <row r="196" spans="1:41">
      <c r="A196">
        <v>197406</v>
      </c>
      <c r="B196">
        <v>-2.8299999999999999E-2</v>
      </c>
      <c r="C196">
        <v>-1.6999999999999999E-3</v>
      </c>
      <c r="D196">
        <v>8.0000000000000002E-3</v>
      </c>
      <c r="E196">
        <v>2.3800000000000002E-2</v>
      </c>
      <c r="F196">
        <v>6.0000000000000001E-3</v>
      </c>
      <c r="H196">
        <v>197406</v>
      </c>
      <c r="I196">
        <v>-3.39E-2</v>
      </c>
      <c r="J196">
        <v>-3.6799999999999999E-2</v>
      </c>
      <c r="K196">
        <v>-3.4799999999999998E-2</v>
      </c>
      <c r="L196">
        <v>-3.27E-2</v>
      </c>
      <c r="M196">
        <v>-3.4799999999999998E-2</v>
      </c>
      <c r="N196">
        <v>-5.0299999999999997E-2</v>
      </c>
      <c r="O196">
        <v>-4.07E-2</v>
      </c>
      <c r="P196">
        <v>-4.1799999999999997E-2</v>
      </c>
      <c r="Q196">
        <v>-3.6999999999999998E-2</v>
      </c>
      <c r="R196">
        <v>-2.1100000000000001E-2</v>
      </c>
      <c r="S196">
        <v>-1.2800000000000001E-2</v>
      </c>
      <c r="T196">
        <v>-2.3699999999999999E-2</v>
      </c>
      <c r="U196">
        <v>-2.4E-2</v>
      </c>
      <c r="V196">
        <v>-4.65E-2</v>
      </c>
      <c r="W196">
        <v>-1.7999999999999999E-2</v>
      </c>
      <c r="X196">
        <v>-2.93E-2</v>
      </c>
      <c r="Y196">
        <v>-2.2599999999999999E-2</v>
      </c>
      <c r="Z196">
        <v>-2.3099999999999999E-2</v>
      </c>
      <c r="AA196">
        <v>-4.6100000000000002E-2</v>
      </c>
      <c r="AB196">
        <v>-2.4299999999999999E-2</v>
      </c>
      <c r="AC196">
        <v>5.9999999999999995E-4</v>
      </c>
      <c r="AD196">
        <v>2.4299999999999999E-2</v>
      </c>
      <c r="AE196">
        <v>-5.9299999999999999E-2</v>
      </c>
      <c r="AF196">
        <v>-6.8199999999999997E-2</v>
      </c>
      <c r="AG196">
        <v>-2.3199999999999998E-2</v>
      </c>
      <c r="AH196">
        <v>-3.32E-2</v>
      </c>
      <c r="AI196">
        <v>-2.1700000000000001E-2</v>
      </c>
      <c r="AJ196">
        <v>-1.7500000000000002E-2</v>
      </c>
      <c r="AK196">
        <v>-2.8000000000000001E-2</v>
      </c>
      <c r="AL196">
        <v>-2.7E-2</v>
      </c>
      <c r="AM196">
        <v>-1.9699999999999999E-2</v>
      </c>
      <c r="AN196">
        <v>-2.2200000000000001E-2</v>
      </c>
      <c r="AO196">
        <v>3.7100000000000001E-2</v>
      </c>
    </row>
    <row r="197" spans="1:41">
      <c r="A197">
        <v>197407</v>
      </c>
      <c r="B197">
        <v>-8.0500000000000002E-2</v>
      </c>
      <c r="C197">
        <v>8.8000000000000005E-3</v>
      </c>
      <c r="D197">
        <v>5.21E-2</v>
      </c>
      <c r="E197">
        <v>3.0099999999999998E-2</v>
      </c>
      <c r="F197">
        <v>7.0000000000000001E-3</v>
      </c>
      <c r="H197">
        <v>197407</v>
      </c>
      <c r="I197">
        <v>-6.3600000000000004E-2</v>
      </c>
      <c r="J197">
        <v>-6.3299999999999995E-2</v>
      </c>
      <c r="K197">
        <v>-5.6800000000000003E-2</v>
      </c>
      <c r="L197">
        <v>-5.4100000000000002E-2</v>
      </c>
      <c r="M197">
        <v>-0.05</v>
      </c>
      <c r="N197">
        <v>-3.7600000000000001E-2</v>
      </c>
      <c r="O197">
        <v>-6.0400000000000002E-2</v>
      </c>
      <c r="P197">
        <v>-5.2200000000000003E-2</v>
      </c>
      <c r="Q197">
        <v>-6.6900000000000001E-2</v>
      </c>
      <c r="R197">
        <v>-9.35E-2</v>
      </c>
      <c r="S197">
        <v>2.9899999999999999E-2</v>
      </c>
      <c r="T197">
        <v>-0.12470000000000001</v>
      </c>
      <c r="U197">
        <v>-7.6200000000000004E-2</v>
      </c>
      <c r="V197">
        <v>-3.4599999999999999E-2</v>
      </c>
      <c r="W197">
        <v>-7.0099999999999996E-2</v>
      </c>
      <c r="X197">
        <v>-4.8899999999999999E-2</v>
      </c>
      <c r="Y197">
        <v>-2.0899999999999998E-2</v>
      </c>
      <c r="Z197">
        <v>-4.53E-2</v>
      </c>
      <c r="AA197">
        <v>-3.2000000000000001E-2</v>
      </c>
      <c r="AB197">
        <v>-4.24E-2</v>
      </c>
      <c r="AC197">
        <v>-2.3099999999999999E-2</v>
      </c>
      <c r="AD197">
        <v>0.1016</v>
      </c>
      <c r="AE197">
        <v>-0.1152</v>
      </c>
      <c r="AF197">
        <v>-6.9900000000000004E-2</v>
      </c>
      <c r="AG197">
        <v>-0.1116</v>
      </c>
      <c r="AH197">
        <v>-8.1100000000000005E-2</v>
      </c>
      <c r="AI197">
        <v>-8.6300000000000002E-2</v>
      </c>
      <c r="AJ197">
        <v>-0.1023</v>
      </c>
      <c r="AK197">
        <v>-8.4699999999999998E-2</v>
      </c>
      <c r="AL197">
        <v>-5.9299999999999999E-2</v>
      </c>
      <c r="AM197">
        <v>-5.5800000000000002E-2</v>
      </c>
      <c r="AN197">
        <v>-4.5999999999999999E-2</v>
      </c>
      <c r="AO197">
        <v>6.9199999999999998E-2</v>
      </c>
    </row>
    <row r="198" spans="1:41">
      <c r="A198">
        <v>197408</v>
      </c>
      <c r="B198">
        <v>-9.35E-2</v>
      </c>
      <c r="C198">
        <v>-7.0000000000000001E-3</v>
      </c>
      <c r="D198">
        <v>2.5600000000000001E-2</v>
      </c>
      <c r="E198">
        <v>3.0700000000000002E-2</v>
      </c>
      <c r="F198">
        <v>6.0000000000000001E-3</v>
      </c>
      <c r="H198">
        <v>197408</v>
      </c>
      <c r="I198">
        <v>-8.5999999999999993E-2</v>
      </c>
      <c r="J198">
        <v>-9.1999999999999998E-2</v>
      </c>
      <c r="K198">
        <v>-9.0899999999999995E-2</v>
      </c>
      <c r="L198">
        <v>-8.5599999999999996E-2</v>
      </c>
      <c r="M198">
        <v>-9.4399999999999998E-2</v>
      </c>
      <c r="N198">
        <v>-8.9800000000000005E-2</v>
      </c>
      <c r="O198">
        <v>-0.1022</v>
      </c>
      <c r="P198">
        <v>-0.10199999999999999</v>
      </c>
      <c r="Q198">
        <v>-0.1082</v>
      </c>
      <c r="R198">
        <v>-8.9700000000000002E-2</v>
      </c>
      <c r="S198">
        <v>3.7000000000000002E-3</v>
      </c>
      <c r="T198">
        <v>-0.1043</v>
      </c>
      <c r="U198">
        <v>-0.11550000000000001</v>
      </c>
      <c r="V198">
        <v>-0.1027</v>
      </c>
      <c r="W198">
        <v>-6.6400000000000001E-2</v>
      </c>
      <c r="X198">
        <v>-5.1499999999999997E-2</v>
      </c>
      <c r="Y198">
        <v>-8.2199999999999995E-2</v>
      </c>
      <c r="Z198">
        <v>-8.1600000000000006E-2</v>
      </c>
      <c r="AA198">
        <v>-7.9399999999999998E-2</v>
      </c>
      <c r="AB198">
        <v>-8.2799999999999999E-2</v>
      </c>
      <c r="AC198">
        <v>-6.8199999999999997E-2</v>
      </c>
      <c r="AD198">
        <v>3.61E-2</v>
      </c>
      <c r="AE198">
        <v>-0.1258</v>
      </c>
      <c r="AF198">
        <v>-9.7799999999999998E-2</v>
      </c>
      <c r="AG198">
        <v>-0.1047</v>
      </c>
      <c r="AH198">
        <v>-9.2100000000000001E-2</v>
      </c>
      <c r="AI198">
        <v>-0.1079</v>
      </c>
      <c r="AJ198">
        <v>-0.10150000000000001</v>
      </c>
      <c r="AK198">
        <v>-8.4500000000000006E-2</v>
      </c>
      <c r="AL198">
        <v>-7.9000000000000001E-2</v>
      </c>
      <c r="AM198">
        <v>-8.3799999999999999E-2</v>
      </c>
      <c r="AN198">
        <v>-9.4399999999999998E-2</v>
      </c>
      <c r="AO198">
        <v>3.1399999999999997E-2</v>
      </c>
    </row>
    <row r="199" spans="1:41">
      <c r="A199">
        <v>197409</v>
      </c>
      <c r="B199">
        <v>-0.1178</v>
      </c>
      <c r="C199">
        <v>2.7000000000000001E-3</v>
      </c>
      <c r="D199">
        <v>5.5100000000000003E-2</v>
      </c>
      <c r="E199">
        <v>4.3200000000000002E-2</v>
      </c>
      <c r="F199">
        <v>8.0999999999999996E-3</v>
      </c>
      <c r="H199">
        <v>197409</v>
      </c>
      <c r="I199">
        <v>-8.5199999999999998E-2</v>
      </c>
      <c r="J199">
        <v>-9.2600000000000002E-2</v>
      </c>
      <c r="K199">
        <v>-9.5399999999999999E-2</v>
      </c>
      <c r="L199">
        <v>-8.9899999999999994E-2</v>
      </c>
      <c r="M199">
        <v>-9.2299999999999993E-2</v>
      </c>
      <c r="N199">
        <v>-8.7999999999999995E-2</v>
      </c>
      <c r="O199">
        <v>-9.7000000000000003E-2</v>
      </c>
      <c r="P199">
        <v>-9.0300000000000005E-2</v>
      </c>
      <c r="Q199">
        <v>-8.5199999999999998E-2</v>
      </c>
      <c r="R199">
        <v>-0.13420000000000001</v>
      </c>
      <c r="S199">
        <v>4.9000000000000002E-2</v>
      </c>
      <c r="T199">
        <v>-0.1731</v>
      </c>
      <c r="U199">
        <v>-9.74E-2</v>
      </c>
      <c r="V199">
        <v>-0.1067</v>
      </c>
      <c r="W199">
        <v>-9.3799999999999994E-2</v>
      </c>
      <c r="X199">
        <v>-6.2199999999999998E-2</v>
      </c>
      <c r="Y199">
        <v>-5.7500000000000002E-2</v>
      </c>
      <c r="Z199">
        <v>-5.1900000000000002E-2</v>
      </c>
      <c r="AA199">
        <v>-7.8E-2</v>
      </c>
      <c r="AB199">
        <v>-7.5499999999999998E-2</v>
      </c>
      <c r="AC199">
        <v>-9.1800000000000007E-2</v>
      </c>
      <c r="AD199">
        <v>8.1299999999999997E-2</v>
      </c>
      <c r="AE199">
        <v>-0.15040000000000001</v>
      </c>
      <c r="AF199">
        <v>-0.1195</v>
      </c>
      <c r="AG199">
        <v>-0.1409</v>
      </c>
      <c r="AH199">
        <v>-0.1424</v>
      </c>
      <c r="AI199">
        <v>-0.13819999999999999</v>
      </c>
      <c r="AJ199">
        <v>-0.12809999999999999</v>
      </c>
      <c r="AK199">
        <v>-0.1206</v>
      </c>
      <c r="AL199">
        <v>-6.7000000000000004E-2</v>
      </c>
      <c r="AM199">
        <v>-0.1021</v>
      </c>
      <c r="AN199">
        <v>-9.7600000000000006E-2</v>
      </c>
      <c r="AO199">
        <v>5.28E-2</v>
      </c>
    </row>
    <row r="200" spans="1:41">
      <c r="A200">
        <v>197410</v>
      </c>
      <c r="B200">
        <v>0.161</v>
      </c>
      <c r="C200">
        <v>-3.5200000000000002E-2</v>
      </c>
      <c r="D200">
        <v>-9.7600000000000006E-2</v>
      </c>
      <c r="E200">
        <v>-7.1000000000000004E-3</v>
      </c>
      <c r="F200">
        <v>5.1000000000000004E-3</v>
      </c>
      <c r="H200">
        <v>197410</v>
      </c>
      <c r="I200">
        <v>6.5199999999999994E-2</v>
      </c>
      <c r="J200">
        <v>9.5899999999999999E-2</v>
      </c>
      <c r="K200">
        <v>9.6000000000000002E-2</v>
      </c>
      <c r="L200">
        <v>9.1399999999999995E-2</v>
      </c>
      <c r="M200">
        <v>9.4600000000000004E-2</v>
      </c>
      <c r="N200">
        <v>0.11119999999999999</v>
      </c>
      <c r="O200">
        <v>0.15040000000000001</v>
      </c>
      <c r="P200">
        <v>0.14430000000000001</v>
      </c>
      <c r="Q200">
        <v>0.1769</v>
      </c>
      <c r="R200">
        <v>0.17549999999999999</v>
      </c>
      <c r="S200">
        <v>-0.1103</v>
      </c>
      <c r="T200">
        <v>0.22289999999999999</v>
      </c>
      <c r="U200">
        <v>0.191</v>
      </c>
      <c r="V200">
        <v>0.16450000000000001</v>
      </c>
      <c r="W200">
        <v>8.3900000000000002E-2</v>
      </c>
      <c r="X200">
        <v>0.1232</v>
      </c>
      <c r="Y200">
        <v>9.8400000000000001E-2</v>
      </c>
      <c r="Z200">
        <v>9.3600000000000003E-2</v>
      </c>
      <c r="AA200">
        <v>8.9599999999999999E-2</v>
      </c>
      <c r="AB200">
        <v>4.5400000000000003E-2</v>
      </c>
      <c r="AC200">
        <v>8.8499999999999995E-2</v>
      </c>
      <c r="AD200">
        <v>-0.13439999999999999</v>
      </c>
      <c r="AE200">
        <v>0.1419</v>
      </c>
      <c r="AF200">
        <v>0.1925</v>
      </c>
      <c r="AG200">
        <v>0.19089999999999999</v>
      </c>
      <c r="AH200">
        <v>0.19839999999999999</v>
      </c>
      <c r="AI200">
        <v>0.12909999999999999</v>
      </c>
      <c r="AJ200">
        <v>9.1999999999999998E-2</v>
      </c>
      <c r="AK200">
        <v>0.18390000000000001</v>
      </c>
      <c r="AL200">
        <v>0.1842</v>
      </c>
      <c r="AM200">
        <v>0.13800000000000001</v>
      </c>
      <c r="AN200">
        <v>0.19950000000000001</v>
      </c>
      <c r="AO200">
        <v>5.7599999999999998E-2</v>
      </c>
    </row>
    <row r="201" spans="1:41">
      <c r="A201">
        <v>197411</v>
      </c>
      <c r="B201">
        <v>-4.5100000000000001E-2</v>
      </c>
      <c r="C201">
        <v>-1.2E-2</v>
      </c>
      <c r="D201">
        <v>-8.0000000000000004E-4</v>
      </c>
      <c r="E201">
        <v>2.18E-2</v>
      </c>
      <c r="F201">
        <v>5.4000000000000003E-3</v>
      </c>
      <c r="H201">
        <v>197411</v>
      </c>
      <c r="I201">
        <v>-6.4000000000000001E-2</v>
      </c>
      <c r="J201">
        <v>-5.5899999999999998E-2</v>
      </c>
      <c r="K201">
        <v>-4.6199999999999998E-2</v>
      </c>
      <c r="L201">
        <v>-5.1700000000000003E-2</v>
      </c>
      <c r="M201">
        <v>-4.1099999999999998E-2</v>
      </c>
      <c r="N201">
        <v>-4.3900000000000002E-2</v>
      </c>
      <c r="O201">
        <v>-3.7699999999999997E-2</v>
      </c>
      <c r="P201">
        <v>-2.4899999999999999E-2</v>
      </c>
      <c r="Q201">
        <v>-2.5700000000000001E-2</v>
      </c>
      <c r="R201">
        <v>-5.1299999999999998E-2</v>
      </c>
      <c r="S201">
        <v>-1.2699999999999999E-2</v>
      </c>
      <c r="T201">
        <v>-5.3400000000000003E-2</v>
      </c>
      <c r="U201">
        <v>-3.7900000000000003E-2</v>
      </c>
      <c r="V201">
        <v>-2.86E-2</v>
      </c>
      <c r="W201">
        <v>-4.1799999999999997E-2</v>
      </c>
      <c r="X201">
        <v>-5.3600000000000002E-2</v>
      </c>
      <c r="Y201">
        <v>-1.0800000000000001E-2</v>
      </c>
      <c r="Z201">
        <v>-3.5000000000000003E-2</v>
      </c>
      <c r="AA201">
        <v>-4.2200000000000001E-2</v>
      </c>
      <c r="AB201">
        <v>-4.7199999999999999E-2</v>
      </c>
      <c r="AC201">
        <v>-7.1099999999999997E-2</v>
      </c>
      <c r="AD201">
        <v>-1.77E-2</v>
      </c>
      <c r="AE201">
        <v>-3.5099999999999999E-2</v>
      </c>
      <c r="AF201">
        <v>-6.1699999999999998E-2</v>
      </c>
      <c r="AG201">
        <v>-4.8300000000000003E-2</v>
      </c>
      <c r="AH201">
        <v>-4.7100000000000003E-2</v>
      </c>
      <c r="AI201">
        <v>-5.8299999999999998E-2</v>
      </c>
      <c r="AJ201">
        <v>-4.19E-2</v>
      </c>
      <c r="AK201">
        <v>-5.0299999999999997E-2</v>
      </c>
      <c r="AL201">
        <v>-3.9E-2</v>
      </c>
      <c r="AM201">
        <v>-1.7100000000000001E-2</v>
      </c>
      <c r="AN201">
        <v>-4.2900000000000001E-2</v>
      </c>
      <c r="AO201">
        <v>-7.7999999999999996E-3</v>
      </c>
    </row>
    <row r="202" spans="1:41">
      <c r="A202">
        <v>197412</v>
      </c>
      <c r="B202">
        <v>-3.4500000000000003E-2</v>
      </c>
      <c r="C202">
        <v>-4.8300000000000003E-2</v>
      </c>
      <c r="D202">
        <v>5.0000000000000001E-4</v>
      </c>
      <c r="E202">
        <v>2.9399999999999999E-2</v>
      </c>
      <c r="F202">
        <v>7.0000000000000001E-3</v>
      </c>
      <c r="H202">
        <v>197412</v>
      </c>
      <c r="I202">
        <v>-9.1999999999999998E-2</v>
      </c>
      <c r="J202">
        <v>-7.1300000000000002E-2</v>
      </c>
      <c r="K202">
        <v>-7.5600000000000001E-2</v>
      </c>
      <c r="L202">
        <v>-6.3100000000000003E-2</v>
      </c>
      <c r="M202">
        <v>-6.2100000000000002E-2</v>
      </c>
      <c r="N202">
        <v>-5.1400000000000001E-2</v>
      </c>
      <c r="O202">
        <v>-6.0299999999999999E-2</v>
      </c>
      <c r="P202">
        <v>-3.7999999999999999E-2</v>
      </c>
      <c r="Q202">
        <v>-2.0400000000000001E-2</v>
      </c>
      <c r="R202">
        <v>-2.8299999999999999E-2</v>
      </c>
      <c r="S202">
        <v>-6.3700000000000007E-2</v>
      </c>
      <c r="T202">
        <v>-5.11E-2</v>
      </c>
      <c r="U202">
        <v>-3.5700000000000003E-2</v>
      </c>
      <c r="V202">
        <v>-1.6500000000000001E-2</v>
      </c>
      <c r="W202">
        <v>-1.23E-2</v>
      </c>
      <c r="X202">
        <v>-2.2000000000000001E-3</v>
      </c>
      <c r="Y202">
        <v>-3.1899999999999998E-2</v>
      </c>
      <c r="Z202">
        <v>-2.93E-2</v>
      </c>
      <c r="AA202">
        <v>-3.85E-2</v>
      </c>
      <c r="AB202">
        <v>-3.6499999999999998E-2</v>
      </c>
      <c r="AC202">
        <v>-8.9399999999999993E-2</v>
      </c>
      <c r="AD202">
        <v>-3.8300000000000001E-2</v>
      </c>
      <c r="AE202">
        <v>-6.2100000000000002E-2</v>
      </c>
      <c r="AF202">
        <v>-7.1400000000000005E-2</v>
      </c>
      <c r="AG202">
        <v>-4.9000000000000002E-2</v>
      </c>
      <c r="AH202">
        <v>-4.1500000000000002E-2</v>
      </c>
      <c r="AI202">
        <v>-4.5100000000000001E-2</v>
      </c>
      <c r="AJ202">
        <v>-2.1000000000000001E-2</v>
      </c>
      <c r="AK202">
        <v>-0.02</v>
      </c>
      <c r="AL202">
        <v>-2.63E-2</v>
      </c>
      <c r="AM202">
        <v>3.2000000000000002E-3</v>
      </c>
      <c r="AN202">
        <v>-4.1799999999999997E-2</v>
      </c>
      <c r="AO202">
        <v>2.0299999999999999E-2</v>
      </c>
    </row>
    <row r="203" spans="1:41">
      <c r="A203">
        <v>197501</v>
      </c>
      <c r="B203">
        <v>0.13669999999999999</v>
      </c>
      <c r="C203">
        <v>0.1101</v>
      </c>
      <c r="D203">
        <v>8.2500000000000004E-2</v>
      </c>
      <c r="E203">
        <v>-0.13800000000000001</v>
      </c>
      <c r="F203">
        <v>5.7999999999999996E-3</v>
      </c>
      <c r="H203">
        <v>197501</v>
      </c>
      <c r="I203">
        <v>0.26300000000000001</v>
      </c>
      <c r="J203">
        <v>0.27929999999999999</v>
      </c>
      <c r="K203">
        <v>0.252</v>
      </c>
      <c r="L203">
        <v>0.23749999999999999</v>
      </c>
      <c r="M203">
        <v>0.2422</v>
      </c>
      <c r="N203">
        <v>0.20319999999999999</v>
      </c>
      <c r="O203">
        <v>0.21829999999999999</v>
      </c>
      <c r="P203">
        <v>0.18490000000000001</v>
      </c>
      <c r="Q203">
        <v>0.14549999999999999</v>
      </c>
      <c r="R203">
        <v>0.1023</v>
      </c>
      <c r="S203">
        <v>0.16070000000000001</v>
      </c>
      <c r="T203">
        <v>9.8799999999999999E-2</v>
      </c>
      <c r="U203">
        <v>9.3200000000000005E-2</v>
      </c>
      <c r="V203">
        <v>0.13950000000000001</v>
      </c>
      <c r="W203">
        <v>0.18010000000000001</v>
      </c>
      <c r="X203">
        <v>0.15529999999999999</v>
      </c>
      <c r="Y203">
        <v>0.17780000000000001</v>
      </c>
      <c r="Z203">
        <v>0.21679999999999999</v>
      </c>
      <c r="AA203">
        <v>0.2185</v>
      </c>
      <c r="AB203">
        <v>0.21529999999999999</v>
      </c>
      <c r="AC203">
        <v>0.29520000000000002</v>
      </c>
      <c r="AD203">
        <v>0.19639999999999999</v>
      </c>
      <c r="AE203">
        <v>0.30570000000000003</v>
      </c>
      <c r="AF203">
        <v>0.23019999999999999</v>
      </c>
      <c r="AG203">
        <v>0.19339999999999999</v>
      </c>
      <c r="AH203">
        <v>0.12529999999999999</v>
      </c>
      <c r="AI203">
        <v>0.12909999999999999</v>
      </c>
      <c r="AJ203">
        <v>0.13020000000000001</v>
      </c>
      <c r="AK203">
        <v>6.5600000000000006E-2</v>
      </c>
      <c r="AL203">
        <v>9.11E-2</v>
      </c>
      <c r="AM203">
        <v>0.12529999999999999</v>
      </c>
      <c r="AN203">
        <v>0.1086</v>
      </c>
      <c r="AO203">
        <v>-0.1971</v>
      </c>
    </row>
    <row r="204" spans="1:41">
      <c r="A204">
        <v>197502</v>
      </c>
      <c r="B204">
        <v>5.5599999999999997E-2</v>
      </c>
      <c r="C204">
        <v>1.6999999999999999E-3</v>
      </c>
      <c r="D204">
        <v>-4.5400000000000003E-2</v>
      </c>
      <c r="E204">
        <v>-5.7999999999999996E-3</v>
      </c>
      <c r="F204">
        <v>4.3E-3</v>
      </c>
      <c r="H204">
        <v>197502</v>
      </c>
      <c r="I204">
        <v>4.0099999999999997E-2</v>
      </c>
      <c r="J204">
        <v>4.07E-2</v>
      </c>
      <c r="K204">
        <v>5.2200000000000003E-2</v>
      </c>
      <c r="L204">
        <v>3.3000000000000002E-2</v>
      </c>
      <c r="M204">
        <v>3.1899999999999998E-2</v>
      </c>
      <c r="N204">
        <v>4.2999999999999997E-2</v>
      </c>
      <c r="O204">
        <v>3.4500000000000003E-2</v>
      </c>
      <c r="P204">
        <v>3.5099999999999999E-2</v>
      </c>
      <c r="Q204">
        <v>4.0800000000000003E-2</v>
      </c>
      <c r="R204">
        <v>6.6600000000000006E-2</v>
      </c>
      <c r="S204">
        <v>-2.6499999999999999E-2</v>
      </c>
      <c r="T204">
        <v>0.1076</v>
      </c>
      <c r="U204">
        <v>3.78E-2</v>
      </c>
      <c r="V204">
        <v>2.9899999999999999E-2</v>
      </c>
      <c r="W204">
        <v>1.8700000000000001E-2</v>
      </c>
      <c r="X204">
        <v>3.27E-2</v>
      </c>
      <c r="Y204">
        <v>1.9300000000000001E-2</v>
      </c>
      <c r="Z204">
        <v>1.84E-2</v>
      </c>
      <c r="AA204">
        <v>3.1899999999999998E-2</v>
      </c>
      <c r="AB204">
        <v>-2.0999999999999999E-3</v>
      </c>
      <c r="AC204">
        <v>3.3300000000000003E-2</v>
      </c>
      <c r="AD204">
        <v>-7.4300000000000005E-2</v>
      </c>
      <c r="AE204">
        <v>6.0199999999999997E-2</v>
      </c>
      <c r="AF204">
        <v>6.1699999999999998E-2</v>
      </c>
      <c r="AG204">
        <v>4.8500000000000001E-2</v>
      </c>
      <c r="AH204">
        <v>8.72E-2</v>
      </c>
      <c r="AI204">
        <v>4.6399999999999997E-2</v>
      </c>
      <c r="AJ204">
        <v>8.1299999999999997E-2</v>
      </c>
      <c r="AK204">
        <v>3.8199999999999998E-2</v>
      </c>
      <c r="AL204">
        <v>5.9200000000000003E-2</v>
      </c>
      <c r="AM204">
        <v>4.4400000000000002E-2</v>
      </c>
      <c r="AN204">
        <v>3.6200000000000003E-2</v>
      </c>
      <c r="AO204">
        <v>-2.4E-2</v>
      </c>
    </row>
    <row r="205" spans="1:41">
      <c r="A205">
        <v>197503</v>
      </c>
      <c r="B205">
        <v>2.6599999999999999E-2</v>
      </c>
      <c r="C205">
        <v>3.7900000000000003E-2</v>
      </c>
      <c r="D205">
        <v>2.4400000000000002E-2</v>
      </c>
      <c r="E205">
        <v>-0.02</v>
      </c>
      <c r="F205">
        <v>4.1000000000000003E-3</v>
      </c>
      <c r="H205">
        <v>197503</v>
      </c>
      <c r="I205">
        <v>7.9200000000000007E-2</v>
      </c>
      <c r="J205">
        <v>7.3899999999999993E-2</v>
      </c>
      <c r="K205">
        <v>5.3900000000000003E-2</v>
      </c>
      <c r="L205">
        <v>5.8099999999999999E-2</v>
      </c>
      <c r="M205">
        <v>5.4800000000000001E-2</v>
      </c>
      <c r="N205">
        <v>4.58E-2</v>
      </c>
      <c r="O205">
        <v>5.9700000000000003E-2</v>
      </c>
      <c r="P205">
        <v>4.4600000000000001E-2</v>
      </c>
      <c r="Q205">
        <v>2.5000000000000001E-2</v>
      </c>
      <c r="R205">
        <v>1.5599999999999999E-2</v>
      </c>
      <c r="S205">
        <v>6.3600000000000004E-2</v>
      </c>
      <c r="T205">
        <v>2.9499999999999998E-2</v>
      </c>
      <c r="U205">
        <v>2.0899999999999998E-2</v>
      </c>
      <c r="V205">
        <v>2.47E-2</v>
      </c>
      <c r="W205">
        <v>3.2599999999999997E-2</v>
      </c>
      <c r="X205">
        <v>-6.1999999999999998E-3</v>
      </c>
      <c r="Y205">
        <v>2.75E-2</v>
      </c>
      <c r="Z205">
        <v>3.73E-2</v>
      </c>
      <c r="AA205">
        <v>8.0600000000000005E-2</v>
      </c>
      <c r="AB205">
        <v>7.4700000000000003E-2</v>
      </c>
      <c r="AC205">
        <v>4.5100000000000001E-2</v>
      </c>
      <c r="AD205">
        <v>1.5599999999999999E-2</v>
      </c>
      <c r="AE205">
        <v>7.8E-2</v>
      </c>
      <c r="AF205">
        <v>2.6800000000000001E-2</v>
      </c>
      <c r="AG205">
        <v>4.6100000000000002E-2</v>
      </c>
      <c r="AH205">
        <v>2.7799999999999998E-2</v>
      </c>
      <c r="AI205">
        <v>9.7000000000000003E-3</v>
      </c>
      <c r="AJ205">
        <v>2.6800000000000001E-2</v>
      </c>
      <c r="AK205">
        <v>9.1000000000000004E-3</v>
      </c>
      <c r="AL205">
        <v>-2.0999999999999999E-3</v>
      </c>
      <c r="AM205">
        <v>3.7100000000000001E-2</v>
      </c>
      <c r="AN205">
        <v>6.7500000000000004E-2</v>
      </c>
      <c r="AO205">
        <v>-1.0500000000000001E-2</v>
      </c>
    </row>
    <row r="206" spans="1:41">
      <c r="A206">
        <v>197504</v>
      </c>
      <c r="B206">
        <v>4.2299999999999997E-2</v>
      </c>
      <c r="C206">
        <v>-5.1999999999999998E-3</v>
      </c>
      <c r="D206">
        <v>-1.21E-2</v>
      </c>
      <c r="E206">
        <v>1.34E-2</v>
      </c>
      <c r="F206">
        <v>4.4000000000000003E-3</v>
      </c>
      <c r="H206">
        <v>197504</v>
      </c>
      <c r="I206">
        <v>2.6599999999999999E-2</v>
      </c>
      <c r="J206">
        <v>3.7900000000000003E-2</v>
      </c>
      <c r="K206">
        <v>3.1800000000000002E-2</v>
      </c>
      <c r="L206">
        <v>3.15E-2</v>
      </c>
      <c r="M206">
        <v>4.2000000000000003E-2</v>
      </c>
      <c r="N206">
        <v>4.3400000000000001E-2</v>
      </c>
      <c r="O206">
        <v>4.4299999999999999E-2</v>
      </c>
      <c r="P206">
        <v>4.0899999999999999E-2</v>
      </c>
      <c r="Q206">
        <v>3.8199999999999998E-2</v>
      </c>
      <c r="R206">
        <v>4.4600000000000001E-2</v>
      </c>
      <c r="S206">
        <v>-1.7999999999999999E-2</v>
      </c>
      <c r="T206">
        <v>4.5100000000000001E-2</v>
      </c>
      <c r="U206">
        <v>7.8600000000000003E-2</v>
      </c>
      <c r="V206">
        <v>5.1799999999999999E-2</v>
      </c>
      <c r="W206">
        <v>2.7400000000000001E-2</v>
      </c>
      <c r="X206">
        <v>1.2E-2</v>
      </c>
      <c r="Y206">
        <v>1.17E-2</v>
      </c>
      <c r="Z206">
        <v>1.8700000000000001E-2</v>
      </c>
      <c r="AA206">
        <v>6.8699999999999997E-2</v>
      </c>
      <c r="AB206">
        <v>3.0200000000000001E-2</v>
      </c>
      <c r="AC206">
        <v>4.5100000000000001E-2</v>
      </c>
      <c r="AD206">
        <v>0</v>
      </c>
      <c r="AE206">
        <v>3.7699999999999997E-2</v>
      </c>
      <c r="AF206">
        <v>6.8099999999999994E-2</v>
      </c>
      <c r="AG206">
        <v>4.0800000000000003E-2</v>
      </c>
      <c r="AH206">
        <v>5.6500000000000002E-2</v>
      </c>
      <c r="AI206">
        <v>5.3999999999999999E-2</v>
      </c>
      <c r="AJ206">
        <v>3.3799999999999997E-2</v>
      </c>
      <c r="AK206">
        <v>2.2700000000000001E-2</v>
      </c>
      <c r="AL206">
        <v>3.7600000000000001E-2</v>
      </c>
      <c r="AM206">
        <v>2.5100000000000001E-2</v>
      </c>
      <c r="AN206">
        <v>7.2999999999999995E-2</v>
      </c>
      <c r="AO206">
        <v>3.5299999999999998E-2</v>
      </c>
    </row>
    <row r="207" spans="1:41">
      <c r="A207">
        <v>197505</v>
      </c>
      <c r="B207">
        <v>5.1799999999999999E-2</v>
      </c>
      <c r="C207">
        <v>3.85E-2</v>
      </c>
      <c r="D207">
        <v>-4.0500000000000001E-2</v>
      </c>
      <c r="E207">
        <v>-4.7000000000000002E-3</v>
      </c>
      <c r="F207">
        <v>4.4000000000000003E-3</v>
      </c>
      <c r="H207">
        <v>197505</v>
      </c>
      <c r="I207">
        <v>7.5600000000000001E-2</v>
      </c>
      <c r="J207">
        <v>7.7100000000000002E-2</v>
      </c>
      <c r="K207">
        <v>7.3999999999999996E-2</v>
      </c>
      <c r="L207">
        <v>7.2999999999999995E-2</v>
      </c>
      <c r="M207">
        <v>5.28E-2</v>
      </c>
      <c r="N207">
        <v>5.0999999999999997E-2</v>
      </c>
      <c r="O207">
        <v>7.1599999999999997E-2</v>
      </c>
      <c r="P207">
        <v>4.87E-2</v>
      </c>
      <c r="Q207">
        <v>4.5999999999999999E-2</v>
      </c>
      <c r="R207">
        <v>4.9700000000000001E-2</v>
      </c>
      <c r="S207">
        <v>2.5899999999999999E-2</v>
      </c>
      <c r="T207">
        <v>4.4299999999999999E-2</v>
      </c>
      <c r="U207">
        <v>6.7000000000000004E-2</v>
      </c>
      <c r="V207">
        <v>7.4200000000000002E-2</v>
      </c>
      <c r="W207">
        <v>7.8799999999999995E-2</v>
      </c>
      <c r="X207">
        <v>4.4299999999999999E-2</v>
      </c>
      <c r="Y207">
        <v>4.7800000000000002E-2</v>
      </c>
      <c r="Z207">
        <v>4.5499999999999999E-2</v>
      </c>
      <c r="AA207">
        <v>8.0999999999999996E-3</v>
      </c>
      <c r="AB207">
        <v>2.9100000000000001E-2</v>
      </c>
      <c r="AC207">
        <v>4.1700000000000001E-2</v>
      </c>
      <c r="AD207">
        <v>-2.5999999999999999E-3</v>
      </c>
      <c r="AE207">
        <v>5.21E-2</v>
      </c>
      <c r="AF207">
        <v>7.1999999999999995E-2</v>
      </c>
      <c r="AG207">
        <v>5.4600000000000003E-2</v>
      </c>
      <c r="AH207">
        <v>4.8899999999999999E-2</v>
      </c>
      <c r="AI207">
        <v>5.0099999999999999E-2</v>
      </c>
      <c r="AJ207">
        <v>6.2799999999999995E-2</v>
      </c>
      <c r="AK207">
        <v>6.0699999999999997E-2</v>
      </c>
      <c r="AL207">
        <v>3.5299999999999998E-2</v>
      </c>
      <c r="AM207">
        <v>4.8399999999999999E-2</v>
      </c>
      <c r="AN207">
        <v>4.5900000000000003E-2</v>
      </c>
      <c r="AO207">
        <v>-6.1999999999999998E-3</v>
      </c>
    </row>
    <row r="208" spans="1:41">
      <c r="A208">
        <v>197506</v>
      </c>
      <c r="B208">
        <v>4.82E-2</v>
      </c>
      <c r="C208">
        <v>7.4999999999999997E-3</v>
      </c>
      <c r="D208">
        <v>1.2699999999999999E-2</v>
      </c>
      <c r="E208">
        <v>5.0000000000000001E-4</v>
      </c>
      <c r="F208">
        <v>4.1000000000000003E-3</v>
      </c>
      <c r="H208">
        <v>197506</v>
      </c>
      <c r="I208">
        <v>7.0199999999999999E-2</v>
      </c>
      <c r="J208">
        <v>5.8099999999999999E-2</v>
      </c>
      <c r="K208">
        <v>7.0099999999999996E-2</v>
      </c>
      <c r="L208">
        <v>5.8200000000000002E-2</v>
      </c>
      <c r="M208">
        <v>5.3800000000000001E-2</v>
      </c>
      <c r="N208">
        <v>5.4300000000000001E-2</v>
      </c>
      <c r="O208">
        <v>5.5399999999999998E-2</v>
      </c>
      <c r="P208">
        <v>7.3800000000000004E-2</v>
      </c>
      <c r="Q208">
        <v>6.4899999999999999E-2</v>
      </c>
      <c r="R208">
        <v>3.7699999999999997E-2</v>
      </c>
      <c r="S208">
        <v>3.2500000000000001E-2</v>
      </c>
      <c r="T208">
        <v>2.53E-2</v>
      </c>
      <c r="U208">
        <v>5.6399999999999999E-2</v>
      </c>
      <c r="V208">
        <v>6.5100000000000005E-2</v>
      </c>
      <c r="W208">
        <v>7.0199999999999999E-2</v>
      </c>
      <c r="X208">
        <v>4.82E-2</v>
      </c>
      <c r="Y208">
        <v>5.9499999999999997E-2</v>
      </c>
      <c r="Z208">
        <v>7.3899999999999993E-2</v>
      </c>
      <c r="AA208">
        <v>7.5399999999999995E-2</v>
      </c>
      <c r="AB208">
        <v>7.1999999999999995E-2</v>
      </c>
      <c r="AC208">
        <v>4.5400000000000003E-2</v>
      </c>
      <c r="AD208">
        <v>2.01E-2</v>
      </c>
      <c r="AE208">
        <v>5.67E-2</v>
      </c>
      <c r="AF208">
        <v>3.5900000000000001E-2</v>
      </c>
      <c r="AG208">
        <v>5.8700000000000002E-2</v>
      </c>
      <c r="AH208">
        <v>2.5899999999999999E-2</v>
      </c>
      <c r="AI208">
        <v>5.7799999999999997E-2</v>
      </c>
      <c r="AJ208">
        <v>5.1200000000000002E-2</v>
      </c>
      <c r="AK208">
        <v>5.67E-2</v>
      </c>
      <c r="AL208">
        <v>6.0100000000000001E-2</v>
      </c>
      <c r="AM208">
        <v>5.3199999999999997E-2</v>
      </c>
      <c r="AN208">
        <v>5.1799999999999999E-2</v>
      </c>
      <c r="AO208">
        <v>-4.8999999999999998E-3</v>
      </c>
    </row>
    <row r="209" spans="1:41">
      <c r="A209">
        <v>197507</v>
      </c>
      <c r="B209">
        <v>-6.5799999999999997E-2</v>
      </c>
      <c r="C209">
        <v>2.6800000000000001E-2</v>
      </c>
      <c r="D209">
        <v>1.6500000000000001E-2</v>
      </c>
      <c r="E209">
        <v>4.3E-3</v>
      </c>
      <c r="F209">
        <v>4.7999999999999996E-3</v>
      </c>
      <c r="H209">
        <v>197507</v>
      </c>
      <c r="I209">
        <v>1.8E-3</v>
      </c>
      <c r="J209">
        <v>-2.5600000000000001E-2</v>
      </c>
      <c r="K209">
        <v>-4.1000000000000002E-2</v>
      </c>
      <c r="L209">
        <v>-3.3599999999999998E-2</v>
      </c>
      <c r="M209">
        <v>-4.3400000000000001E-2</v>
      </c>
      <c r="N209">
        <v>-4.8599999999999997E-2</v>
      </c>
      <c r="O209">
        <v>-5.1400000000000001E-2</v>
      </c>
      <c r="P209">
        <v>-7.2700000000000001E-2</v>
      </c>
      <c r="Q209">
        <v>-6.2899999999999998E-2</v>
      </c>
      <c r="R209">
        <v>-7.3899999999999993E-2</v>
      </c>
      <c r="S209">
        <v>7.5700000000000003E-2</v>
      </c>
      <c r="T209">
        <v>-9.2399999999999996E-2</v>
      </c>
      <c r="U209">
        <v>-6.4199999999999993E-2</v>
      </c>
      <c r="V209">
        <v>-5.8700000000000002E-2</v>
      </c>
      <c r="W209">
        <v>-2.8799999999999999E-2</v>
      </c>
      <c r="X209">
        <v>-4.3700000000000003E-2</v>
      </c>
      <c r="Y209">
        <v>-5.0500000000000003E-2</v>
      </c>
      <c r="Z209">
        <v>-5.5199999999999999E-2</v>
      </c>
      <c r="AA209">
        <v>-4.0099999999999997E-2</v>
      </c>
      <c r="AB209">
        <v>-4.1399999999999999E-2</v>
      </c>
      <c r="AC209">
        <v>-4.6100000000000002E-2</v>
      </c>
      <c r="AD209">
        <v>4.6300000000000001E-2</v>
      </c>
      <c r="AE209">
        <v>-8.5999999999999993E-2</v>
      </c>
      <c r="AF209">
        <v>-9.0200000000000002E-2</v>
      </c>
      <c r="AG209">
        <v>-6.6299999999999998E-2</v>
      </c>
      <c r="AH209">
        <v>-5.5300000000000002E-2</v>
      </c>
      <c r="AI209">
        <v>-5.6899999999999999E-2</v>
      </c>
      <c r="AJ209">
        <v>-7.1099999999999997E-2</v>
      </c>
      <c r="AK209">
        <v>-6.9400000000000003E-2</v>
      </c>
      <c r="AL209">
        <v>-5.5899999999999998E-2</v>
      </c>
      <c r="AM209">
        <v>-6.3200000000000006E-2</v>
      </c>
      <c r="AN209">
        <v>-4.53E-2</v>
      </c>
      <c r="AO209">
        <v>4.07E-2</v>
      </c>
    </row>
    <row r="210" spans="1:41">
      <c r="A210">
        <v>197508</v>
      </c>
      <c r="B210">
        <v>-2.8500000000000001E-2</v>
      </c>
      <c r="C210">
        <v>-3.1899999999999998E-2</v>
      </c>
      <c r="D210">
        <v>-8.8999999999999999E-3</v>
      </c>
      <c r="E210">
        <v>-1.2999999999999999E-3</v>
      </c>
      <c r="F210">
        <v>4.7999999999999996E-3</v>
      </c>
      <c r="H210">
        <v>197508</v>
      </c>
      <c r="I210">
        <v>-6.3899999999999998E-2</v>
      </c>
      <c r="J210">
        <v>-6.4000000000000001E-2</v>
      </c>
      <c r="K210">
        <v>-6.0499999999999998E-2</v>
      </c>
      <c r="L210">
        <v>-4.9599999999999998E-2</v>
      </c>
      <c r="M210">
        <v>-4.19E-2</v>
      </c>
      <c r="N210">
        <v>-4.4600000000000001E-2</v>
      </c>
      <c r="O210">
        <v>-4.2000000000000003E-2</v>
      </c>
      <c r="P210">
        <v>-3.78E-2</v>
      </c>
      <c r="Q210">
        <v>-2.63E-2</v>
      </c>
      <c r="R210">
        <v>-2.1100000000000001E-2</v>
      </c>
      <c r="S210">
        <v>-4.2799999999999998E-2</v>
      </c>
      <c r="T210">
        <v>-3.3399999999999999E-2</v>
      </c>
      <c r="U210">
        <v>-1.55E-2</v>
      </c>
      <c r="V210">
        <v>-2.7699999999999999E-2</v>
      </c>
      <c r="W210">
        <v>-2.9899999999999999E-2</v>
      </c>
      <c r="X210">
        <v>-2.9499999999999998E-2</v>
      </c>
      <c r="Y210">
        <v>-2.9100000000000001E-2</v>
      </c>
      <c r="Z210">
        <v>-3.8999999999999998E-3</v>
      </c>
      <c r="AA210">
        <v>-3.2399999999999998E-2</v>
      </c>
      <c r="AB210">
        <v>-4.0300000000000002E-2</v>
      </c>
      <c r="AC210">
        <v>-7.6499999999999999E-2</v>
      </c>
      <c r="AD210">
        <v>-4.3099999999999999E-2</v>
      </c>
      <c r="AE210">
        <v>-4.9200000000000001E-2</v>
      </c>
      <c r="AF210">
        <v>-3.1300000000000001E-2</v>
      </c>
      <c r="AG210">
        <v>-2.2700000000000001E-2</v>
      </c>
      <c r="AH210">
        <v>-1.9900000000000001E-2</v>
      </c>
      <c r="AI210">
        <v>-2.7300000000000001E-2</v>
      </c>
      <c r="AJ210">
        <v>-3.78E-2</v>
      </c>
      <c r="AK210">
        <v>-1.35E-2</v>
      </c>
      <c r="AL210">
        <v>-3.3599999999999998E-2</v>
      </c>
      <c r="AM210">
        <v>-3.49E-2</v>
      </c>
      <c r="AN210">
        <v>-0.03</v>
      </c>
      <c r="AO210">
        <v>1.9199999999999998E-2</v>
      </c>
    </row>
    <row r="211" spans="1:41">
      <c r="A211">
        <v>197509</v>
      </c>
      <c r="B211">
        <v>-4.2599999999999999E-2</v>
      </c>
      <c r="C211">
        <v>-1E-3</v>
      </c>
      <c r="D211">
        <v>3.3E-3</v>
      </c>
      <c r="E211">
        <v>3.3E-3</v>
      </c>
      <c r="F211">
        <v>5.3E-3</v>
      </c>
      <c r="H211">
        <v>197509</v>
      </c>
      <c r="I211">
        <v>-3.9300000000000002E-2</v>
      </c>
      <c r="J211">
        <v>-4.0099999999999997E-2</v>
      </c>
      <c r="K211">
        <v>-3.7900000000000003E-2</v>
      </c>
      <c r="L211">
        <v>-4.5600000000000002E-2</v>
      </c>
      <c r="M211">
        <v>-4.2900000000000001E-2</v>
      </c>
      <c r="N211">
        <v>-4.7E-2</v>
      </c>
      <c r="O211">
        <v>-4.48E-2</v>
      </c>
      <c r="P211">
        <v>-4.5600000000000002E-2</v>
      </c>
      <c r="Q211">
        <v>-3.8300000000000001E-2</v>
      </c>
      <c r="R211">
        <v>-4.2799999999999998E-2</v>
      </c>
      <c r="S211">
        <v>3.5000000000000001E-3</v>
      </c>
      <c r="T211">
        <v>-5.2600000000000001E-2</v>
      </c>
      <c r="U211">
        <v>-4.9500000000000002E-2</v>
      </c>
      <c r="V211">
        <v>-2.4400000000000002E-2</v>
      </c>
      <c r="W211">
        <v>-2.1499999999999998E-2</v>
      </c>
      <c r="X211">
        <v>-3.7600000000000001E-2</v>
      </c>
      <c r="Y211">
        <v>-2.7799999999999998E-2</v>
      </c>
      <c r="Z211">
        <v>-5.1400000000000001E-2</v>
      </c>
      <c r="AA211">
        <v>-3.2099999999999997E-2</v>
      </c>
      <c r="AB211">
        <v>-4.7300000000000002E-2</v>
      </c>
      <c r="AC211">
        <v>-5.3400000000000003E-2</v>
      </c>
      <c r="AD211">
        <v>-8.0000000000000004E-4</v>
      </c>
      <c r="AE211">
        <v>-4.1599999999999998E-2</v>
      </c>
      <c r="AF211">
        <v>-7.1900000000000006E-2</v>
      </c>
      <c r="AG211">
        <v>-4.1099999999999998E-2</v>
      </c>
      <c r="AH211">
        <v>-3.6999999999999998E-2</v>
      </c>
      <c r="AI211">
        <v>-2.5100000000000001E-2</v>
      </c>
      <c r="AJ211">
        <v>-3.1099999999999999E-2</v>
      </c>
      <c r="AK211">
        <v>-4.7500000000000001E-2</v>
      </c>
      <c r="AL211">
        <v>-5.28E-2</v>
      </c>
      <c r="AM211">
        <v>-5.2299999999999999E-2</v>
      </c>
      <c r="AN211">
        <v>-2.3E-2</v>
      </c>
      <c r="AO211">
        <v>1.8599999999999998E-2</v>
      </c>
    </row>
    <row r="212" spans="1:41">
      <c r="A212">
        <v>197510</v>
      </c>
      <c r="B212">
        <v>5.3100000000000001E-2</v>
      </c>
      <c r="C212">
        <v>-0.04</v>
      </c>
      <c r="D212">
        <v>2.8999999999999998E-3</v>
      </c>
      <c r="E212">
        <v>-1.4E-3</v>
      </c>
      <c r="F212">
        <v>5.5999999999999999E-3</v>
      </c>
      <c r="H212">
        <v>197510</v>
      </c>
      <c r="I212">
        <v>2E-3</v>
      </c>
      <c r="J212">
        <v>1.78E-2</v>
      </c>
      <c r="K212">
        <v>2.1000000000000001E-2</v>
      </c>
      <c r="L212">
        <v>2.1399999999999999E-2</v>
      </c>
      <c r="M212">
        <v>1.21E-2</v>
      </c>
      <c r="N212">
        <v>3.2199999999999999E-2</v>
      </c>
      <c r="O212">
        <v>4.5600000000000002E-2</v>
      </c>
      <c r="P212">
        <v>5.7799999999999997E-2</v>
      </c>
      <c r="Q212">
        <v>4.6699999999999998E-2</v>
      </c>
      <c r="R212">
        <v>6.1800000000000001E-2</v>
      </c>
      <c r="S212">
        <v>-5.9799999999999999E-2</v>
      </c>
      <c r="T212">
        <v>6.9800000000000001E-2</v>
      </c>
      <c r="U212">
        <v>4.7199999999999999E-2</v>
      </c>
      <c r="V212">
        <v>4.19E-2</v>
      </c>
      <c r="W212">
        <v>6.0999999999999999E-2</v>
      </c>
      <c r="X212">
        <v>3.7999999999999999E-2</v>
      </c>
      <c r="Y212">
        <v>5.0599999999999999E-2</v>
      </c>
      <c r="Z212">
        <v>4.7100000000000003E-2</v>
      </c>
      <c r="AA212">
        <v>5.2400000000000002E-2</v>
      </c>
      <c r="AB212">
        <v>4.4699999999999997E-2</v>
      </c>
      <c r="AC212">
        <v>6.4000000000000003E-3</v>
      </c>
      <c r="AD212">
        <v>-6.3399999999999998E-2</v>
      </c>
      <c r="AE212">
        <v>1.7000000000000001E-2</v>
      </c>
      <c r="AF212">
        <v>8.0600000000000005E-2</v>
      </c>
      <c r="AG212">
        <v>6.4899999999999999E-2</v>
      </c>
      <c r="AH212">
        <v>4.07E-2</v>
      </c>
      <c r="AI212">
        <v>5.3999999999999999E-2</v>
      </c>
      <c r="AJ212">
        <v>6.9699999999999998E-2</v>
      </c>
      <c r="AK212">
        <v>3.5900000000000001E-2</v>
      </c>
      <c r="AL212">
        <v>5.3999999999999999E-2</v>
      </c>
      <c r="AM212">
        <v>5.4100000000000002E-2</v>
      </c>
      <c r="AN212">
        <v>2.5899999999999999E-2</v>
      </c>
      <c r="AO212">
        <v>8.8999999999999999E-3</v>
      </c>
    </row>
    <row r="213" spans="1:41">
      <c r="A213">
        <v>197511</v>
      </c>
      <c r="B213">
        <v>2.6499999999999999E-2</v>
      </c>
      <c r="C213">
        <v>-1.21E-2</v>
      </c>
      <c r="D213">
        <v>0.02</v>
      </c>
      <c r="E213">
        <v>-4.4999999999999997E-3</v>
      </c>
      <c r="F213">
        <v>4.1000000000000003E-3</v>
      </c>
      <c r="H213">
        <v>197511</v>
      </c>
      <c r="I213">
        <v>1.2999999999999999E-2</v>
      </c>
      <c r="J213">
        <v>1.8100000000000002E-2</v>
      </c>
      <c r="K213">
        <v>2.5499999999999998E-2</v>
      </c>
      <c r="L213">
        <v>1.61E-2</v>
      </c>
      <c r="M213">
        <v>1.5599999999999999E-2</v>
      </c>
      <c r="N213">
        <v>3.1800000000000002E-2</v>
      </c>
      <c r="O213">
        <v>3.1800000000000002E-2</v>
      </c>
      <c r="P213">
        <v>3.9800000000000002E-2</v>
      </c>
      <c r="Q213">
        <v>2.07E-2</v>
      </c>
      <c r="R213">
        <v>2.69E-2</v>
      </c>
      <c r="S213">
        <v>-1.3899999999999999E-2</v>
      </c>
      <c r="T213">
        <v>3.0099999999999998E-2</v>
      </c>
      <c r="U213">
        <v>2.1399999999999999E-2</v>
      </c>
      <c r="V213">
        <v>1.7000000000000001E-2</v>
      </c>
      <c r="W213">
        <v>2.9000000000000001E-2</v>
      </c>
      <c r="X213">
        <v>2.3599999999999999E-2</v>
      </c>
      <c r="Y213">
        <v>4.0500000000000001E-2</v>
      </c>
      <c r="Z213">
        <v>3.5700000000000003E-2</v>
      </c>
      <c r="AA213">
        <v>3.9E-2</v>
      </c>
      <c r="AB213">
        <v>3.56E-2</v>
      </c>
      <c r="AC213">
        <v>4.02E-2</v>
      </c>
      <c r="AD213">
        <v>1.01E-2</v>
      </c>
      <c r="AE213">
        <v>2.8400000000000002E-2</v>
      </c>
      <c r="AF213">
        <v>5.2900000000000003E-2</v>
      </c>
      <c r="AG213">
        <v>2.93E-2</v>
      </c>
      <c r="AH213">
        <v>3.1600000000000003E-2</v>
      </c>
      <c r="AI213">
        <v>1.49E-2</v>
      </c>
      <c r="AJ213">
        <v>2.5000000000000001E-2</v>
      </c>
      <c r="AK213">
        <v>1.6799999999999999E-2</v>
      </c>
      <c r="AL213">
        <v>1.8200000000000001E-2</v>
      </c>
      <c r="AM213">
        <v>2.7E-2</v>
      </c>
      <c r="AN213">
        <v>1.15E-2</v>
      </c>
      <c r="AO213">
        <v>-1.6899999999999998E-2</v>
      </c>
    </row>
    <row r="214" spans="1:41">
      <c r="A214">
        <v>197512</v>
      </c>
      <c r="B214">
        <v>-1.6E-2</v>
      </c>
      <c r="C214">
        <v>-7.7000000000000002E-3</v>
      </c>
      <c r="D214">
        <v>1.78E-2</v>
      </c>
      <c r="E214">
        <v>-1.1999999999999999E-3</v>
      </c>
      <c r="F214">
        <v>4.7999999999999996E-3</v>
      </c>
      <c r="H214">
        <v>197512</v>
      </c>
      <c r="I214">
        <v>-1.7399999999999999E-2</v>
      </c>
      <c r="J214">
        <v>-0.01</v>
      </c>
      <c r="K214">
        <v>-1.9800000000000002E-2</v>
      </c>
      <c r="L214">
        <v>-1.5800000000000002E-2</v>
      </c>
      <c r="M214">
        <v>-6.3E-3</v>
      </c>
      <c r="N214">
        <v>-3.2000000000000002E-3</v>
      </c>
      <c r="O214">
        <v>-6.7999999999999996E-3</v>
      </c>
      <c r="P214">
        <v>-1.49E-2</v>
      </c>
      <c r="Q214">
        <v>-5.3E-3</v>
      </c>
      <c r="R214">
        <v>-2.0199999999999999E-2</v>
      </c>
      <c r="S214">
        <v>2.8E-3</v>
      </c>
      <c r="T214">
        <v>-3.2599999999999997E-2</v>
      </c>
      <c r="U214">
        <v>-2.4899999999999999E-2</v>
      </c>
      <c r="V214">
        <v>3.0999999999999999E-3</v>
      </c>
      <c r="W214">
        <v>-1.1999999999999999E-3</v>
      </c>
      <c r="X214">
        <v>-1.1000000000000001E-3</v>
      </c>
      <c r="Y214">
        <v>-6.1999999999999998E-3</v>
      </c>
      <c r="Z214">
        <v>-2.8999999999999998E-3</v>
      </c>
      <c r="AA214">
        <v>-5.7999999999999996E-3</v>
      </c>
      <c r="AB214">
        <v>4.0000000000000002E-4</v>
      </c>
      <c r="AC214">
        <v>1E-3</v>
      </c>
      <c r="AD214">
        <v>3.3599999999999998E-2</v>
      </c>
      <c r="AE214">
        <v>-1.78E-2</v>
      </c>
      <c r="AF214">
        <v>-2.8899999999999999E-2</v>
      </c>
      <c r="AG214">
        <v>-2.53E-2</v>
      </c>
      <c r="AH214">
        <v>-8.8000000000000005E-3</v>
      </c>
      <c r="AI214">
        <v>-2.7300000000000001E-2</v>
      </c>
      <c r="AJ214">
        <v>-2.0199999999999999E-2</v>
      </c>
      <c r="AK214">
        <v>-1.1000000000000001E-3</v>
      </c>
      <c r="AL214">
        <v>-1.8499999999999999E-2</v>
      </c>
      <c r="AM214">
        <v>-7.4000000000000003E-3</v>
      </c>
      <c r="AN214">
        <v>-1.7999999999999999E-2</v>
      </c>
      <c r="AO214">
        <v>-2.0000000000000001E-4</v>
      </c>
    </row>
    <row r="215" spans="1:41">
      <c r="A215">
        <v>197601</v>
      </c>
      <c r="B215">
        <v>0.1216</v>
      </c>
      <c r="C215">
        <v>4.8099999999999997E-2</v>
      </c>
      <c r="D215">
        <v>8.5999999999999993E-2</v>
      </c>
      <c r="E215">
        <v>4.4499999999999998E-2</v>
      </c>
      <c r="F215">
        <v>4.7000000000000002E-3</v>
      </c>
      <c r="H215">
        <v>197601</v>
      </c>
      <c r="I215">
        <v>0.19320000000000001</v>
      </c>
      <c r="J215">
        <v>0.1857</v>
      </c>
      <c r="K215">
        <v>0.18440000000000001</v>
      </c>
      <c r="L215">
        <v>0.1686</v>
      </c>
      <c r="M215">
        <v>0.1651</v>
      </c>
      <c r="N215">
        <v>0.15920000000000001</v>
      </c>
      <c r="O215">
        <v>0.15029999999999999</v>
      </c>
      <c r="P215">
        <v>0.13930000000000001</v>
      </c>
      <c r="Q215">
        <v>0.12559999999999999</v>
      </c>
      <c r="R215">
        <v>0.1055</v>
      </c>
      <c r="S215">
        <v>8.77E-2</v>
      </c>
      <c r="T215">
        <v>0.10970000000000001</v>
      </c>
      <c r="U215">
        <v>0.1105</v>
      </c>
      <c r="V215">
        <v>9.1899999999999996E-2</v>
      </c>
      <c r="W215">
        <v>0.12590000000000001</v>
      </c>
      <c r="X215">
        <v>0.1429</v>
      </c>
      <c r="Y215">
        <v>0.15809999999999999</v>
      </c>
      <c r="Z215">
        <v>0.17899999999999999</v>
      </c>
      <c r="AA215">
        <v>0.18379999999999999</v>
      </c>
      <c r="AB215">
        <v>0.19939999999999999</v>
      </c>
      <c r="AC215">
        <v>0.2586</v>
      </c>
      <c r="AD215">
        <v>0.1489</v>
      </c>
      <c r="AE215">
        <v>9.4500000000000001E-2</v>
      </c>
      <c r="AF215">
        <v>9.3299999999999994E-2</v>
      </c>
      <c r="AG215">
        <v>0.1101</v>
      </c>
      <c r="AH215">
        <v>0.13020000000000001</v>
      </c>
      <c r="AI215">
        <v>0.12230000000000001</v>
      </c>
      <c r="AJ215">
        <v>0.12790000000000001</v>
      </c>
      <c r="AK215">
        <v>0.13150000000000001</v>
      </c>
      <c r="AL215">
        <v>0.13569999999999999</v>
      </c>
      <c r="AM215">
        <v>0.13730000000000001</v>
      </c>
      <c r="AN215">
        <v>0.18640000000000001</v>
      </c>
      <c r="AO215">
        <v>9.1899999999999996E-2</v>
      </c>
    </row>
    <row r="216" spans="1:41">
      <c r="A216">
        <v>197602</v>
      </c>
      <c r="B216">
        <v>3.2000000000000002E-3</v>
      </c>
      <c r="C216">
        <v>7.0099999999999996E-2</v>
      </c>
      <c r="D216">
        <v>5.8400000000000001E-2</v>
      </c>
      <c r="E216">
        <v>4.1000000000000003E-3</v>
      </c>
      <c r="F216">
        <v>3.3999999999999998E-3</v>
      </c>
      <c r="H216">
        <v>197602</v>
      </c>
      <c r="I216">
        <v>0.1237</v>
      </c>
      <c r="J216">
        <v>9.0499999999999997E-2</v>
      </c>
      <c r="K216">
        <v>8.0699999999999994E-2</v>
      </c>
      <c r="L216">
        <v>7.6600000000000001E-2</v>
      </c>
      <c r="M216">
        <v>5.6000000000000001E-2</v>
      </c>
      <c r="N216">
        <v>5.4899999999999997E-2</v>
      </c>
      <c r="O216">
        <v>3.7400000000000003E-2</v>
      </c>
      <c r="P216">
        <v>0.02</v>
      </c>
      <c r="Q216">
        <v>1.2699999999999999E-2</v>
      </c>
      <c r="R216">
        <v>-2.0299999999999999E-2</v>
      </c>
      <c r="S216">
        <v>0.14399999999999999</v>
      </c>
      <c r="T216">
        <v>-3.4000000000000002E-2</v>
      </c>
      <c r="U216">
        <v>8.3999999999999995E-3</v>
      </c>
      <c r="V216">
        <v>8.8999999999999999E-3</v>
      </c>
      <c r="W216">
        <v>3.3099999999999997E-2</v>
      </c>
      <c r="X216">
        <v>9.4999999999999998E-3</v>
      </c>
      <c r="Y216">
        <v>2.7300000000000001E-2</v>
      </c>
      <c r="Z216">
        <v>2.5399999999999999E-2</v>
      </c>
      <c r="AA216">
        <v>4.6100000000000002E-2</v>
      </c>
      <c r="AB216">
        <v>7.4700000000000003E-2</v>
      </c>
      <c r="AC216">
        <v>0.1376</v>
      </c>
      <c r="AD216">
        <v>0.1716</v>
      </c>
      <c r="AE216">
        <v>2.1100000000000001E-2</v>
      </c>
      <c r="AF216">
        <v>6.4000000000000003E-3</v>
      </c>
      <c r="AG216">
        <v>6.8999999999999999E-3</v>
      </c>
      <c r="AH216">
        <v>1.1999999999999999E-3</v>
      </c>
      <c r="AI216">
        <v>5.1000000000000004E-3</v>
      </c>
      <c r="AJ216">
        <v>-1.77E-2</v>
      </c>
      <c r="AK216">
        <v>-2.5000000000000001E-3</v>
      </c>
      <c r="AL216">
        <v>-1.3299999999999999E-2</v>
      </c>
      <c r="AM216">
        <v>2.9600000000000001E-2</v>
      </c>
      <c r="AN216">
        <v>4.6300000000000001E-2</v>
      </c>
      <c r="AO216">
        <v>2.52E-2</v>
      </c>
    </row>
    <row r="217" spans="1:41">
      <c r="A217">
        <v>197603</v>
      </c>
      <c r="B217">
        <v>2.3300000000000001E-2</v>
      </c>
      <c r="C217">
        <v>-1.14E-2</v>
      </c>
      <c r="D217">
        <v>-2.9999999999999997E-4</v>
      </c>
      <c r="E217">
        <v>1.9E-3</v>
      </c>
      <c r="F217">
        <v>4.0000000000000001E-3</v>
      </c>
      <c r="H217">
        <v>197603</v>
      </c>
      <c r="I217">
        <v>1.34E-2</v>
      </c>
      <c r="J217">
        <v>1.47E-2</v>
      </c>
      <c r="K217">
        <v>1.8E-3</v>
      </c>
      <c r="L217">
        <v>9.2999999999999992E-3</v>
      </c>
      <c r="M217">
        <v>1.2699999999999999E-2</v>
      </c>
      <c r="N217">
        <v>6.0000000000000001E-3</v>
      </c>
      <c r="O217">
        <v>1.7100000000000001E-2</v>
      </c>
      <c r="P217">
        <v>1.2200000000000001E-2</v>
      </c>
      <c r="Q217">
        <v>5.7000000000000002E-3</v>
      </c>
      <c r="R217">
        <v>3.27E-2</v>
      </c>
      <c r="S217">
        <v>-1.9300000000000001E-2</v>
      </c>
      <c r="T217">
        <v>2.9000000000000001E-2</v>
      </c>
      <c r="U217">
        <v>1.5800000000000002E-2</v>
      </c>
      <c r="V217">
        <v>2.52E-2</v>
      </c>
      <c r="W217">
        <v>2.9399999999999999E-2</v>
      </c>
      <c r="X217">
        <v>2.29E-2</v>
      </c>
      <c r="Y217">
        <v>1.55E-2</v>
      </c>
      <c r="Z217">
        <v>2.12E-2</v>
      </c>
      <c r="AA217">
        <v>8.3000000000000001E-3</v>
      </c>
      <c r="AB217">
        <v>1.7100000000000001E-2</v>
      </c>
      <c r="AC217">
        <v>3.0200000000000001E-2</v>
      </c>
      <c r="AD217">
        <v>1.1999999999999999E-3</v>
      </c>
      <c r="AE217">
        <v>8.0000000000000004E-4</v>
      </c>
      <c r="AF217">
        <v>4.1599999999999998E-2</v>
      </c>
      <c r="AG217">
        <v>1.8700000000000001E-2</v>
      </c>
      <c r="AH217">
        <v>2.98E-2</v>
      </c>
      <c r="AI217">
        <v>3.5900000000000001E-2</v>
      </c>
      <c r="AJ217">
        <v>3.3799999999999997E-2</v>
      </c>
      <c r="AK217">
        <v>5.4999999999999997E-3</v>
      </c>
      <c r="AL217">
        <v>2.01E-2</v>
      </c>
      <c r="AM217">
        <v>4.1000000000000003E-3</v>
      </c>
      <c r="AN217">
        <v>3.8E-3</v>
      </c>
      <c r="AO217">
        <v>3.0000000000000001E-3</v>
      </c>
    </row>
    <row r="218" spans="1:41">
      <c r="A218">
        <v>197604</v>
      </c>
      <c r="B218">
        <v>-1.49E-2</v>
      </c>
      <c r="C218">
        <v>-6.9999999999999999E-4</v>
      </c>
      <c r="D218">
        <v>-2.0000000000000001E-4</v>
      </c>
      <c r="E218">
        <v>5.0000000000000001E-3</v>
      </c>
      <c r="F218">
        <v>4.1999999999999997E-3</v>
      </c>
      <c r="H218">
        <v>197604</v>
      </c>
      <c r="I218">
        <v>-1.44E-2</v>
      </c>
      <c r="J218">
        <v>-2.1499999999999998E-2</v>
      </c>
      <c r="K218">
        <v>-1.3299999999999999E-2</v>
      </c>
      <c r="L218">
        <v>-1.8200000000000001E-2</v>
      </c>
      <c r="M218">
        <v>-6.4999999999999997E-3</v>
      </c>
      <c r="N218">
        <v>-1.52E-2</v>
      </c>
      <c r="O218">
        <v>-1.7000000000000001E-2</v>
      </c>
      <c r="P218">
        <v>-1.77E-2</v>
      </c>
      <c r="Q218">
        <v>-1.1900000000000001E-2</v>
      </c>
      <c r="R218">
        <v>-1.52E-2</v>
      </c>
      <c r="S218">
        <v>8.0000000000000004E-4</v>
      </c>
      <c r="T218">
        <v>-2.9399999999999999E-2</v>
      </c>
      <c r="U218">
        <v>-1.89E-2</v>
      </c>
      <c r="V218">
        <v>-1E-3</v>
      </c>
      <c r="W218">
        <v>-1.12E-2</v>
      </c>
      <c r="X218">
        <v>7.1999999999999998E-3</v>
      </c>
      <c r="Y218">
        <v>-7.7000000000000002E-3</v>
      </c>
      <c r="Z218">
        <v>-5.1999999999999998E-3</v>
      </c>
      <c r="AA218">
        <v>-1.4500000000000001E-2</v>
      </c>
      <c r="AB218">
        <v>-2.3300000000000001E-2</v>
      </c>
      <c r="AC218">
        <v>-1.5299999999999999E-2</v>
      </c>
      <c r="AD218">
        <v>1.41E-2</v>
      </c>
      <c r="AE218">
        <v>-3.6200000000000003E-2</v>
      </c>
      <c r="AF218">
        <v>-3.2500000000000001E-2</v>
      </c>
      <c r="AG218">
        <v>-1.72E-2</v>
      </c>
      <c r="AH218">
        <v>5.0000000000000001E-4</v>
      </c>
      <c r="AI218">
        <v>-8.8000000000000005E-3</v>
      </c>
      <c r="AJ218">
        <v>-1.03E-2</v>
      </c>
      <c r="AK218">
        <v>-5.1000000000000004E-3</v>
      </c>
      <c r="AL218">
        <v>-6.7999999999999996E-3</v>
      </c>
      <c r="AM218">
        <v>-6.4000000000000003E-3</v>
      </c>
      <c r="AN218">
        <v>-3.0300000000000001E-2</v>
      </c>
      <c r="AO218">
        <v>5.8999999999999999E-3</v>
      </c>
    </row>
    <row r="219" spans="1:41">
      <c r="A219">
        <v>197605</v>
      </c>
      <c r="B219">
        <v>-1.35E-2</v>
      </c>
      <c r="C219">
        <v>-1.26E-2</v>
      </c>
      <c r="D219">
        <v>-1.3100000000000001E-2</v>
      </c>
      <c r="E219">
        <v>-1.11E-2</v>
      </c>
      <c r="F219">
        <v>3.7000000000000002E-3</v>
      </c>
      <c r="H219">
        <v>197605</v>
      </c>
      <c r="I219">
        <v>-3.3500000000000002E-2</v>
      </c>
      <c r="J219">
        <v>-2.4E-2</v>
      </c>
      <c r="K219">
        <v>-2.0199999999999999E-2</v>
      </c>
      <c r="L219">
        <v>-2.5899999999999999E-2</v>
      </c>
      <c r="M219">
        <v>-1.2699999999999999E-2</v>
      </c>
      <c r="N219">
        <v>-2.0500000000000001E-2</v>
      </c>
      <c r="O219">
        <v>-1.5900000000000001E-2</v>
      </c>
      <c r="P219">
        <v>-2.01E-2</v>
      </c>
      <c r="Q219">
        <v>-6.4000000000000003E-3</v>
      </c>
      <c r="R219">
        <v>-1.15E-2</v>
      </c>
      <c r="S219">
        <v>-2.1999999999999999E-2</v>
      </c>
      <c r="T219">
        <v>-1.9099999999999999E-2</v>
      </c>
      <c r="U219">
        <v>-8.3000000000000001E-3</v>
      </c>
      <c r="V219">
        <v>7.7000000000000002E-3</v>
      </c>
      <c r="W219">
        <v>-2.1999999999999999E-2</v>
      </c>
      <c r="X219">
        <v>-1.21E-2</v>
      </c>
      <c r="Y219">
        <v>-1.67E-2</v>
      </c>
      <c r="Z219">
        <v>-3.2899999999999999E-2</v>
      </c>
      <c r="AA219">
        <v>-2.3099999999999999E-2</v>
      </c>
      <c r="AB219">
        <v>-1.9599999999999999E-2</v>
      </c>
      <c r="AC219">
        <v>-2.3099999999999999E-2</v>
      </c>
      <c r="AD219">
        <v>-4.0000000000000001E-3</v>
      </c>
      <c r="AE219">
        <v>-3.8999999999999998E-3</v>
      </c>
      <c r="AF219">
        <v>-2.1100000000000001E-2</v>
      </c>
      <c r="AG219">
        <v>-2.52E-2</v>
      </c>
      <c r="AH219">
        <v>-5.3E-3</v>
      </c>
      <c r="AI219">
        <v>-8.3000000000000001E-3</v>
      </c>
      <c r="AJ219">
        <v>-1.34E-2</v>
      </c>
      <c r="AK219">
        <v>-8.0000000000000004E-4</v>
      </c>
      <c r="AL219">
        <v>-1.54E-2</v>
      </c>
      <c r="AM219">
        <v>-2.06E-2</v>
      </c>
      <c r="AN219">
        <v>-2.98E-2</v>
      </c>
      <c r="AO219">
        <v>-2.5899999999999999E-2</v>
      </c>
    </row>
    <row r="220" spans="1:41">
      <c r="A220">
        <v>197606</v>
      </c>
      <c r="B220">
        <v>4.0500000000000001E-2</v>
      </c>
      <c r="C220">
        <v>-1.38E-2</v>
      </c>
      <c r="D220">
        <v>7.1999999999999998E-3</v>
      </c>
      <c r="E220">
        <v>-4.3E-3</v>
      </c>
      <c r="F220">
        <v>4.3E-3</v>
      </c>
      <c r="H220">
        <v>197606</v>
      </c>
      <c r="I220">
        <v>1.54E-2</v>
      </c>
      <c r="J220">
        <v>2.6200000000000001E-2</v>
      </c>
      <c r="K220">
        <v>2.4899999999999999E-2</v>
      </c>
      <c r="L220">
        <v>3.4299999999999997E-2</v>
      </c>
      <c r="M220">
        <v>4.9599999999999998E-2</v>
      </c>
      <c r="N220">
        <v>5.3800000000000001E-2</v>
      </c>
      <c r="O220">
        <v>4.3900000000000002E-2</v>
      </c>
      <c r="P220">
        <v>5.2600000000000001E-2</v>
      </c>
      <c r="Q220">
        <v>4.53E-2</v>
      </c>
      <c r="R220">
        <v>3.8399999999999997E-2</v>
      </c>
      <c r="S220">
        <v>-2.3E-2</v>
      </c>
      <c r="T220">
        <v>4.5699999999999998E-2</v>
      </c>
      <c r="U220">
        <v>2.3699999999999999E-2</v>
      </c>
      <c r="V220">
        <v>4.1000000000000002E-2</v>
      </c>
      <c r="W220">
        <v>3.0300000000000001E-2</v>
      </c>
      <c r="X220">
        <v>5.0500000000000003E-2</v>
      </c>
      <c r="Y220">
        <v>6.2199999999999998E-2</v>
      </c>
      <c r="Z220">
        <v>4.87E-2</v>
      </c>
      <c r="AA220">
        <v>5.7299999999999997E-2</v>
      </c>
      <c r="AB220">
        <v>3.8399999999999997E-2</v>
      </c>
      <c r="AC220">
        <v>3.61E-2</v>
      </c>
      <c r="AD220">
        <v>-9.5999999999999992E-3</v>
      </c>
      <c r="AE220">
        <v>6.59E-2</v>
      </c>
      <c r="AF220">
        <v>4.5400000000000003E-2</v>
      </c>
      <c r="AG220">
        <v>2.9899999999999999E-2</v>
      </c>
      <c r="AH220">
        <v>3.6900000000000002E-2</v>
      </c>
      <c r="AI220">
        <v>6.2899999999999998E-2</v>
      </c>
      <c r="AJ220">
        <v>1.8599999999999998E-2</v>
      </c>
      <c r="AK220">
        <v>4.5699999999999998E-2</v>
      </c>
      <c r="AL220">
        <v>2.52E-2</v>
      </c>
      <c r="AM220">
        <v>3.2300000000000002E-2</v>
      </c>
      <c r="AN220">
        <v>4.1700000000000001E-2</v>
      </c>
      <c r="AO220">
        <v>-2.4199999999999999E-2</v>
      </c>
    </row>
    <row r="221" spans="1:41">
      <c r="A221">
        <v>197607</v>
      </c>
      <c r="B221">
        <v>-1.0699999999999999E-2</v>
      </c>
      <c r="C221">
        <v>3.0000000000000001E-3</v>
      </c>
      <c r="D221">
        <v>1.7399999999999999E-2</v>
      </c>
      <c r="E221">
        <v>-1.1999999999999999E-3</v>
      </c>
      <c r="F221">
        <v>4.7000000000000002E-3</v>
      </c>
      <c r="H221">
        <v>197607</v>
      </c>
      <c r="I221">
        <v>-4.7999999999999996E-3</v>
      </c>
      <c r="J221">
        <v>-5.9999999999999995E-4</v>
      </c>
      <c r="K221">
        <v>-1.4E-3</v>
      </c>
      <c r="L221">
        <v>3.0999999999999999E-3</v>
      </c>
      <c r="M221">
        <v>-2.7000000000000001E-3</v>
      </c>
      <c r="N221">
        <v>-9.2999999999999992E-3</v>
      </c>
      <c r="O221">
        <v>-6.6E-3</v>
      </c>
      <c r="P221">
        <v>-5.4000000000000003E-3</v>
      </c>
      <c r="Q221">
        <v>-1.17E-2</v>
      </c>
      <c r="R221">
        <v>-1.3100000000000001E-2</v>
      </c>
      <c r="S221">
        <v>8.3000000000000001E-3</v>
      </c>
      <c r="T221">
        <v>-1.8499999999999999E-2</v>
      </c>
      <c r="U221">
        <v>-2.53E-2</v>
      </c>
      <c r="V221">
        <v>-1.8E-3</v>
      </c>
      <c r="W221">
        <v>-5.1999999999999998E-3</v>
      </c>
      <c r="X221">
        <v>3.8E-3</v>
      </c>
      <c r="Y221">
        <v>-1.15E-2</v>
      </c>
      <c r="Z221">
        <v>3.8E-3</v>
      </c>
      <c r="AA221">
        <v>-8.3000000000000001E-3</v>
      </c>
      <c r="AB221">
        <v>8.5000000000000006E-3</v>
      </c>
      <c r="AC221">
        <v>1.2699999999999999E-2</v>
      </c>
      <c r="AD221">
        <v>3.1199999999999999E-2</v>
      </c>
      <c r="AE221">
        <v>-1.47E-2</v>
      </c>
      <c r="AF221">
        <v>-1.09E-2</v>
      </c>
      <c r="AG221">
        <v>-2.5399999999999999E-2</v>
      </c>
      <c r="AH221">
        <v>-4.7999999999999996E-3</v>
      </c>
      <c r="AI221">
        <v>7.4999999999999997E-3</v>
      </c>
      <c r="AJ221">
        <v>-2.9999999999999997E-4</v>
      </c>
      <c r="AK221">
        <v>-1.0699999999999999E-2</v>
      </c>
      <c r="AL221">
        <v>-2.1000000000000001E-2</v>
      </c>
      <c r="AM221">
        <v>-2.18E-2</v>
      </c>
      <c r="AN221">
        <v>-1.5900000000000001E-2</v>
      </c>
      <c r="AO221">
        <v>-1.1999999999999999E-3</v>
      </c>
    </row>
    <row r="222" spans="1:41">
      <c r="A222">
        <v>197608</v>
      </c>
      <c r="B222">
        <v>-5.5999999999999999E-3</v>
      </c>
      <c r="C222">
        <v>-1.9900000000000001E-2</v>
      </c>
      <c r="D222">
        <v>7.7000000000000002E-3</v>
      </c>
      <c r="E222">
        <v>-8.5000000000000006E-3</v>
      </c>
      <c r="F222">
        <v>4.1999999999999997E-3</v>
      </c>
      <c r="H222">
        <v>197608</v>
      </c>
      <c r="I222">
        <v>-2.2200000000000001E-2</v>
      </c>
      <c r="J222">
        <v>-1.38E-2</v>
      </c>
      <c r="K222">
        <v>-3.0599999999999999E-2</v>
      </c>
      <c r="L222">
        <v>-2.06E-2</v>
      </c>
      <c r="M222">
        <v>-1.8599999999999998E-2</v>
      </c>
      <c r="N222">
        <v>-2.3300000000000001E-2</v>
      </c>
      <c r="O222">
        <v>-8.5000000000000006E-3</v>
      </c>
      <c r="P222">
        <v>-1.2800000000000001E-2</v>
      </c>
      <c r="Q222">
        <v>-5.1000000000000004E-3</v>
      </c>
      <c r="R222">
        <v>-5.0000000000000001E-4</v>
      </c>
      <c r="S222">
        <v>-2.1700000000000001E-2</v>
      </c>
      <c r="T222">
        <v>-7.1000000000000004E-3</v>
      </c>
      <c r="U222">
        <v>-1.9400000000000001E-2</v>
      </c>
      <c r="V222">
        <v>-2.8999999999999998E-3</v>
      </c>
      <c r="W222">
        <v>-1E-3</v>
      </c>
      <c r="X222">
        <v>1.9800000000000002E-2</v>
      </c>
      <c r="Y222">
        <v>-6.7000000000000002E-3</v>
      </c>
      <c r="Z222">
        <v>-1.0200000000000001E-2</v>
      </c>
      <c r="AA222">
        <v>-1.5699999999999999E-2</v>
      </c>
      <c r="AB222">
        <v>-3.0999999999999999E-3</v>
      </c>
      <c r="AC222">
        <v>-2.5600000000000001E-2</v>
      </c>
      <c r="AD222">
        <v>-1.8499999999999999E-2</v>
      </c>
      <c r="AE222">
        <v>-1.9900000000000001E-2</v>
      </c>
      <c r="AF222">
        <v>5.8999999999999999E-3</v>
      </c>
      <c r="AG222">
        <v>-1.2999999999999999E-3</v>
      </c>
      <c r="AH222">
        <v>-7.7999999999999996E-3</v>
      </c>
      <c r="AI222">
        <v>1.29E-2</v>
      </c>
      <c r="AJ222">
        <v>-6.6E-3</v>
      </c>
      <c r="AK222">
        <v>-1.0800000000000001E-2</v>
      </c>
      <c r="AL222">
        <v>-8.0999999999999996E-3</v>
      </c>
      <c r="AM222">
        <v>-2.8500000000000001E-2</v>
      </c>
      <c r="AN222">
        <v>-2.6599999999999999E-2</v>
      </c>
      <c r="AO222">
        <v>-6.7000000000000002E-3</v>
      </c>
    </row>
    <row r="223" spans="1:41">
      <c r="A223">
        <v>197609</v>
      </c>
      <c r="B223">
        <v>2.06E-2</v>
      </c>
      <c r="C223">
        <v>2.0000000000000001E-4</v>
      </c>
      <c r="D223">
        <v>-3.2000000000000002E-3</v>
      </c>
      <c r="E223">
        <v>2.5000000000000001E-3</v>
      </c>
      <c r="F223">
        <v>4.4000000000000003E-3</v>
      </c>
      <c r="H223">
        <v>197609</v>
      </c>
      <c r="I223">
        <v>8.3999999999999995E-3</v>
      </c>
      <c r="J223">
        <v>2.06E-2</v>
      </c>
      <c r="K223">
        <v>2.1899999999999999E-2</v>
      </c>
      <c r="L223">
        <v>3.1399999999999997E-2</v>
      </c>
      <c r="M223">
        <v>2.1700000000000001E-2</v>
      </c>
      <c r="N223">
        <v>2.01E-2</v>
      </c>
      <c r="O223">
        <v>1.66E-2</v>
      </c>
      <c r="P223">
        <v>1.61E-2</v>
      </c>
      <c r="Q223">
        <v>1.8800000000000001E-2</v>
      </c>
      <c r="R223">
        <v>2.1000000000000001E-2</v>
      </c>
      <c r="S223">
        <v>-1.26E-2</v>
      </c>
      <c r="T223">
        <v>1.11E-2</v>
      </c>
      <c r="U223">
        <v>1.8499999999999999E-2</v>
      </c>
      <c r="V223">
        <v>3.56E-2</v>
      </c>
      <c r="W223">
        <v>2.93E-2</v>
      </c>
      <c r="X223">
        <v>2.3400000000000001E-2</v>
      </c>
      <c r="Y223">
        <v>3.2300000000000002E-2</v>
      </c>
      <c r="Z223">
        <v>0.02</v>
      </c>
      <c r="AA223">
        <v>3.9399999999999998E-2</v>
      </c>
      <c r="AB223">
        <v>8.5000000000000006E-3</v>
      </c>
      <c r="AC223">
        <v>-2E-3</v>
      </c>
      <c r="AD223">
        <v>-1.3100000000000001E-2</v>
      </c>
      <c r="AE223">
        <v>1.3899999999999999E-2</v>
      </c>
      <c r="AF223">
        <v>1.14E-2</v>
      </c>
      <c r="AG223">
        <v>2.0199999999999999E-2</v>
      </c>
      <c r="AH223">
        <v>2.5899999999999999E-2</v>
      </c>
      <c r="AI223">
        <v>2.8799999999999999E-2</v>
      </c>
      <c r="AJ223">
        <v>1.3299999999999999E-2</v>
      </c>
      <c r="AK223">
        <v>3.4200000000000001E-2</v>
      </c>
      <c r="AL223">
        <v>2.47E-2</v>
      </c>
      <c r="AM223">
        <v>2.5999999999999999E-3</v>
      </c>
      <c r="AN223">
        <v>1.9599999999999999E-2</v>
      </c>
      <c r="AO223">
        <v>5.7000000000000002E-3</v>
      </c>
    </row>
    <row r="224" spans="1:41">
      <c r="A224">
        <v>197610</v>
      </c>
      <c r="B224">
        <v>-2.4299999999999999E-2</v>
      </c>
      <c r="C224">
        <v>2.5999999999999999E-3</v>
      </c>
      <c r="D224">
        <v>-1.4E-3</v>
      </c>
      <c r="E224">
        <v>-4.5999999999999999E-3</v>
      </c>
      <c r="F224">
        <v>4.1000000000000003E-3</v>
      </c>
      <c r="H224">
        <v>197610</v>
      </c>
      <c r="I224">
        <v>-2.1600000000000001E-2</v>
      </c>
      <c r="J224">
        <v>-2.0799999999999999E-2</v>
      </c>
      <c r="K224">
        <v>-2.8799999999999999E-2</v>
      </c>
      <c r="L224">
        <v>-2.23E-2</v>
      </c>
      <c r="M224">
        <v>-2.1000000000000001E-2</v>
      </c>
      <c r="N224">
        <v>-2.2800000000000001E-2</v>
      </c>
      <c r="O224">
        <v>-2.87E-2</v>
      </c>
      <c r="P224">
        <v>-1.72E-2</v>
      </c>
      <c r="Q224">
        <v>-3.2500000000000001E-2</v>
      </c>
      <c r="R224">
        <v>-2.3199999999999998E-2</v>
      </c>
      <c r="S224">
        <v>1.6000000000000001E-3</v>
      </c>
      <c r="T224">
        <v>-3.32E-2</v>
      </c>
      <c r="U224">
        <v>-1.66E-2</v>
      </c>
      <c r="V224">
        <v>-2.7300000000000001E-2</v>
      </c>
      <c r="W224">
        <v>-2.1899999999999999E-2</v>
      </c>
      <c r="X224">
        <v>-7.9000000000000008E-3</v>
      </c>
      <c r="Y224">
        <v>-2.2200000000000001E-2</v>
      </c>
      <c r="Z224">
        <v>-2.0899999999999998E-2</v>
      </c>
      <c r="AA224">
        <v>-3.1699999999999999E-2</v>
      </c>
      <c r="AB224">
        <v>-2.3199999999999998E-2</v>
      </c>
      <c r="AC224">
        <v>-4.6100000000000002E-2</v>
      </c>
      <c r="AD224">
        <v>-1.29E-2</v>
      </c>
      <c r="AE224">
        <v>-3.9199999999999999E-2</v>
      </c>
      <c r="AF224">
        <v>-2.7300000000000001E-2</v>
      </c>
      <c r="AG224">
        <v>-2.5399999999999999E-2</v>
      </c>
      <c r="AH224">
        <v>-2.7300000000000001E-2</v>
      </c>
      <c r="AI224">
        <v>-2.81E-2</v>
      </c>
      <c r="AJ224">
        <v>-4.1999999999999997E-3</v>
      </c>
      <c r="AK224">
        <v>-1.15E-2</v>
      </c>
      <c r="AL224">
        <v>-3.5299999999999998E-2</v>
      </c>
      <c r="AM224">
        <v>-2.9399999999999999E-2</v>
      </c>
      <c r="AN224">
        <v>-3.8100000000000002E-2</v>
      </c>
      <c r="AO224">
        <v>1.1000000000000001E-3</v>
      </c>
    </row>
    <row r="225" spans="1:41">
      <c r="A225">
        <v>197611</v>
      </c>
      <c r="B225">
        <v>3.5000000000000001E-3</v>
      </c>
      <c r="C225">
        <v>2.3599999999999999E-2</v>
      </c>
      <c r="D225">
        <v>1.5100000000000001E-2</v>
      </c>
      <c r="E225">
        <v>2.92E-2</v>
      </c>
      <c r="F225">
        <v>4.0000000000000001E-3</v>
      </c>
      <c r="H225">
        <v>197611</v>
      </c>
      <c r="I225">
        <v>1.8200000000000001E-2</v>
      </c>
      <c r="J225">
        <v>3.8699999999999998E-2</v>
      </c>
      <c r="K225">
        <v>3.7199999999999997E-2</v>
      </c>
      <c r="L225">
        <v>3.1E-2</v>
      </c>
      <c r="M225">
        <v>3.3500000000000002E-2</v>
      </c>
      <c r="N225">
        <v>3.7999999999999999E-2</v>
      </c>
      <c r="O225">
        <v>2.8199999999999999E-2</v>
      </c>
      <c r="P225">
        <v>2.63E-2</v>
      </c>
      <c r="Q225">
        <v>1.7600000000000001E-2</v>
      </c>
      <c r="R225">
        <v>-1.1599999999999999E-2</v>
      </c>
      <c r="S225">
        <v>2.98E-2</v>
      </c>
      <c r="T225">
        <v>-1.83E-2</v>
      </c>
      <c r="U225">
        <v>4.0000000000000001E-3</v>
      </c>
      <c r="V225">
        <v>-2.0000000000000001E-4</v>
      </c>
      <c r="W225">
        <v>2.1999999999999999E-2</v>
      </c>
      <c r="X225">
        <v>2.29E-2</v>
      </c>
      <c r="Y225">
        <v>1.24E-2</v>
      </c>
      <c r="Z225">
        <v>2.8199999999999999E-2</v>
      </c>
      <c r="AA225">
        <v>1.23E-2</v>
      </c>
      <c r="AB225">
        <v>3.5900000000000001E-2</v>
      </c>
      <c r="AC225">
        <v>3.3599999999999998E-2</v>
      </c>
      <c r="AD225">
        <v>5.1900000000000002E-2</v>
      </c>
      <c r="AE225">
        <v>-4.4999999999999997E-3</v>
      </c>
      <c r="AF225">
        <v>-2.8299999999999999E-2</v>
      </c>
      <c r="AG225">
        <v>-1.12E-2</v>
      </c>
      <c r="AH225">
        <v>1.4500000000000001E-2</v>
      </c>
      <c r="AI225">
        <v>1.1900000000000001E-2</v>
      </c>
      <c r="AJ225">
        <v>7.7000000000000002E-3</v>
      </c>
      <c r="AK225">
        <v>9.4000000000000004E-3</v>
      </c>
      <c r="AL225">
        <v>1.8100000000000002E-2</v>
      </c>
      <c r="AM225">
        <v>3.7400000000000003E-2</v>
      </c>
      <c r="AN225">
        <v>2.7900000000000001E-2</v>
      </c>
      <c r="AO225">
        <v>3.2399999999999998E-2</v>
      </c>
    </row>
    <row r="226" spans="1:41">
      <c r="A226">
        <v>197612</v>
      </c>
      <c r="B226">
        <v>5.6500000000000002E-2</v>
      </c>
      <c r="C226">
        <v>2.9899999999999999E-2</v>
      </c>
      <c r="D226">
        <v>2.2499999999999999E-2</v>
      </c>
      <c r="E226">
        <v>7.7000000000000002E-3</v>
      </c>
      <c r="F226">
        <v>4.0000000000000001E-3</v>
      </c>
      <c r="H226">
        <v>197612</v>
      </c>
      <c r="I226">
        <v>0.1009</v>
      </c>
      <c r="J226">
        <v>8.72E-2</v>
      </c>
      <c r="K226">
        <v>9.8500000000000004E-2</v>
      </c>
      <c r="L226">
        <v>8.7900000000000006E-2</v>
      </c>
      <c r="M226">
        <v>9.0300000000000005E-2</v>
      </c>
      <c r="N226">
        <v>6.9199999999999998E-2</v>
      </c>
      <c r="O226">
        <v>7.51E-2</v>
      </c>
      <c r="P226">
        <v>6.8400000000000002E-2</v>
      </c>
      <c r="Q226">
        <v>6.54E-2</v>
      </c>
      <c r="R226">
        <v>4.3499999999999997E-2</v>
      </c>
      <c r="S226">
        <v>5.74E-2</v>
      </c>
      <c r="T226">
        <v>2.9899999999999999E-2</v>
      </c>
      <c r="U226">
        <v>5.8799999999999998E-2</v>
      </c>
      <c r="V226">
        <v>6.7299999999999999E-2</v>
      </c>
      <c r="W226">
        <v>7.7600000000000002E-2</v>
      </c>
      <c r="X226">
        <v>5.33E-2</v>
      </c>
      <c r="Y226">
        <v>6.9099999999999995E-2</v>
      </c>
      <c r="Z226">
        <v>7.5700000000000003E-2</v>
      </c>
      <c r="AA226">
        <v>8.77E-2</v>
      </c>
      <c r="AB226">
        <v>8.4099999999999994E-2</v>
      </c>
      <c r="AC226">
        <v>9.5399999999999999E-2</v>
      </c>
      <c r="AD226">
        <v>6.5500000000000003E-2</v>
      </c>
      <c r="AE226">
        <v>4.8899999999999999E-2</v>
      </c>
      <c r="AF226">
        <v>4.9500000000000002E-2</v>
      </c>
      <c r="AG226">
        <v>4.8099999999999997E-2</v>
      </c>
      <c r="AH226">
        <v>5.8900000000000001E-2</v>
      </c>
      <c r="AI226">
        <v>4.1799999999999997E-2</v>
      </c>
      <c r="AJ226">
        <v>4.9299999999999997E-2</v>
      </c>
      <c r="AK226">
        <v>7.7600000000000002E-2</v>
      </c>
      <c r="AL226">
        <v>8.0199999999999994E-2</v>
      </c>
      <c r="AM226">
        <v>6.3500000000000001E-2</v>
      </c>
      <c r="AN226">
        <v>7.8899999999999998E-2</v>
      </c>
      <c r="AO226">
        <v>0.03</v>
      </c>
    </row>
    <row r="227" spans="1:41">
      <c r="A227">
        <v>197701</v>
      </c>
      <c r="B227">
        <v>-4.0500000000000001E-2</v>
      </c>
      <c r="C227">
        <v>4.7899999999999998E-2</v>
      </c>
      <c r="D227">
        <v>4.2500000000000003E-2</v>
      </c>
      <c r="E227">
        <v>3.9399999999999998E-2</v>
      </c>
      <c r="F227">
        <v>3.5999999999999999E-3</v>
      </c>
      <c r="H227">
        <v>197701</v>
      </c>
      <c r="I227">
        <v>0.05</v>
      </c>
      <c r="J227">
        <v>2.8500000000000001E-2</v>
      </c>
      <c r="K227">
        <v>1.7100000000000001E-2</v>
      </c>
      <c r="L227">
        <v>7.6E-3</v>
      </c>
      <c r="M227">
        <v>4.0000000000000002E-4</v>
      </c>
      <c r="N227">
        <v>-8.6999999999999994E-3</v>
      </c>
      <c r="O227">
        <v>-2.47E-2</v>
      </c>
      <c r="P227">
        <v>-3.15E-2</v>
      </c>
      <c r="Q227">
        <v>-4.3299999999999998E-2</v>
      </c>
      <c r="R227">
        <v>-5.5899999999999998E-2</v>
      </c>
      <c r="S227">
        <v>0.10589999999999999</v>
      </c>
      <c r="T227">
        <v>-8.3099999999999993E-2</v>
      </c>
      <c r="U227">
        <v>-5.5800000000000002E-2</v>
      </c>
      <c r="V227">
        <v>-2.87E-2</v>
      </c>
      <c r="W227">
        <v>-0.03</v>
      </c>
      <c r="X227">
        <v>-1.5900000000000001E-2</v>
      </c>
      <c r="Y227">
        <v>-7.1999999999999998E-3</v>
      </c>
      <c r="Z227">
        <v>-2.8999999999999998E-3</v>
      </c>
      <c r="AA227">
        <v>-5.4999999999999997E-3</v>
      </c>
      <c r="AB227">
        <v>1.84E-2</v>
      </c>
      <c r="AC227">
        <v>2.3400000000000001E-2</v>
      </c>
      <c r="AD227">
        <v>0.1065</v>
      </c>
      <c r="AE227">
        <v>-9.6699999999999994E-2</v>
      </c>
      <c r="AF227">
        <v>-0.05</v>
      </c>
      <c r="AG227">
        <v>-6.6699999999999995E-2</v>
      </c>
      <c r="AH227">
        <v>-3.8899999999999997E-2</v>
      </c>
      <c r="AI227">
        <v>-2.8000000000000001E-2</v>
      </c>
      <c r="AJ227">
        <v>-2.98E-2</v>
      </c>
      <c r="AK227">
        <v>-2.3800000000000002E-2</v>
      </c>
      <c r="AL227">
        <v>-2.46E-2</v>
      </c>
      <c r="AM227">
        <v>-1.5900000000000001E-2</v>
      </c>
      <c r="AN227">
        <v>2.3E-2</v>
      </c>
      <c r="AO227">
        <v>0.1197</v>
      </c>
    </row>
    <row r="228" spans="1:41">
      <c r="A228">
        <v>197702</v>
      </c>
      <c r="B228">
        <v>-1.9400000000000001E-2</v>
      </c>
      <c r="C228">
        <v>1.0999999999999999E-2</v>
      </c>
      <c r="D228">
        <v>4.7999999999999996E-3</v>
      </c>
      <c r="E228">
        <v>3.8E-3</v>
      </c>
      <c r="F228">
        <v>3.5000000000000001E-3</v>
      </c>
      <c r="H228">
        <v>197702</v>
      </c>
      <c r="I228">
        <v>8.9999999999999998E-4</v>
      </c>
      <c r="J228">
        <v>-5.3E-3</v>
      </c>
      <c r="K228">
        <v>-1.49E-2</v>
      </c>
      <c r="L228">
        <v>-8.2000000000000007E-3</v>
      </c>
      <c r="M228">
        <v>-1.41E-2</v>
      </c>
      <c r="N228">
        <v>-2.9600000000000001E-2</v>
      </c>
      <c r="O228">
        <v>-1.9400000000000001E-2</v>
      </c>
      <c r="P228">
        <v>-2.86E-2</v>
      </c>
      <c r="Q228">
        <v>-2.7400000000000001E-2</v>
      </c>
      <c r="R228">
        <v>-1.7100000000000001E-2</v>
      </c>
      <c r="S228">
        <v>1.7999999999999999E-2</v>
      </c>
      <c r="T228">
        <v>-1.9400000000000001E-2</v>
      </c>
      <c r="U228">
        <v>-1.5699999999999999E-2</v>
      </c>
      <c r="V228">
        <v>-3.1600000000000003E-2</v>
      </c>
      <c r="W228">
        <v>-2.81E-2</v>
      </c>
      <c r="X228">
        <v>-9.7000000000000003E-3</v>
      </c>
      <c r="Y228">
        <v>-2.0299999999999999E-2</v>
      </c>
      <c r="Z228">
        <v>-2.12E-2</v>
      </c>
      <c r="AA228">
        <v>-1.1599999999999999E-2</v>
      </c>
      <c r="AB228">
        <v>-1.49E-2</v>
      </c>
      <c r="AC228">
        <v>-2.41E-2</v>
      </c>
      <c r="AD228">
        <v>-4.7000000000000002E-3</v>
      </c>
      <c r="AE228">
        <v>-2.18E-2</v>
      </c>
      <c r="AF228">
        <v>-1.77E-2</v>
      </c>
      <c r="AG228">
        <v>-1.9199999999999998E-2</v>
      </c>
      <c r="AH228">
        <v>-9.4000000000000004E-3</v>
      </c>
      <c r="AI228">
        <v>-2.1999999999999999E-2</v>
      </c>
      <c r="AJ228">
        <v>-1.47E-2</v>
      </c>
      <c r="AK228">
        <v>-2.4299999999999999E-2</v>
      </c>
      <c r="AL228">
        <v>-2.75E-2</v>
      </c>
      <c r="AM228">
        <v>-2.2200000000000001E-2</v>
      </c>
      <c r="AN228">
        <v>-2.2499999999999999E-2</v>
      </c>
      <c r="AO228">
        <v>-6.9999999999999999E-4</v>
      </c>
    </row>
    <row r="229" spans="1:41">
      <c r="A229">
        <v>197703</v>
      </c>
      <c r="B229">
        <v>-1.37E-2</v>
      </c>
      <c r="C229">
        <v>1.01E-2</v>
      </c>
      <c r="D229">
        <v>1.04E-2</v>
      </c>
      <c r="E229">
        <v>4.8999999999999998E-3</v>
      </c>
      <c r="F229">
        <v>3.8E-3</v>
      </c>
      <c r="H229">
        <v>197703</v>
      </c>
      <c r="I229">
        <v>6.8999999999999999E-3</v>
      </c>
      <c r="J229">
        <v>2.0999999999999999E-3</v>
      </c>
      <c r="K229">
        <v>-3.3999999999999998E-3</v>
      </c>
      <c r="L229">
        <v>-3.2000000000000002E-3</v>
      </c>
      <c r="M229">
        <v>1E-4</v>
      </c>
      <c r="N229">
        <v>8.9999999999999998E-4</v>
      </c>
      <c r="O229">
        <v>-2.5999999999999999E-3</v>
      </c>
      <c r="P229">
        <v>-4.1000000000000003E-3</v>
      </c>
      <c r="Q229">
        <v>-3.3999999999999998E-3</v>
      </c>
      <c r="R229">
        <v>-2.2499999999999999E-2</v>
      </c>
      <c r="S229">
        <v>2.9399999999999999E-2</v>
      </c>
      <c r="T229">
        <v>-2.0299999999999999E-2</v>
      </c>
      <c r="U229">
        <v>-1.8499999999999999E-2</v>
      </c>
      <c r="V229">
        <v>-2.0299999999999999E-2</v>
      </c>
      <c r="W229">
        <v>-4.1999999999999997E-3</v>
      </c>
      <c r="X229">
        <v>-1.4800000000000001E-2</v>
      </c>
      <c r="Y229">
        <v>-6.4999999999999997E-3</v>
      </c>
      <c r="Z229">
        <v>-1E-4</v>
      </c>
      <c r="AA229">
        <v>-8.3999999999999995E-3</v>
      </c>
      <c r="AB229">
        <v>1.61E-2</v>
      </c>
      <c r="AC229">
        <v>-6.9999999999999999E-4</v>
      </c>
      <c r="AD229">
        <v>1.9599999999999999E-2</v>
      </c>
      <c r="AE229">
        <v>-3.1300000000000001E-2</v>
      </c>
      <c r="AF229">
        <v>-2.01E-2</v>
      </c>
      <c r="AG229">
        <v>-8.6E-3</v>
      </c>
      <c r="AH229">
        <v>-2.1600000000000001E-2</v>
      </c>
      <c r="AI229">
        <v>-8.9999999999999998E-4</v>
      </c>
      <c r="AJ229">
        <v>-9.4000000000000004E-3</v>
      </c>
      <c r="AK229">
        <v>-2.2800000000000001E-2</v>
      </c>
      <c r="AL229">
        <v>-3.7000000000000002E-3</v>
      </c>
      <c r="AM229">
        <v>-1.2699999999999999E-2</v>
      </c>
      <c r="AN229">
        <v>-1.0800000000000001E-2</v>
      </c>
      <c r="AO229">
        <v>2.0500000000000001E-2</v>
      </c>
    </row>
    <row r="230" spans="1:41">
      <c r="A230">
        <v>197704</v>
      </c>
      <c r="B230">
        <v>1.4E-3</v>
      </c>
      <c r="C230">
        <v>-1E-3</v>
      </c>
      <c r="D230">
        <v>3.44E-2</v>
      </c>
      <c r="E230">
        <v>4.24E-2</v>
      </c>
      <c r="F230">
        <v>3.8E-3</v>
      </c>
      <c r="H230">
        <v>197704</v>
      </c>
      <c r="I230">
        <v>1.7600000000000001E-2</v>
      </c>
      <c r="J230">
        <v>1.24E-2</v>
      </c>
      <c r="K230">
        <v>1.7600000000000001E-2</v>
      </c>
      <c r="L230">
        <v>1.3899999999999999E-2</v>
      </c>
      <c r="M230">
        <v>7.0000000000000001E-3</v>
      </c>
      <c r="N230">
        <v>1.8100000000000002E-2</v>
      </c>
      <c r="O230">
        <v>1.17E-2</v>
      </c>
      <c r="P230">
        <v>1.24E-2</v>
      </c>
      <c r="Q230">
        <v>1.7600000000000001E-2</v>
      </c>
      <c r="R230">
        <v>-9.1999999999999998E-3</v>
      </c>
      <c r="S230">
        <v>2.6800000000000001E-2</v>
      </c>
      <c r="T230">
        <v>-3.2599999999999997E-2</v>
      </c>
      <c r="U230">
        <v>-1E-4</v>
      </c>
      <c r="V230">
        <v>1.3899999999999999E-2</v>
      </c>
      <c r="W230">
        <v>1.9300000000000001E-2</v>
      </c>
      <c r="X230">
        <v>1.54E-2</v>
      </c>
      <c r="Y230">
        <v>7.0000000000000001E-3</v>
      </c>
      <c r="Z230">
        <v>2.2499999999999999E-2</v>
      </c>
      <c r="AA230">
        <v>3.5700000000000003E-2</v>
      </c>
      <c r="AB230">
        <v>3.6700000000000003E-2</v>
      </c>
      <c r="AC230">
        <v>1.95E-2</v>
      </c>
      <c r="AD230">
        <v>5.21E-2</v>
      </c>
      <c r="AE230">
        <v>-4.4499999999999998E-2</v>
      </c>
      <c r="AF230">
        <v>-2.0299999999999999E-2</v>
      </c>
      <c r="AG230">
        <v>-8.0000000000000002E-3</v>
      </c>
      <c r="AH230">
        <v>8.3999999999999995E-3</v>
      </c>
      <c r="AI230">
        <v>-1.8700000000000001E-2</v>
      </c>
      <c r="AJ230">
        <v>2.4899999999999999E-2</v>
      </c>
      <c r="AK230">
        <v>1.0200000000000001E-2</v>
      </c>
      <c r="AL230">
        <v>3.4599999999999999E-2</v>
      </c>
      <c r="AM230">
        <v>1.6400000000000001E-2</v>
      </c>
      <c r="AN230">
        <v>3.56E-2</v>
      </c>
      <c r="AO230">
        <v>8.0100000000000005E-2</v>
      </c>
    </row>
    <row r="231" spans="1:41">
      <c r="A231">
        <v>197705</v>
      </c>
      <c r="B231">
        <v>-1.4500000000000001E-2</v>
      </c>
      <c r="C231">
        <v>1.21E-2</v>
      </c>
      <c r="D231">
        <v>8.3000000000000001E-3</v>
      </c>
      <c r="E231">
        <v>2.0299999999999999E-2</v>
      </c>
      <c r="F231">
        <v>3.7000000000000002E-3</v>
      </c>
      <c r="H231">
        <v>197705</v>
      </c>
      <c r="I231">
        <v>3.3E-3</v>
      </c>
      <c r="J231">
        <v>-5.4000000000000003E-3</v>
      </c>
      <c r="K231">
        <v>-5.7000000000000002E-3</v>
      </c>
      <c r="L231">
        <v>-3.3999999999999998E-3</v>
      </c>
      <c r="M231">
        <v>-2.5000000000000001E-3</v>
      </c>
      <c r="N231">
        <v>-6.1999999999999998E-3</v>
      </c>
      <c r="O231">
        <v>-9.2999999999999992E-3</v>
      </c>
      <c r="P231">
        <v>-1.14E-2</v>
      </c>
      <c r="Q231">
        <v>-5.1000000000000004E-3</v>
      </c>
      <c r="R231">
        <v>-2.1100000000000001E-2</v>
      </c>
      <c r="S231">
        <v>2.4400000000000002E-2</v>
      </c>
      <c r="T231">
        <v>-2.7699999999999999E-2</v>
      </c>
      <c r="U231">
        <v>-2.2100000000000002E-2</v>
      </c>
      <c r="V231">
        <v>-9.9000000000000008E-3</v>
      </c>
      <c r="W231">
        <v>-1.34E-2</v>
      </c>
      <c r="X231">
        <v>8.3999999999999995E-3</v>
      </c>
      <c r="Y231">
        <v>-9.9000000000000008E-3</v>
      </c>
      <c r="Z231">
        <v>-1.49E-2</v>
      </c>
      <c r="AA231">
        <v>-1.2E-2</v>
      </c>
      <c r="AB231">
        <v>-8.8999999999999999E-3</v>
      </c>
      <c r="AC231">
        <v>-9.5999999999999992E-3</v>
      </c>
      <c r="AD231">
        <v>1.8100000000000002E-2</v>
      </c>
      <c r="AE231">
        <v>-2.76E-2</v>
      </c>
      <c r="AF231">
        <v>-3.7600000000000001E-2</v>
      </c>
      <c r="AG231">
        <v>-3.0099999999999998E-2</v>
      </c>
      <c r="AH231">
        <v>-1.6400000000000001E-2</v>
      </c>
      <c r="AI231">
        <v>-1.1000000000000001E-3</v>
      </c>
      <c r="AJ231">
        <v>-8.3999999999999995E-3</v>
      </c>
      <c r="AK231">
        <v>3.2000000000000002E-3</v>
      </c>
      <c r="AL231">
        <v>-4.5999999999999999E-3</v>
      </c>
      <c r="AM231">
        <v>-5.7000000000000002E-3</v>
      </c>
      <c r="AN231">
        <v>3.3E-3</v>
      </c>
      <c r="AO231">
        <v>3.09E-2</v>
      </c>
    </row>
    <row r="232" spans="1:41">
      <c r="A232">
        <v>197706</v>
      </c>
      <c r="B232">
        <v>4.7100000000000003E-2</v>
      </c>
      <c r="C232">
        <v>2.1299999999999999E-2</v>
      </c>
      <c r="D232">
        <v>-6.4999999999999997E-3</v>
      </c>
      <c r="E232">
        <v>1.78E-2</v>
      </c>
      <c r="F232">
        <v>4.0000000000000001E-3</v>
      </c>
      <c r="H232">
        <v>197706</v>
      </c>
      <c r="I232">
        <v>5.5800000000000002E-2</v>
      </c>
      <c r="J232">
        <v>5.8000000000000003E-2</v>
      </c>
      <c r="K232">
        <v>5.5899999999999998E-2</v>
      </c>
      <c r="L232">
        <v>6.8599999999999994E-2</v>
      </c>
      <c r="M232">
        <v>6.4699999999999994E-2</v>
      </c>
      <c r="N232">
        <v>5.7200000000000001E-2</v>
      </c>
      <c r="O232">
        <v>4.58E-2</v>
      </c>
      <c r="P232">
        <v>5.3800000000000001E-2</v>
      </c>
      <c r="Q232">
        <v>3.7999999999999999E-2</v>
      </c>
      <c r="R232">
        <v>4.5100000000000001E-2</v>
      </c>
      <c r="S232">
        <v>1.0699999999999999E-2</v>
      </c>
      <c r="T232">
        <v>6.5699999999999995E-2</v>
      </c>
      <c r="U232">
        <v>4.1700000000000001E-2</v>
      </c>
      <c r="V232">
        <v>4.0300000000000002E-2</v>
      </c>
      <c r="W232">
        <v>4.3200000000000002E-2</v>
      </c>
      <c r="X232">
        <v>2.2599999999999999E-2</v>
      </c>
      <c r="Y232">
        <v>5.0900000000000001E-2</v>
      </c>
      <c r="Z232">
        <v>4.2700000000000002E-2</v>
      </c>
      <c r="AA232">
        <v>4.8899999999999999E-2</v>
      </c>
      <c r="AB232">
        <v>5.3800000000000001E-2</v>
      </c>
      <c r="AC232">
        <v>0.06</v>
      </c>
      <c r="AD232">
        <v>-5.7000000000000002E-3</v>
      </c>
      <c r="AE232">
        <v>5.4300000000000001E-2</v>
      </c>
      <c r="AF232">
        <v>4.2299999999999997E-2</v>
      </c>
      <c r="AG232">
        <v>3.8800000000000001E-2</v>
      </c>
      <c r="AH232">
        <v>5.5300000000000002E-2</v>
      </c>
      <c r="AI232">
        <v>3.9800000000000002E-2</v>
      </c>
      <c r="AJ232">
        <v>3.2000000000000001E-2</v>
      </c>
      <c r="AK232">
        <v>4.0300000000000002E-2</v>
      </c>
      <c r="AL232">
        <v>5.3100000000000001E-2</v>
      </c>
      <c r="AM232">
        <v>6.5600000000000006E-2</v>
      </c>
      <c r="AN232">
        <v>6.7500000000000004E-2</v>
      </c>
      <c r="AO232">
        <v>1.32E-2</v>
      </c>
    </row>
    <row r="233" spans="1:41">
      <c r="A233">
        <v>197707</v>
      </c>
      <c r="B233">
        <v>-1.6899999999999998E-2</v>
      </c>
      <c r="C233">
        <v>2.1399999999999999E-2</v>
      </c>
      <c r="D233">
        <v>-6.1000000000000004E-3</v>
      </c>
      <c r="E233">
        <v>3.0999999999999999E-3</v>
      </c>
      <c r="F233">
        <v>4.1999999999999997E-3</v>
      </c>
      <c r="H233">
        <v>197707</v>
      </c>
      <c r="I233">
        <v>1.3599999999999999E-2</v>
      </c>
      <c r="J233">
        <v>2.2000000000000001E-3</v>
      </c>
      <c r="K233">
        <v>-2.5999999999999999E-3</v>
      </c>
      <c r="L233">
        <v>-6.8999999999999999E-3</v>
      </c>
      <c r="M233">
        <v>-6.6E-3</v>
      </c>
      <c r="N233">
        <v>-1.09E-2</v>
      </c>
      <c r="O233">
        <v>-1.7299999999999999E-2</v>
      </c>
      <c r="P233">
        <v>-2.41E-2</v>
      </c>
      <c r="Q233">
        <v>-2.52E-2</v>
      </c>
      <c r="R233">
        <v>-1.7600000000000001E-2</v>
      </c>
      <c r="S233">
        <v>3.1199999999999999E-2</v>
      </c>
      <c r="T233">
        <v>-1.47E-2</v>
      </c>
      <c r="U233">
        <v>-1.8200000000000001E-2</v>
      </c>
      <c r="V233">
        <v>-2.9399999999999999E-2</v>
      </c>
      <c r="W233">
        <v>-2.87E-2</v>
      </c>
      <c r="X233">
        <v>-1.15E-2</v>
      </c>
      <c r="Y233">
        <v>-1.11E-2</v>
      </c>
      <c r="Z233">
        <v>1.2999999999999999E-3</v>
      </c>
      <c r="AA233">
        <v>-2.12E-2</v>
      </c>
      <c r="AB233">
        <v>-2.5600000000000001E-2</v>
      </c>
      <c r="AC233">
        <v>-3.0499999999999999E-2</v>
      </c>
      <c r="AD233">
        <v>-1.5800000000000002E-2</v>
      </c>
      <c r="AE233">
        <v>-2.6599999999999999E-2</v>
      </c>
      <c r="AF233">
        <v>-3.0200000000000001E-2</v>
      </c>
      <c r="AG233">
        <v>-3.8999999999999998E-3</v>
      </c>
      <c r="AH233">
        <v>-2.3E-2</v>
      </c>
      <c r="AI233">
        <v>-2.5600000000000001E-2</v>
      </c>
      <c r="AJ233">
        <v>-1.34E-2</v>
      </c>
      <c r="AK233">
        <v>-7.4999999999999997E-3</v>
      </c>
      <c r="AL233">
        <v>-1.35E-2</v>
      </c>
      <c r="AM233">
        <v>-1.2E-2</v>
      </c>
      <c r="AN233">
        <v>-1.61E-2</v>
      </c>
      <c r="AO233">
        <v>1.0500000000000001E-2</v>
      </c>
    </row>
    <row r="234" spans="1:41">
      <c r="A234">
        <v>197708</v>
      </c>
      <c r="B234">
        <v>-1.7500000000000002E-2</v>
      </c>
      <c r="C234">
        <v>1.5100000000000001E-2</v>
      </c>
      <c r="D234">
        <v>-2.8000000000000001E-2</v>
      </c>
      <c r="E234">
        <v>-1.7399999999999999E-2</v>
      </c>
      <c r="F234">
        <v>4.4000000000000003E-3</v>
      </c>
      <c r="H234">
        <v>197708</v>
      </c>
      <c r="I234">
        <v>-6.3E-3</v>
      </c>
      <c r="J234">
        <v>-1.1599999999999999E-2</v>
      </c>
      <c r="K234">
        <v>-8.2000000000000007E-3</v>
      </c>
      <c r="L234">
        <v>-1.23E-2</v>
      </c>
      <c r="M234">
        <v>-8.6999999999999994E-3</v>
      </c>
      <c r="N234">
        <v>-7.1999999999999998E-3</v>
      </c>
      <c r="O234">
        <v>-2.4500000000000001E-2</v>
      </c>
      <c r="P234">
        <v>-2.0299999999999999E-2</v>
      </c>
      <c r="Q234">
        <v>-2.8199999999999999E-2</v>
      </c>
      <c r="R234">
        <v>-1.61E-2</v>
      </c>
      <c r="S234">
        <v>9.7999999999999997E-3</v>
      </c>
      <c r="T234">
        <v>1.11E-2</v>
      </c>
      <c r="U234">
        <v>-7.4000000000000003E-3</v>
      </c>
      <c r="V234">
        <v>-2.4899999999999999E-2</v>
      </c>
      <c r="W234">
        <v>-3.7999999999999999E-2</v>
      </c>
      <c r="X234">
        <v>-2.7400000000000001E-2</v>
      </c>
      <c r="Y234">
        <v>-2.9600000000000001E-2</v>
      </c>
      <c r="Z234">
        <v>-4.8500000000000001E-2</v>
      </c>
      <c r="AA234">
        <v>-2.6599999999999999E-2</v>
      </c>
      <c r="AB234">
        <v>-2.8799999999999999E-2</v>
      </c>
      <c r="AC234">
        <v>-3.8399999999999997E-2</v>
      </c>
      <c r="AD234">
        <v>-4.9500000000000002E-2</v>
      </c>
      <c r="AE234">
        <v>1.5599999999999999E-2</v>
      </c>
      <c r="AF234">
        <v>1.5E-3</v>
      </c>
      <c r="AG234">
        <v>-5.0000000000000001E-3</v>
      </c>
      <c r="AH234">
        <v>-3.7499999999999999E-2</v>
      </c>
      <c r="AI234">
        <v>-2.4400000000000002E-2</v>
      </c>
      <c r="AJ234">
        <v>-2.9700000000000001E-2</v>
      </c>
      <c r="AK234">
        <v>-3.4500000000000003E-2</v>
      </c>
      <c r="AL234">
        <v>-2.5999999999999999E-2</v>
      </c>
      <c r="AM234">
        <v>-2.5399999999999999E-2</v>
      </c>
      <c r="AN234">
        <v>-2.47E-2</v>
      </c>
      <c r="AO234">
        <v>-4.0300000000000002E-2</v>
      </c>
    </row>
    <row r="235" spans="1:41">
      <c r="A235">
        <v>197709</v>
      </c>
      <c r="B235">
        <v>-2.7000000000000001E-3</v>
      </c>
      <c r="C235">
        <v>1.44E-2</v>
      </c>
      <c r="D235">
        <v>-5.1000000000000004E-3</v>
      </c>
      <c r="E235">
        <v>2.06E-2</v>
      </c>
      <c r="F235">
        <v>4.3E-3</v>
      </c>
      <c r="H235">
        <v>197709</v>
      </c>
      <c r="I235">
        <v>1.6799999999999999E-2</v>
      </c>
      <c r="J235">
        <v>8.0999999999999996E-3</v>
      </c>
      <c r="K235">
        <v>2E-3</v>
      </c>
      <c r="L235">
        <v>-6.9999999999999999E-4</v>
      </c>
      <c r="M235">
        <v>1.4999999999999999E-2</v>
      </c>
      <c r="N235">
        <v>8.0000000000000004E-4</v>
      </c>
      <c r="O235">
        <v>-5.1000000000000004E-3</v>
      </c>
      <c r="P235">
        <v>5.7000000000000002E-3</v>
      </c>
      <c r="Q235">
        <v>-5.7000000000000002E-3</v>
      </c>
      <c r="R235">
        <v>-6.1000000000000004E-3</v>
      </c>
      <c r="S235">
        <v>2.29E-2</v>
      </c>
      <c r="T235">
        <v>-1.54E-2</v>
      </c>
      <c r="U235">
        <v>8.9999999999999998E-4</v>
      </c>
      <c r="V235">
        <v>-1.18E-2</v>
      </c>
      <c r="W235">
        <v>-3.7000000000000002E-3</v>
      </c>
      <c r="X235">
        <v>4.1999999999999997E-3</v>
      </c>
      <c r="Y235">
        <v>2.1000000000000001E-2</v>
      </c>
      <c r="Z235">
        <v>5.8999999999999999E-3</v>
      </c>
      <c r="AA235">
        <v>-8.3000000000000001E-3</v>
      </c>
      <c r="AB235">
        <v>-2.8999999999999998E-3</v>
      </c>
      <c r="AC235">
        <v>-1.03E-2</v>
      </c>
      <c r="AD235">
        <v>5.1000000000000004E-3</v>
      </c>
      <c r="AE235">
        <v>-2.6200000000000001E-2</v>
      </c>
      <c r="AF235">
        <v>-1.52E-2</v>
      </c>
      <c r="AG235">
        <v>-1.0800000000000001E-2</v>
      </c>
      <c r="AH235">
        <v>3.8E-3</v>
      </c>
      <c r="AI235">
        <v>1.9699999999999999E-2</v>
      </c>
      <c r="AJ235">
        <v>2.9999999999999997E-4</v>
      </c>
      <c r="AK235">
        <v>5.4000000000000003E-3</v>
      </c>
      <c r="AL235">
        <v>6.0000000000000001E-3</v>
      </c>
      <c r="AM235">
        <v>1.6299999999999999E-2</v>
      </c>
      <c r="AN235">
        <v>5.7000000000000002E-3</v>
      </c>
      <c r="AO235">
        <v>3.1899999999999998E-2</v>
      </c>
    </row>
    <row r="236" spans="1:41">
      <c r="A236">
        <v>197710</v>
      </c>
      <c r="B236">
        <v>-4.3799999999999999E-2</v>
      </c>
      <c r="C236">
        <v>1.26E-2</v>
      </c>
      <c r="D236">
        <v>1.7100000000000001E-2</v>
      </c>
      <c r="E236">
        <v>-1.1999999999999999E-3</v>
      </c>
      <c r="F236">
        <v>4.8999999999999998E-3</v>
      </c>
      <c r="H236">
        <v>197710</v>
      </c>
      <c r="I236">
        <v>-2.76E-2</v>
      </c>
      <c r="J236">
        <v>-3.0099999999999998E-2</v>
      </c>
      <c r="K236">
        <v>-2.9399999999999999E-2</v>
      </c>
      <c r="L236">
        <v>-3.0700000000000002E-2</v>
      </c>
      <c r="M236">
        <v>-2.7E-2</v>
      </c>
      <c r="N236">
        <v>-3.56E-2</v>
      </c>
      <c r="O236">
        <v>-3.1699999999999999E-2</v>
      </c>
      <c r="P236">
        <v>-4.6100000000000002E-2</v>
      </c>
      <c r="Q236">
        <v>-4.2900000000000001E-2</v>
      </c>
      <c r="R236">
        <v>-4.8399999999999999E-2</v>
      </c>
      <c r="S236">
        <v>2.0799999999999999E-2</v>
      </c>
      <c r="T236">
        <v>-4.7399999999999998E-2</v>
      </c>
      <c r="U236">
        <v>-5.28E-2</v>
      </c>
      <c r="V236">
        <v>-4.6399999999999997E-2</v>
      </c>
      <c r="W236">
        <v>-3.7199999999999997E-2</v>
      </c>
      <c r="X236">
        <v>-4.6800000000000001E-2</v>
      </c>
      <c r="Y236">
        <v>-4.8399999999999999E-2</v>
      </c>
      <c r="Z236">
        <v>-3.15E-2</v>
      </c>
      <c r="AA236">
        <v>-2.6499999999999999E-2</v>
      </c>
      <c r="AB236">
        <v>-3.04E-2</v>
      </c>
      <c r="AC236">
        <v>-4.5900000000000003E-2</v>
      </c>
      <c r="AD236">
        <v>1.5E-3</v>
      </c>
      <c r="AE236">
        <v>-5.7200000000000001E-2</v>
      </c>
      <c r="AF236">
        <v>-4.3400000000000001E-2</v>
      </c>
      <c r="AG236">
        <v>-4.2700000000000002E-2</v>
      </c>
      <c r="AH236">
        <v>-3.8399999999999997E-2</v>
      </c>
      <c r="AI236">
        <v>-5.2499999999999998E-2</v>
      </c>
      <c r="AJ236">
        <v>-3.7600000000000001E-2</v>
      </c>
      <c r="AK236">
        <v>-3.4099999999999998E-2</v>
      </c>
      <c r="AL236">
        <v>-3.2300000000000002E-2</v>
      </c>
      <c r="AM236">
        <v>-4.1599999999999998E-2</v>
      </c>
      <c r="AN236">
        <v>-5.0999999999999997E-2</v>
      </c>
      <c r="AO236">
        <v>6.1999999999999998E-3</v>
      </c>
    </row>
    <row r="237" spans="1:41">
      <c r="A237">
        <v>197711</v>
      </c>
      <c r="B237">
        <v>0.04</v>
      </c>
      <c r="C237">
        <v>3.6900000000000002E-2</v>
      </c>
      <c r="D237">
        <v>3.5000000000000001E-3</v>
      </c>
      <c r="E237">
        <v>2.1999999999999999E-2</v>
      </c>
      <c r="F237">
        <v>5.0000000000000001E-3</v>
      </c>
      <c r="H237">
        <v>197711</v>
      </c>
      <c r="I237">
        <v>7.1599999999999997E-2</v>
      </c>
      <c r="J237">
        <v>8.09E-2</v>
      </c>
      <c r="K237">
        <v>8.0199999999999994E-2</v>
      </c>
      <c r="L237">
        <v>7.1199999999999999E-2</v>
      </c>
      <c r="M237">
        <v>6.3500000000000001E-2</v>
      </c>
      <c r="N237">
        <v>6.5500000000000003E-2</v>
      </c>
      <c r="O237">
        <v>6.1100000000000002E-2</v>
      </c>
      <c r="P237">
        <v>6.0699999999999997E-2</v>
      </c>
      <c r="Q237">
        <v>3.8399999999999997E-2</v>
      </c>
      <c r="R237">
        <v>2.6700000000000002E-2</v>
      </c>
      <c r="S237">
        <v>4.4900000000000002E-2</v>
      </c>
      <c r="T237">
        <v>3.4500000000000003E-2</v>
      </c>
      <c r="U237">
        <v>4.2599999999999999E-2</v>
      </c>
      <c r="V237">
        <v>4.2599999999999999E-2</v>
      </c>
      <c r="W237">
        <v>3.8100000000000002E-2</v>
      </c>
      <c r="X237">
        <v>5.0999999999999997E-2</v>
      </c>
      <c r="Y237">
        <v>2.7E-2</v>
      </c>
      <c r="Z237">
        <v>3.5900000000000001E-2</v>
      </c>
      <c r="AA237">
        <v>4.1000000000000002E-2</v>
      </c>
      <c r="AB237">
        <v>5.6000000000000001E-2</v>
      </c>
      <c r="AC237">
        <v>8.8700000000000001E-2</v>
      </c>
      <c r="AD237">
        <v>5.4199999999999998E-2</v>
      </c>
      <c r="AE237">
        <v>3.0099999999999998E-2</v>
      </c>
      <c r="AF237">
        <v>3.4299999999999997E-2</v>
      </c>
      <c r="AG237">
        <v>3.3300000000000003E-2</v>
      </c>
      <c r="AH237">
        <v>3.5099999999999999E-2</v>
      </c>
      <c r="AI237">
        <v>3.2399999999999998E-2</v>
      </c>
      <c r="AJ237">
        <v>4.4200000000000003E-2</v>
      </c>
      <c r="AK237">
        <v>5.1299999999999998E-2</v>
      </c>
      <c r="AL237">
        <v>6.2100000000000002E-2</v>
      </c>
      <c r="AM237">
        <v>6.7299999999999999E-2</v>
      </c>
      <c r="AN237">
        <v>8.09E-2</v>
      </c>
      <c r="AO237">
        <v>5.0799999999999998E-2</v>
      </c>
    </row>
    <row r="238" spans="1:41">
      <c r="A238">
        <v>197712</v>
      </c>
      <c r="B238">
        <v>2.5999999999999999E-3</v>
      </c>
      <c r="C238">
        <v>1.34E-2</v>
      </c>
      <c r="D238">
        <v>-3.3999999999999998E-3</v>
      </c>
      <c r="E238">
        <v>1.5599999999999999E-2</v>
      </c>
      <c r="F238">
        <v>4.8999999999999998E-3</v>
      </c>
      <c r="H238">
        <v>197712</v>
      </c>
      <c r="I238">
        <v>2.18E-2</v>
      </c>
      <c r="J238">
        <v>2.4E-2</v>
      </c>
      <c r="K238">
        <v>1.49E-2</v>
      </c>
      <c r="L238">
        <v>1.03E-2</v>
      </c>
      <c r="M238">
        <v>1.24E-2</v>
      </c>
      <c r="N238">
        <v>4.7000000000000002E-3</v>
      </c>
      <c r="O238">
        <v>9.1999999999999998E-3</v>
      </c>
      <c r="P238">
        <v>-3.2000000000000002E-3</v>
      </c>
      <c r="Q238">
        <v>8.0000000000000004E-4</v>
      </c>
      <c r="R238">
        <v>1E-4</v>
      </c>
      <c r="S238">
        <v>2.1700000000000001E-2</v>
      </c>
      <c r="T238">
        <v>4.5999999999999999E-3</v>
      </c>
      <c r="U238">
        <v>-1.32E-2</v>
      </c>
      <c r="V238">
        <v>2.8E-3</v>
      </c>
      <c r="W238">
        <v>9.2999999999999992E-3</v>
      </c>
      <c r="X238">
        <v>8.9999999999999998E-4</v>
      </c>
      <c r="Y238">
        <v>1.0800000000000001E-2</v>
      </c>
      <c r="Z238">
        <v>-5.8999999999999999E-3</v>
      </c>
      <c r="AA238">
        <v>1.0200000000000001E-2</v>
      </c>
      <c r="AB238">
        <v>7.1000000000000004E-3</v>
      </c>
      <c r="AC238">
        <v>3.8999999999999998E-3</v>
      </c>
      <c r="AD238">
        <v>-6.9999999999999999E-4</v>
      </c>
      <c r="AE238">
        <v>-4.1000000000000003E-3</v>
      </c>
      <c r="AF238">
        <v>-1.09E-2</v>
      </c>
      <c r="AG238">
        <v>2.7000000000000001E-3</v>
      </c>
      <c r="AH238">
        <v>1.04E-2</v>
      </c>
      <c r="AI238">
        <v>3.8999999999999998E-3</v>
      </c>
      <c r="AJ238">
        <v>-7.0000000000000001E-3</v>
      </c>
      <c r="AK238">
        <v>1.1000000000000001E-3</v>
      </c>
      <c r="AL238">
        <v>0.01</v>
      </c>
      <c r="AM238">
        <v>1.6899999999999998E-2</v>
      </c>
      <c r="AN238">
        <v>1.21E-2</v>
      </c>
      <c r="AO238">
        <v>1.6199999999999999E-2</v>
      </c>
    </row>
    <row r="239" spans="1:41">
      <c r="A239">
        <v>197801</v>
      </c>
      <c r="B239">
        <v>-6.0100000000000001E-2</v>
      </c>
      <c r="C239">
        <v>2.23E-2</v>
      </c>
      <c r="D239">
        <v>3.2899999999999999E-2</v>
      </c>
      <c r="E239">
        <v>-7.1999999999999998E-3</v>
      </c>
      <c r="F239">
        <v>4.8999999999999998E-3</v>
      </c>
      <c r="H239">
        <v>197801</v>
      </c>
      <c r="I239">
        <v>-6.8999999999999999E-3</v>
      </c>
      <c r="J239">
        <v>-2.5000000000000001E-2</v>
      </c>
      <c r="K239">
        <v>-3.32E-2</v>
      </c>
      <c r="L239">
        <v>-4.4299999999999999E-2</v>
      </c>
      <c r="M239">
        <v>-4.7100000000000003E-2</v>
      </c>
      <c r="N239">
        <v>-4.9700000000000001E-2</v>
      </c>
      <c r="O239">
        <v>-5.9700000000000003E-2</v>
      </c>
      <c r="P239">
        <v>-5.9900000000000002E-2</v>
      </c>
      <c r="Q239">
        <v>-5.8700000000000002E-2</v>
      </c>
      <c r="R239">
        <v>-6.7599999999999993E-2</v>
      </c>
      <c r="S239">
        <v>6.0699999999999997E-2</v>
      </c>
      <c r="T239">
        <v>-6.3899999999999998E-2</v>
      </c>
      <c r="U239">
        <v>-7.1300000000000002E-2</v>
      </c>
      <c r="V239">
        <v>-7.5300000000000006E-2</v>
      </c>
      <c r="W239">
        <v>-6.8699999999999997E-2</v>
      </c>
      <c r="X239">
        <v>-0.06</v>
      </c>
      <c r="Y239">
        <v>-5.1299999999999998E-2</v>
      </c>
      <c r="Z239">
        <v>-5.2200000000000003E-2</v>
      </c>
      <c r="AA239">
        <v>-4.1099999999999998E-2</v>
      </c>
      <c r="AB239">
        <v>-2.98E-2</v>
      </c>
      <c r="AC239">
        <v>-7.4000000000000003E-3</v>
      </c>
      <c r="AD239">
        <v>5.6500000000000002E-2</v>
      </c>
      <c r="AE239">
        <v>-6.2700000000000006E-2</v>
      </c>
      <c r="AF239">
        <v>-6.5500000000000003E-2</v>
      </c>
      <c r="AG239">
        <v>-6.8400000000000002E-2</v>
      </c>
      <c r="AH239">
        <v>-5.3199999999999997E-2</v>
      </c>
      <c r="AI239">
        <v>-5.8400000000000001E-2</v>
      </c>
      <c r="AJ239">
        <v>-5.9700000000000003E-2</v>
      </c>
      <c r="AK239">
        <v>-5.7299999999999997E-2</v>
      </c>
      <c r="AL239">
        <v>-5.91E-2</v>
      </c>
      <c r="AM239">
        <v>-5.8200000000000002E-2</v>
      </c>
      <c r="AN239">
        <v>-4.3700000000000003E-2</v>
      </c>
      <c r="AO239">
        <v>1.9E-2</v>
      </c>
    </row>
    <row r="240" spans="1:41">
      <c r="A240">
        <v>197802</v>
      </c>
      <c r="B240">
        <v>-1.38E-2</v>
      </c>
      <c r="C240">
        <v>3.5700000000000003E-2</v>
      </c>
      <c r="D240">
        <v>7.9000000000000008E-3</v>
      </c>
      <c r="E240">
        <v>1.9E-2</v>
      </c>
      <c r="F240">
        <v>4.5999999999999999E-3</v>
      </c>
      <c r="H240">
        <v>197802</v>
      </c>
      <c r="I240">
        <v>3.2899999999999999E-2</v>
      </c>
      <c r="J240">
        <v>2.3699999999999999E-2</v>
      </c>
      <c r="K240">
        <v>7.4000000000000003E-3</v>
      </c>
      <c r="L240">
        <v>1.0699999999999999E-2</v>
      </c>
      <c r="M240">
        <v>1.2699999999999999E-2</v>
      </c>
      <c r="N240">
        <v>-1.2999999999999999E-3</v>
      </c>
      <c r="O240">
        <v>1.4E-3</v>
      </c>
      <c r="P240">
        <v>-0.02</v>
      </c>
      <c r="Q240">
        <v>-2.3800000000000002E-2</v>
      </c>
      <c r="R240">
        <v>-2.0899999999999998E-2</v>
      </c>
      <c r="S240">
        <v>5.3800000000000001E-2</v>
      </c>
      <c r="T240">
        <v>-3.7499999999999999E-2</v>
      </c>
      <c r="U240">
        <v>-1.9699999999999999E-2</v>
      </c>
      <c r="V240">
        <v>-1.6E-2</v>
      </c>
      <c r="W240">
        <v>-1.09E-2</v>
      </c>
      <c r="X240">
        <v>3.3999999999999998E-3</v>
      </c>
      <c r="Y240">
        <v>1.8700000000000001E-2</v>
      </c>
      <c r="Z240">
        <v>-4.5999999999999999E-3</v>
      </c>
      <c r="AA240">
        <v>-7.9000000000000008E-3</v>
      </c>
      <c r="AB240">
        <v>-1.01E-2</v>
      </c>
      <c r="AC240">
        <v>-5.1000000000000004E-3</v>
      </c>
      <c r="AD240">
        <v>3.2399999999999998E-2</v>
      </c>
      <c r="AE240">
        <v>-5.3800000000000001E-2</v>
      </c>
      <c r="AF240">
        <v>-2.5899999999999999E-2</v>
      </c>
      <c r="AG240">
        <v>-1.6299999999999999E-2</v>
      </c>
      <c r="AH240">
        <v>-1.7500000000000002E-2</v>
      </c>
      <c r="AI240">
        <v>-5.7000000000000002E-3</v>
      </c>
      <c r="AJ240">
        <v>-1.0699999999999999E-2</v>
      </c>
      <c r="AK240">
        <v>-1.3100000000000001E-2</v>
      </c>
      <c r="AL240">
        <v>-4.0000000000000001E-3</v>
      </c>
      <c r="AM240">
        <v>1.32E-2</v>
      </c>
      <c r="AN240">
        <v>1.01E-2</v>
      </c>
      <c r="AO240">
        <v>6.3899999999999998E-2</v>
      </c>
    </row>
    <row r="241" spans="1:41">
      <c r="A241">
        <v>197803</v>
      </c>
      <c r="B241">
        <v>2.8500000000000001E-2</v>
      </c>
      <c r="C241">
        <v>3.4500000000000003E-2</v>
      </c>
      <c r="D241">
        <v>1.2500000000000001E-2</v>
      </c>
      <c r="E241">
        <v>1.37E-2</v>
      </c>
      <c r="F241">
        <v>5.3E-3</v>
      </c>
      <c r="H241">
        <v>197803</v>
      </c>
      <c r="I241">
        <v>7.0599999999999996E-2</v>
      </c>
      <c r="J241">
        <v>6.5199999999999994E-2</v>
      </c>
      <c r="K241">
        <v>6.3600000000000004E-2</v>
      </c>
      <c r="L241">
        <v>5.4699999999999999E-2</v>
      </c>
      <c r="M241">
        <v>4.8800000000000003E-2</v>
      </c>
      <c r="N241">
        <v>4.9599999999999998E-2</v>
      </c>
      <c r="O241">
        <v>4.5100000000000001E-2</v>
      </c>
      <c r="P241">
        <v>4.19E-2</v>
      </c>
      <c r="Q241">
        <v>3.9699999999999999E-2</v>
      </c>
      <c r="R241">
        <v>1.26E-2</v>
      </c>
      <c r="S241">
        <v>5.8000000000000003E-2</v>
      </c>
      <c r="T241">
        <v>5.7999999999999996E-3</v>
      </c>
      <c r="U241">
        <v>3.0200000000000001E-2</v>
      </c>
      <c r="V241">
        <v>4.0399999999999998E-2</v>
      </c>
      <c r="W241">
        <v>3.78E-2</v>
      </c>
      <c r="X241">
        <v>3.95E-2</v>
      </c>
      <c r="Y241">
        <v>2.92E-2</v>
      </c>
      <c r="Z241">
        <v>3.1800000000000002E-2</v>
      </c>
      <c r="AA241">
        <v>3.3399999999999999E-2</v>
      </c>
      <c r="AB241">
        <v>5.1200000000000002E-2</v>
      </c>
      <c r="AC241">
        <v>6.5699999999999995E-2</v>
      </c>
      <c r="AD241">
        <v>5.9900000000000002E-2</v>
      </c>
      <c r="AE241">
        <v>3.04E-2</v>
      </c>
      <c r="AF241">
        <v>2.7E-2</v>
      </c>
      <c r="AG241">
        <v>4.0599999999999997E-2</v>
      </c>
      <c r="AH241">
        <v>2.6700000000000002E-2</v>
      </c>
      <c r="AI241">
        <v>-9.4000000000000004E-3</v>
      </c>
      <c r="AJ241">
        <v>3.3700000000000001E-2</v>
      </c>
      <c r="AK241">
        <v>3.6299999999999999E-2</v>
      </c>
      <c r="AL241">
        <v>4.9700000000000001E-2</v>
      </c>
      <c r="AM241">
        <v>5.7099999999999998E-2</v>
      </c>
      <c r="AN241">
        <v>6.0400000000000002E-2</v>
      </c>
      <c r="AO241">
        <v>0.03</v>
      </c>
    </row>
    <row r="242" spans="1:41">
      <c r="A242">
        <v>197804</v>
      </c>
      <c r="B242">
        <v>7.8700000000000006E-2</v>
      </c>
      <c r="C242">
        <v>3.8999999999999998E-3</v>
      </c>
      <c r="D242">
        <v>-3.4599999999999999E-2</v>
      </c>
      <c r="E242">
        <v>8.3999999999999995E-3</v>
      </c>
      <c r="F242">
        <v>5.4000000000000003E-3</v>
      </c>
      <c r="H242">
        <v>197804</v>
      </c>
      <c r="I242">
        <v>7.8200000000000006E-2</v>
      </c>
      <c r="J242">
        <v>7.6700000000000004E-2</v>
      </c>
      <c r="K242">
        <v>7.4099999999999999E-2</v>
      </c>
      <c r="L242">
        <v>7.2999999999999995E-2</v>
      </c>
      <c r="M242">
        <v>7.0800000000000002E-2</v>
      </c>
      <c r="N242">
        <v>7.1400000000000005E-2</v>
      </c>
      <c r="O242">
        <v>6.5799999999999997E-2</v>
      </c>
      <c r="P242">
        <v>6.4799999999999996E-2</v>
      </c>
      <c r="Q242">
        <v>7.1300000000000002E-2</v>
      </c>
      <c r="R242">
        <v>8.6900000000000005E-2</v>
      </c>
      <c r="S242">
        <v>-8.6999999999999994E-3</v>
      </c>
      <c r="T242">
        <v>0.11559999999999999</v>
      </c>
      <c r="U242">
        <v>9.64E-2</v>
      </c>
      <c r="V242">
        <v>9.0200000000000002E-2</v>
      </c>
      <c r="W242">
        <v>6.7000000000000004E-2</v>
      </c>
      <c r="X242">
        <v>7.0599999999999996E-2</v>
      </c>
      <c r="Y242">
        <v>3.3300000000000003E-2</v>
      </c>
      <c r="Z242">
        <v>0.04</v>
      </c>
      <c r="AA242">
        <v>6.4199999999999993E-2</v>
      </c>
      <c r="AB242">
        <v>6.4799999999999996E-2</v>
      </c>
      <c r="AC242">
        <v>6.4899999999999999E-2</v>
      </c>
      <c r="AD242">
        <v>-5.0700000000000002E-2</v>
      </c>
      <c r="AE242">
        <v>0.11</v>
      </c>
      <c r="AF242">
        <v>9.2700000000000005E-2</v>
      </c>
      <c r="AG242">
        <v>7.9799999999999996E-2</v>
      </c>
      <c r="AH242">
        <v>9.64E-2</v>
      </c>
      <c r="AI242">
        <v>5.2400000000000002E-2</v>
      </c>
      <c r="AJ242">
        <v>5.5199999999999999E-2</v>
      </c>
      <c r="AK242">
        <v>4.4400000000000002E-2</v>
      </c>
      <c r="AL242">
        <v>8.2100000000000006E-2</v>
      </c>
      <c r="AM242">
        <v>9.1600000000000001E-2</v>
      </c>
      <c r="AN242">
        <v>9.4500000000000001E-2</v>
      </c>
      <c r="AO242">
        <v>-1.55E-2</v>
      </c>
    </row>
    <row r="243" spans="1:41">
      <c r="A243">
        <v>197805</v>
      </c>
      <c r="B243">
        <v>1.7600000000000001E-2</v>
      </c>
      <c r="C243">
        <v>4.5900000000000003E-2</v>
      </c>
      <c r="D243">
        <v>-6.0000000000000001E-3</v>
      </c>
      <c r="E243">
        <v>2.8500000000000001E-2</v>
      </c>
      <c r="F243">
        <v>5.1000000000000004E-3</v>
      </c>
      <c r="H243">
        <v>197805</v>
      </c>
      <c r="I243">
        <v>7.7399999999999997E-2</v>
      </c>
      <c r="J243">
        <v>5.1400000000000001E-2</v>
      </c>
      <c r="K243">
        <v>5.5800000000000002E-2</v>
      </c>
      <c r="L243">
        <v>4.6800000000000001E-2</v>
      </c>
      <c r="M243">
        <v>4.7899999999999998E-2</v>
      </c>
      <c r="N243">
        <v>4.1700000000000001E-2</v>
      </c>
      <c r="O243">
        <v>3.4099999999999998E-2</v>
      </c>
      <c r="P243">
        <v>2.6200000000000001E-2</v>
      </c>
      <c r="Q243">
        <v>2.3900000000000001E-2</v>
      </c>
      <c r="R243">
        <v>1.6999999999999999E-3</v>
      </c>
      <c r="S243">
        <v>7.5700000000000003E-2</v>
      </c>
      <c r="T243">
        <v>1.9199999999999998E-2</v>
      </c>
      <c r="U243">
        <v>1.26E-2</v>
      </c>
      <c r="V243">
        <v>2.24E-2</v>
      </c>
      <c r="W243">
        <v>1.7600000000000001E-2</v>
      </c>
      <c r="X243">
        <v>0.01</v>
      </c>
      <c r="Y243">
        <v>6.1000000000000004E-3</v>
      </c>
      <c r="Z243">
        <v>1.24E-2</v>
      </c>
      <c r="AA243">
        <v>1.6500000000000001E-2</v>
      </c>
      <c r="AB243">
        <v>3.1199999999999999E-2</v>
      </c>
      <c r="AC243">
        <v>5.57E-2</v>
      </c>
      <c r="AD243">
        <v>3.6499999999999998E-2</v>
      </c>
      <c r="AE243">
        <v>1.18E-2</v>
      </c>
      <c r="AF243">
        <v>1.38E-2</v>
      </c>
      <c r="AG243">
        <v>1.0999999999999999E-2</v>
      </c>
      <c r="AH243">
        <v>4.1999999999999997E-3</v>
      </c>
      <c r="AI243">
        <v>-1.6000000000000001E-3</v>
      </c>
      <c r="AJ243">
        <v>2.24E-2</v>
      </c>
      <c r="AK243">
        <v>3.0499999999999999E-2</v>
      </c>
      <c r="AL243">
        <v>4.1000000000000002E-2</v>
      </c>
      <c r="AM243">
        <v>5.3800000000000001E-2</v>
      </c>
      <c r="AN243">
        <v>8.43E-2</v>
      </c>
      <c r="AO243">
        <v>7.2499999999999995E-2</v>
      </c>
    </row>
    <row r="244" spans="1:41">
      <c r="A244">
        <v>197806</v>
      </c>
      <c r="B244">
        <v>-1.6899999999999998E-2</v>
      </c>
      <c r="C244">
        <v>1.6899999999999998E-2</v>
      </c>
      <c r="D244">
        <v>5.7999999999999996E-3</v>
      </c>
      <c r="E244">
        <v>2.7799999999999998E-2</v>
      </c>
      <c r="F244">
        <v>5.4000000000000003E-3</v>
      </c>
      <c r="H244">
        <v>197806</v>
      </c>
      <c r="I244">
        <v>2.5000000000000001E-3</v>
      </c>
      <c r="J244">
        <v>1.6999999999999999E-3</v>
      </c>
      <c r="K244">
        <v>-4.4999999999999997E-3</v>
      </c>
      <c r="L244">
        <v>-2.3999999999999998E-3</v>
      </c>
      <c r="M244">
        <v>-3.0000000000000001E-3</v>
      </c>
      <c r="N244">
        <v>-4.4000000000000003E-3</v>
      </c>
      <c r="O244">
        <v>-4.3E-3</v>
      </c>
      <c r="P244">
        <v>-1.29E-2</v>
      </c>
      <c r="Q244">
        <v>-1.78E-2</v>
      </c>
      <c r="R244">
        <v>-2.41E-2</v>
      </c>
      <c r="S244">
        <v>2.6599999999999999E-2</v>
      </c>
      <c r="T244">
        <v>-9.9000000000000008E-3</v>
      </c>
      <c r="U244">
        <v>-2.7400000000000001E-2</v>
      </c>
      <c r="V244">
        <v>-2.81E-2</v>
      </c>
      <c r="W244">
        <v>-2.8000000000000001E-2</v>
      </c>
      <c r="X244">
        <v>-1.8599999999999998E-2</v>
      </c>
      <c r="Y244">
        <v>-1.5900000000000001E-2</v>
      </c>
      <c r="Z244">
        <v>-5.3E-3</v>
      </c>
      <c r="AA244">
        <v>-2.2599999999999999E-2</v>
      </c>
      <c r="AB244">
        <v>0</v>
      </c>
      <c r="AC244">
        <v>-1.5699999999999999E-2</v>
      </c>
      <c r="AD244">
        <v>-5.7999999999999996E-3</v>
      </c>
      <c r="AE244">
        <v>-4.87E-2</v>
      </c>
      <c r="AF244">
        <v>-2.92E-2</v>
      </c>
      <c r="AG244">
        <v>-1.78E-2</v>
      </c>
      <c r="AH244">
        <v>-1.7500000000000002E-2</v>
      </c>
      <c r="AI244">
        <v>-1.2500000000000001E-2</v>
      </c>
      <c r="AJ244">
        <v>-9.5999999999999992E-3</v>
      </c>
      <c r="AK244">
        <v>-1.5299999999999999E-2</v>
      </c>
      <c r="AL244">
        <v>-2.9999999999999997E-4</v>
      </c>
      <c r="AM244">
        <v>-1.6000000000000001E-3</v>
      </c>
      <c r="AN244">
        <v>1.6E-2</v>
      </c>
      <c r="AO244">
        <v>6.4699999999999994E-2</v>
      </c>
    </row>
    <row r="245" spans="1:41">
      <c r="A245">
        <v>197807</v>
      </c>
      <c r="B245">
        <v>5.11E-2</v>
      </c>
      <c r="C245">
        <v>2.8999999999999998E-3</v>
      </c>
      <c r="D245">
        <v>-1.0999999999999999E-2</v>
      </c>
      <c r="E245">
        <v>4.2299999999999997E-2</v>
      </c>
      <c r="F245">
        <v>5.5999999999999999E-3</v>
      </c>
      <c r="H245">
        <v>197807</v>
      </c>
      <c r="I245">
        <v>4.2700000000000002E-2</v>
      </c>
      <c r="J245">
        <v>5.4399999999999997E-2</v>
      </c>
      <c r="K245">
        <v>5.4199999999999998E-2</v>
      </c>
      <c r="L245">
        <v>6.3700000000000007E-2</v>
      </c>
      <c r="M245">
        <v>4.7500000000000001E-2</v>
      </c>
      <c r="N245">
        <v>4.2700000000000002E-2</v>
      </c>
      <c r="O245">
        <v>5.6099999999999997E-2</v>
      </c>
      <c r="P245">
        <v>6.2199999999999998E-2</v>
      </c>
      <c r="Q245">
        <v>4.6199999999999998E-2</v>
      </c>
      <c r="R245">
        <v>5.04E-2</v>
      </c>
      <c r="S245">
        <v>-7.7000000000000002E-3</v>
      </c>
      <c r="T245">
        <v>6.8199999999999997E-2</v>
      </c>
      <c r="U245">
        <v>6.8699999999999997E-2</v>
      </c>
      <c r="V245">
        <v>4.8800000000000003E-2</v>
      </c>
      <c r="W245">
        <v>4.1599999999999998E-2</v>
      </c>
      <c r="X245">
        <v>4.65E-2</v>
      </c>
      <c r="Y245">
        <v>4.2900000000000001E-2</v>
      </c>
      <c r="Z245">
        <v>1.8800000000000001E-2</v>
      </c>
      <c r="AA245">
        <v>4.9099999999999998E-2</v>
      </c>
      <c r="AB245">
        <v>4.4200000000000003E-2</v>
      </c>
      <c r="AC245">
        <v>7.9500000000000001E-2</v>
      </c>
      <c r="AD245">
        <v>1.1299999999999999E-2</v>
      </c>
      <c r="AE245">
        <v>4.7699999999999999E-2</v>
      </c>
      <c r="AF245">
        <v>3.4099999999999998E-2</v>
      </c>
      <c r="AG245">
        <v>4.7699999999999999E-2</v>
      </c>
      <c r="AH245">
        <v>3.7600000000000001E-2</v>
      </c>
      <c r="AI245">
        <v>5.2699999999999997E-2</v>
      </c>
      <c r="AJ245">
        <v>5.0200000000000002E-2</v>
      </c>
      <c r="AK245">
        <v>7.3800000000000004E-2</v>
      </c>
      <c r="AL245">
        <v>6.1400000000000003E-2</v>
      </c>
      <c r="AM245">
        <v>0.09</v>
      </c>
      <c r="AN245">
        <v>9.3100000000000002E-2</v>
      </c>
      <c r="AO245">
        <v>4.5400000000000003E-2</v>
      </c>
    </row>
    <row r="246" spans="1:41">
      <c r="A246">
        <v>197808</v>
      </c>
      <c r="B246">
        <v>3.7499999999999999E-2</v>
      </c>
      <c r="C246">
        <v>5.0900000000000001E-2</v>
      </c>
      <c r="D246">
        <v>-4.7000000000000002E-3</v>
      </c>
      <c r="E246">
        <v>2.8500000000000001E-2</v>
      </c>
      <c r="F246">
        <v>5.4999999999999997E-3</v>
      </c>
      <c r="H246">
        <v>197808</v>
      </c>
      <c r="I246">
        <v>9.8299999999999998E-2</v>
      </c>
      <c r="J246">
        <v>6.4899999999999999E-2</v>
      </c>
      <c r="K246">
        <v>7.7200000000000005E-2</v>
      </c>
      <c r="L246">
        <v>7.8899999999999998E-2</v>
      </c>
      <c r="M246">
        <v>6.3E-2</v>
      </c>
      <c r="N246">
        <v>6.7699999999999996E-2</v>
      </c>
      <c r="O246">
        <v>4.5900000000000003E-2</v>
      </c>
      <c r="P246">
        <v>4.5400000000000003E-2</v>
      </c>
      <c r="Q246">
        <v>3.04E-2</v>
      </c>
      <c r="R246">
        <v>2.4500000000000001E-2</v>
      </c>
      <c r="S246">
        <v>7.3800000000000004E-2</v>
      </c>
      <c r="T246">
        <v>3.5799999999999998E-2</v>
      </c>
      <c r="U246">
        <v>2.9899999999999999E-2</v>
      </c>
      <c r="V246">
        <v>3.9699999999999999E-2</v>
      </c>
      <c r="W246">
        <v>4.2599999999999999E-2</v>
      </c>
      <c r="X246">
        <v>4.4400000000000002E-2</v>
      </c>
      <c r="Y246">
        <v>4.87E-2</v>
      </c>
      <c r="Z246">
        <v>3.6400000000000002E-2</v>
      </c>
      <c r="AA246">
        <v>2.52E-2</v>
      </c>
      <c r="AB246">
        <v>3.4599999999999999E-2</v>
      </c>
      <c r="AC246">
        <v>4.0399999999999998E-2</v>
      </c>
      <c r="AD246">
        <v>4.5999999999999999E-3</v>
      </c>
      <c r="AE246">
        <v>3.5400000000000001E-2</v>
      </c>
      <c r="AF246">
        <v>4.2000000000000003E-2</v>
      </c>
      <c r="AG246">
        <v>2.75E-2</v>
      </c>
      <c r="AH246">
        <v>2.35E-2</v>
      </c>
      <c r="AI246">
        <v>2.5499999999999998E-2</v>
      </c>
      <c r="AJ246">
        <v>3.7199999999999997E-2</v>
      </c>
      <c r="AK246">
        <v>3.32E-2</v>
      </c>
      <c r="AL246">
        <v>4.3900000000000002E-2</v>
      </c>
      <c r="AM246">
        <v>7.3700000000000002E-2</v>
      </c>
      <c r="AN246">
        <v>9.8199999999999996E-2</v>
      </c>
      <c r="AO246">
        <v>6.2799999999999995E-2</v>
      </c>
    </row>
    <row r="247" spans="1:41">
      <c r="A247">
        <v>197809</v>
      </c>
      <c r="B247">
        <v>-1.43E-2</v>
      </c>
      <c r="C247">
        <v>-4.1999999999999997E-3</v>
      </c>
      <c r="D247">
        <v>1.8800000000000001E-2</v>
      </c>
      <c r="E247">
        <v>-3.1399999999999997E-2</v>
      </c>
      <c r="F247">
        <v>6.1999999999999998E-3</v>
      </c>
      <c r="H247">
        <v>197809</v>
      </c>
      <c r="I247">
        <v>-2.3999999999999998E-3</v>
      </c>
      <c r="J247">
        <v>-1.89E-2</v>
      </c>
      <c r="K247">
        <v>-2.12E-2</v>
      </c>
      <c r="L247">
        <v>-1.78E-2</v>
      </c>
      <c r="M247">
        <v>-1.6899999999999998E-2</v>
      </c>
      <c r="N247">
        <v>-2.1899999999999999E-2</v>
      </c>
      <c r="O247">
        <v>-2.3599999999999999E-2</v>
      </c>
      <c r="P247">
        <v>-1.5900000000000001E-2</v>
      </c>
      <c r="Q247">
        <v>-1.3299999999999999E-2</v>
      </c>
      <c r="R247">
        <v>-1.1900000000000001E-2</v>
      </c>
      <c r="S247">
        <v>9.4999999999999998E-3</v>
      </c>
      <c r="T247">
        <v>-4.1099999999999998E-2</v>
      </c>
      <c r="U247">
        <v>-3.0599999999999999E-2</v>
      </c>
      <c r="V247">
        <v>-1.03E-2</v>
      </c>
      <c r="W247">
        <v>-1.0500000000000001E-2</v>
      </c>
      <c r="X247">
        <v>8.3000000000000001E-3</v>
      </c>
      <c r="Y247">
        <v>1.6999999999999999E-3</v>
      </c>
      <c r="Z247">
        <v>6.4999999999999997E-3</v>
      </c>
      <c r="AA247">
        <v>-8.2000000000000007E-3</v>
      </c>
      <c r="AB247">
        <v>-4.5999999999999999E-3</v>
      </c>
      <c r="AC247">
        <v>-1.3299999999999999E-2</v>
      </c>
      <c r="AD247">
        <v>2.7799999999999998E-2</v>
      </c>
      <c r="AE247">
        <v>2.3E-3</v>
      </c>
      <c r="AF247">
        <v>8.8000000000000005E-3</v>
      </c>
      <c r="AG247">
        <v>-1.09E-2</v>
      </c>
      <c r="AH247">
        <v>-1.49E-2</v>
      </c>
      <c r="AI247">
        <v>-0.02</v>
      </c>
      <c r="AJ247">
        <v>-2.41E-2</v>
      </c>
      <c r="AK247">
        <v>-2.5000000000000001E-2</v>
      </c>
      <c r="AL247">
        <v>-2.35E-2</v>
      </c>
      <c r="AM247">
        <v>-2.98E-2</v>
      </c>
      <c r="AN247">
        <v>-5.1700000000000003E-2</v>
      </c>
      <c r="AO247">
        <v>-5.3999999999999999E-2</v>
      </c>
    </row>
    <row r="248" spans="1:41">
      <c r="A248">
        <v>197810</v>
      </c>
      <c r="B248">
        <v>-0.1191</v>
      </c>
      <c r="C248">
        <v>-9.9000000000000005E-2</v>
      </c>
      <c r="D248">
        <v>1.37E-2</v>
      </c>
      <c r="E248">
        <v>-8.3799999999999999E-2</v>
      </c>
      <c r="F248">
        <v>6.7999999999999996E-3</v>
      </c>
      <c r="H248">
        <v>197810</v>
      </c>
      <c r="I248">
        <v>-0.215</v>
      </c>
      <c r="J248">
        <v>-0.21529999999999999</v>
      </c>
      <c r="K248">
        <v>-0.2064</v>
      </c>
      <c r="L248">
        <v>-0.19420000000000001</v>
      </c>
      <c r="M248">
        <v>-0.18690000000000001</v>
      </c>
      <c r="N248">
        <v>-0.1716</v>
      </c>
      <c r="O248">
        <v>-0.152</v>
      </c>
      <c r="P248">
        <v>-0.1389</v>
      </c>
      <c r="Q248">
        <v>-0.12479999999999999</v>
      </c>
      <c r="R248">
        <v>-8.3099999999999993E-2</v>
      </c>
      <c r="S248">
        <v>-0.13189999999999999</v>
      </c>
      <c r="T248">
        <v>-0.1077</v>
      </c>
      <c r="U248">
        <v>-0.1323</v>
      </c>
      <c r="V248">
        <v>-0.12709999999999999</v>
      </c>
      <c r="W248">
        <v>-0.1236</v>
      </c>
      <c r="X248">
        <v>-0.1106</v>
      </c>
      <c r="Y248">
        <v>-0.1111</v>
      </c>
      <c r="Z248">
        <v>-9.1499999999999998E-2</v>
      </c>
      <c r="AA248">
        <v>-0.1144</v>
      </c>
      <c r="AB248">
        <v>-0.14599999999999999</v>
      </c>
      <c r="AC248">
        <v>-0.193</v>
      </c>
      <c r="AD248">
        <v>-8.5300000000000001E-2</v>
      </c>
      <c r="AE248">
        <v>-0.1152</v>
      </c>
      <c r="AF248">
        <v>-8.1000000000000003E-2</v>
      </c>
      <c r="AG248">
        <v>-9.06E-2</v>
      </c>
      <c r="AH248">
        <v>-8.8700000000000001E-2</v>
      </c>
      <c r="AI248">
        <v>-0.12590000000000001</v>
      </c>
      <c r="AJ248">
        <v>-0.13139999999999999</v>
      </c>
      <c r="AK248">
        <v>-0.15440000000000001</v>
      </c>
      <c r="AL248">
        <v>-0.16889999999999999</v>
      </c>
      <c r="AM248">
        <v>-0.20150000000000001</v>
      </c>
      <c r="AN248">
        <v>-0.2369</v>
      </c>
      <c r="AO248">
        <v>-0.1217</v>
      </c>
    </row>
    <row r="249" spans="1:41">
      <c r="A249">
        <v>197811</v>
      </c>
      <c r="B249">
        <v>2.7099999999999999E-2</v>
      </c>
      <c r="C249">
        <v>3.0300000000000001E-2</v>
      </c>
      <c r="D249">
        <v>-2.2100000000000002E-2</v>
      </c>
      <c r="E249">
        <v>5.4899999999999997E-2</v>
      </c>
      <c r="F249">
        <v>7.0000000000000001E-3</v>
      </c>
      <c r="H249">
        <v>197811</v>
      </c>
      <c r="I249">
        <v>3.7900000000000003E-2</v>
      </c>
      <c r="J249">
        <v>5.3100000000000001E-2</v>
      </c>
      <c r="K249">
        <v>6.0299999999999999E-2</v>
      </c>
      <c r="L249">
        <v>5.1700000000000003E-2</v>
      </c>
      <c r="M249">
        <v>5.1700000000000003E-2</v>
      </c>
      <c r="N249">
        <v>3.2300000000000002E-2</v>
      </c>
      <c r="O249">
        <v>2.5499999999999998E-2</v>
      </c>
      <c r="P249">
        <v>2.4299999999999999E-2</v>
      </c>
      <c r="Q249">
        <v>2.4899999999999999E-2</v>
      </c>
      <c r="R249">
        <v>2.2499999999999999E-2</v>
      </c>
      <c r="S249">
        <v>1.54E-2</v>
      </c>
      <c r="T249">
        <v>2.87E-2</v>
      </c>
      <c r="U249">
        <v>2.7300000000000001E-2</v>
      </c>
      <c r="V249">
        <v>2.35E-2</v>
      </c>
      <c r="W249">
        <v>2.0799999999999999E-2</v>
      </c>
      <c r="X249">
        <v>3.4099999999999998E-2</v>
      </c>
      <c r="Y249">
        <v>3.4099999999999998E-2</v>
      </c>
      <c r="Z249">
        <v>2.1399999999999999E-2</v>
      </c>
      <c r="AA249">
        <v>2.7300000000000001E-2</v>
      </c>
      <c r="AB249">
        <v>2.52E-2</v>
      </c>
      <c r="AC249">
        <v>2.4199999999999999E-2</v>
      </c>
      <c r="AD249">
        <v>-4.4999999999999997E-3</v>
      </c>
      <c r="AE249">
        <v>2.0299999999999999E-2</v>
      </c>
      <c r="AF249">
        <v>1.01E-2</v>
      </c>
      <c r="AG249">
        <v>1.7399999999999999E-2</v>
      </c>
      <c r="AH249">
        <v>2.6499999999999999E-2</v>
      </c>
      <c r="AI249">
        <v>1.2200000000000001E-2</v>
      </c>
      <c r="AJ249">
        <v>3.3599999999999998E-2</v>
      </c>
      <c r="AK249">
        <v>3.5200000000000002E-2</v>
      </c>
      <c r="AL249">
        <v>4.9000000000000002E-2</v>
      </c>
      <c r="AM249">
        <v>6.8699999999999997E-2</v>
      </c>
      <c r="AN249">
        <v>0.10390000000000001</v>
      </c>
      <c r="AO249">
        <v>8.3599999999999994E-2</v>
      </c>
    </row>
    <row r="250" spans="1:41">
      <c r="A250">
        <v>197812</v>
      </c>
      <c r="B250">
        <v>8.8000000000000005E-3</v>
      </c>
      <c r="C250">
        <v>1.24E-2</v>
      </c>
      <c r="D250">
        <v>-2.1899999999999999E-2</v>
      </c>
      <c r="E250">
        <v>3.0499999999999999E-2</v>
      </c>
      <c r="F250">
        <v>7.7999999999999996E-3</v>
      </c>
      <c r="H250">
        <v>197812</v>
      </c>
      <c r="I250">
        <v>1.26E-2</v>
      </c>
      <c r="J250">
        <v>8.8999999999999999E-3</v>
      </c>
      <c r="K250">
        <v>1.26E-2</v>
      </c>
      <c r="L250">
        <v>2.1499999999999998E-2</v>
      </c>
      <c r="M250">
        <v>1.6799999999999999E-2</v>
      </c>
      <c r="N250">
        <v>1.0200000000000001E-2</v>
      </c>
      <c r="O250">
        <v>4.5999999999999999E-3</v>
      </c>
      <c r="P250">
        <v>4.0000000000000001E-3</v>
      </c>
      <c r="Q250">
        <v>-2.8999999999999998E-3</v>
      </c>
      <c r="R250">
        <v>1.15E-2</v>
      </c>
      <c r="S250">
        <v>1.1000000000000001E-3</v>
      </c>
      <c r="T250">
        <v>4.1399999999999999E-2</v>
      </c>
      <c r="U250">
        <v>-4.4000000000000003E-3</v>
      </c>
      <c r="V250">
        <v>9.2999999999999992E-3</v>
      </c>
      <c r="W250">
        <v>1E-4</v>
      </c>
      <c r="X250">
        <v>6.4999999999999997E-3</v>
      </c>
      <c r="Y250">
        <v>-3.0999999999999999E-3</v>
      </c>
      <c r="Z250">
        <v>-2.0999999999999999E-3</v>
      </c>
      <c r="AA250">
        <v>-9.2999999999999992E-3</v>
      </c>
      <c r="AB250">
        <v>-2.9999999999999997E-4</v>
      </c>
      <c r="AC250">
        <v>-9.7999999999999997E-3</v>
      </c>
      <c r="AD250">
        <v>-5.1200000000000002E-2</v>
      </c>
      <c r="AE250">
        <v>-2.9000000000000001E-2</v>
      </c>
      <c r="AF250">
        <v>-1.95E-2</v>
      </c>
      <c r="AG250">
        <v>-4.4000000000000003E-3</v>
      </c>
      <c r="AH250">
        <v>-1.38E-2</v>
      </c>
      <c r="AI250">
        <v>8.5000000000000006E-3</v>
      </c>
      <c r="AJ250">
        <v>4.2799999999999998E-2</v>
      </c>
      <c r="AK250">
        <v>5.3E-3</v>
      </c>
      <c r="AL250">
        <v>1.2E-2</v>
      </c>
      <c r="AM250">
        <v>2.6599999999999999E-2</v>
      </c>
      <c r="AN250">
        <v>2.76E-2</v>
      </c>
      <c r="AO250">
        <v>5.6599999999999998E-2</v>
      </c>
    </row>
    <row r="251" spans="1:41">
      <c r="A251">
        <v>197901</v>
      </c>
      <c r="B251">
        <v>4.2299999999999997E-2</v>
      </c>
      <c r="C251">
        <v>3.6900000000000002E-2</v>
      </c>
      <c r="D251">
        <v>2.24E-2</v>
      </c>
      <c r="E251">
        <v>-1.26E-2</v>
      </c>
      <c r="F251">
        <v>7.7000000000000002E-3</v>
      </c>
      <c r="H251">
        <v>197901</v>
      </c>
      <c r="I251">
        <v>9.2100000000000001E-2</v>
      </c>
      <c r="J251">
        <v>8.43E-2</v>
      </c>
      <c r="K251">
        <v>7.9899999999999999E-2</v>
      </c>
      <c r="L251">
        <v>6.9800000000000001E-2</v>
      </c>
      <c r="M251">
        <v>6.1600000000000002E-2</v>
      </c>
      <c r="N251">
        <v>6.9400000000000003E-2</v>
      </c>
      <c r="O251">
        <v>5.11E-2</v>
      </c>
      <c r="P251">
        <v>5.57E-2</v>
      </c>
      <c r="Q251">
        <v>4.4600000000000001E-2</v>
      </c>
      <c r="R251">
        <v>2.8400000000000002E-2</v>
      </c>
      <c r="S251">
        <v>6.3700000000000007E-2</v>
      </c>
      <c r="T251">
        <v>1.7000000000000001E-2</v>
      </c>
      <c r="U251">
        <v>4.4400000000000002E-2</v>
      </c>
      <c r="V251">
        <v>4.4600000000000001E-2</v>
      </c>
      <c r="W251">
        <v>5.04E-2</v>
      </c>
      <c r="X251">
        <v>4.2099999999999999E-2</v>
      </c>
      <c r="Y251">
        <v>4.5699999999999998E-2</v>
      </c>
      <c r="Z251">
        <v>4.6199999999999998E-2</v>
      </c>
      <c r="AA251">
        <v>5.62E-2</v>
      </c>
      <c r="AB251">
        <v>6.1199999999999997E-2</v>
      </c>
      <c r="AC251">
        <v>0.1032</v>
      </c>
      <c r="AD251">
        <v>8.6199999999999999E-2</v>
      </c>
      <c r="AE251">
        <v>8.8599999999999998E-2</v>
      </c>
      <c r="AF251">
        <v>5.6899999999999999E-2</v>
      </c>
      <c r="AG251">
        <v>4.7699999999999999E-2</v>
      </c>
      <c r="AH251">
        <v>4.1500000000000002E-2</v>
      </c>
      <c r="AI251">
        <v>3.0200000000000001E-2</v>
      </c>
      <c r="AJ251">
        <v>3.4700000000000002E-2</v>
      </c>
      <c r="AK251">
        <v>2.9899999999999999E-2</v>
      </c>
      <c r="AL251">
        <v>3.73E-2</v>
      </c>
      <c r="AM251">
        <v>4.6899999999999997E-2</v>
      </c>
      <c r="AN251">
        <v>5.8599999999999999E-2</v>
      </c>
      <c r="AO251">
        <v>-0.03</v>
      </c>
    </row>
    <row r="252" spans="1:41">
      <c r="A252">
        <v>197902</v>
      </c>
      <c r="B252">
        <v>-3.56E-2</v>
      </c>
      <c r="C252">
        <v>4.5999999999999999E-3</v>
      </c>
      <c r="D252">
        <v>1.18E-2</v>
      </c>
      <c r="E252">
        <v>-1.0500000000000001E-2</v>
      </c>
      <c r="F252">
        <v>7.3000000000000001E-3</v>
      </c>
      <c r="H252">
        <v>197902</v>
      </c>
      <c r="I252">
        <v>-2.3599999999999999E-2</v>
      </c>
      <c r="J252">
        <v>-3.44E-2</v>
      </c>
      <c r="K252">
        <v>-2.87E-2</v>
      </c>
      <c r="L252">
        <v>-3.7199999999999997E-2</v>
      </c>
      <c r="M252">
        <v>-2.5399999999999999E-2</v>
      </c>
      <c r="N252">
        <v>-3.7600000000000001E-2</v>
      </c>
      <c r="O252">
        <v>-3.6400000000000002E-2</v>
      </c>
      <c r="P252">
        <v>-4.5499999999999999E-2</v>
      </c>
      <c r="Q252">
        <v>-3.4000000000000002E-2</v>
      </c>
      <c r="R252">
        <v>-3.5999999999999997E-2</v>
      </c>
      <c r="S252">
        <v>1.24E-2</v>
      </c>
      <c r="T252">
        <v>-4.6100000000000002E-2</v>
      </c>
      <c r="U252">
        <v>-4.8399999999999999E-2</v>
      </c>
      <c r="V252">
        <v>-3.3599999999999998E-2</v>
      </c>
      <c r="W252">
        <v>-3.5000000000000003E-2</v>
      </c>
      <c r="X252">
        <v>-3.8399999999999997E-2</v>
      </c>
      <c r="Y252">
        <v>-3.0099999999999998E-2</v>
      </c>
      <c r="Z252">
        <v>-1.9900000000000001E-2</v>
      </c>
      <c r="AA252">
        <v>-3.2599999999999997E-2</v>
      </c>
      <c r="AB252">
        <v>-3.1099999999999999E-2</v>
      </c>
      <c r="AC252">
        <v>-4.1399999999999999E-2</v>
      </c>
      <c r="AD252">
        <v>4.7000000000000002E-3</v>
      </c>
      <c r="AE252">
        <v>-3.39E-2</v>
      </c>
      <c r="AF252">
        <v>-3.7699999999999997E-2</v>
      </c>
      <c r="AG252">
        <v>-2.5600000000000001E-2</v>
      </c>
      <c r="AH252">
        <v>-3.49E-2</v>
      </c>
      <c r="AI252">
        <v>-3.78E-2</v>
      </c>
      <c r="AJ252">
        <v>-2.7099999999999999E-2</v>
      </c>
      <c r="AK252">
        <v>-3.4000000000000002E-2</v>
      </c>
      <c r="AL252">
        <v>-3.5499999999999997E-2</v>
      </c>
      <c r="AM252">
        <v>-5.4800000000000001E-2</v>
      </c>
      <c r="AN252">
        <v>-5.0500000000000003E-2</v>
      </c>
      <c r="AO252">
        <v>-1.66E-2</v>
      </c>
    </row>
    <row r="253" spans="1:41">
      <c r="A253">
        <v>197903</v>
      </c>
      <c r="B253">
        <v>5.6800000000000003E-2</v>
      </c>
      <c r="C253">
        <v>3.1899999999999998E-2</v>
      </c>
      <c r="D253">
        <v>-6.6E-3</v>
      </c>
      <c r="E253">
        <v>2.8899999999999999E-2</v>
      </c>
      <c r="F253">
        <v>8.0999999999999996E-3</v>
      </c>
      <c r="H253">
        <v>197903</v>
      </c>
      <c r="I253">
        <v>7.1599999999999997E-2</v>
      </c>
      <c r="J253">
        <v>8.2100000000000006E-2</v>
      </c>
      <c r="K253">
        <v>8.7300000000000003E-2</v>
      </c>
      <c r="L253">
        <v>8.2500000000000004E-2</v>
      </c>
      <c r="M253">
        <v>9.2399999999999996E-2</v>
      </c>
      <c r="N253">
        <v>8.3199999999999996E-2</v>
      </c>
      <c r="O253">
        <v>6.7000000000000004E-2</v>
      </c>
      <c r="P253">
        <v>7.8299999999999995E-2</v>
      </c>
      <c r="Q253">
        <v>6.7199999999999996E-2</v>
      </c>
      <c r="R253">
        <v>4.07E-2</v>
      </c>
      <c r="S253">
        <v>3.09E-2</v>
      </c>
      <c r="T253">
        <v>4.7100000000000003E-2</v>
      </c>
      <c r="U253">
        <v>6.3299999999999995E-2</v>
      </c>
      <c r="V253">
        <v>6.2700000000000006E-2</v>
      </c>
      <c r="W253">
        <v>5.8299999999999998E-2</v>
      </c>
      <c r="X253">
        <v>6.6600000000000006E-2</v>
      </c>
      <c r="Y253">
        <v>5.4699999999999999E-2</v>
      </c>
      <c r="Z253">
        <v>0.03</v>
      </c>
      <c r="AA253">
        <v>6.2700000000000006E-2</v>
      </c>
      <c r="AB253">
        <v>6.5600000000000006E-2</v>
      </c>
      <c r="AC253">
        <v>9.6000000000000002E-2</v>
      </c>
      <c r="AD253">
        <v>4.8899999999999999E-2</v>
      </c>
      <c r="AE253">
        <v>7.6499999999999999E-2</v>
      </c>
      <c r="AF253">
        <v>4.2799999999999998E-2</v>
      </c>
      <c r="AG253">
        <v>4.0599999999999997E-2</v>
      </c>
      <c r="AH253">
        <v>2.1100000000000001E-2</v>
      </c>
      <c r="AI253">
        <v>5.1200000000000002E-2</v>
      </c>
      <c r="AJ253">
        <v>6.4100000000000004E-2</v>
      </c>
      <c r="AK253">
        <v>5.3999999999999999E-2</v>
      </c>
      <c r="AL253">
        <v>7.46E-2</v>
      </c>
      <c r="AM253">
        <v>8.0500000000000002E-2</v>
      </c>
      <c r="AN253">
        <v>9.7500000000000003E-2</v>
      </c>
      <c r="AO253">
        <v>2.1000000000000001E-2</v>
      </c>
    </row>
    <row r="254" spans="1:41">
      <c r="A254">
        <v>197904</v>
      </c>
      <c r="B254">
        <v>-6.9999999999999999E-4</v>
      </c>
      <c r="C254">
        <v>2.1600000000000001E-2</v>
      </c>
      <c r="D254">
        <v>1.0699999999999999E-2</v>
      </c>
      <c r="E254">
        <v>8.0000000000000002E-3</v>
      </c>
      <c r="F254">
        <v>8.0000000000000002E-3</v>
      </c>
      <c r="H254">
        <v>197904</v>
      </c>
      <c r="I254">
        <v>2.4299999999999999E-2</v>
      </c>
      <c r="J254">
        <v>2.0299999999999999E-2</v>
      </c>
      <c r="K254">
        <v>3.2000000000000002E-3</v>
      </c>
      <c r="L254">
        <v>2.3E-2</v>
      </c>
      <c r="M254">
        <v>1.3899999999999999E-2</v>
      </c>
      <c r="N254">
        <v>5.7000000000000002E-3</v>
      </c>
      <c r="O254">
        <v>1.5100000000000001E-2</v>
      </c>
      <c r="P254">
        <v>1.6000000000000001E-3</v>
      </c>
      <c r="Q254">
        <v>-9.2999999999999992E-3</v>
      </c>
      <c r="R254">
        <v>-5.7000000000000002E-3</v>
      </c>
      <c r="S254">
        <v>0.03</v>
      </c>
      <c r="T254">
        <v>-5.3E-3</v>
      </c>
      <c r="U254">
        <v>-3.5999999999999999E-3</v>
      </c>
      <c r="V254">
        <v>-6.8999999999999999E-3</v>
      </c>
      <c r="W254">
        <v>1.04E-2</v>
      </c>
      <c r="X254">
        <v>5.0000000000000001E-4</v>
      </c>
      <c r="Y254">
        <v>1.0500000000000001E-2</v>
      </c>
      <c r="Z254">
        <v>-1.47E-2</v>
      </c>
      <c r="AA254">
        <v>6.3E-3</v>
      </c>
      <c r="AB254">
        <v>7.1999999999999998E-3</v>
      </c>
      <c r="AC254">
        <v>-5.0000000000000001E-4</v>
      </c>
      <c r="AD254">
        <v>4.7999999999999996E-3</v>
      </c>
      <c r="AE254">
        <v>-1.9E-3</v>
      </c>
      <c r="AF254">
        <v>-1.5699999999999999E-2</v>
      </c>
      <c r="AG254">
        <v>8.0999999999999996E-3</v>
      </c>
      <c r="AH254">
        <v>-2.8E-3</v>
      </c>
      <c r="AI254">
        <v>-1.6199999999999999E-2</v>
      </c>
      <c r="AJ254">
        <v>5.9999999999999995E-4</v>
      </c>
      <c r="AK254">
        <v>-2.3999999999999998E-3</v>
      </c>
      <c r="AL254">
        <v>1.46E-2</v>
      </c>
      <c r="AM254">
        <v>-2.3E-3</v>
      </c>
      <c r="AN254">
        <v>7.4999999999999997E-3</v>
      </c>
      <c r="AO254">
        <v>9.4000000000000004E-3</v>
      </c>
    </row>
    <row r="255" spans="1:41">
      <c r="A255">
        <v>197905</v>
      </c>
      <c r="B255">
        <v>-2.2100000000000002E-2</v>
      </c>
      <c r="C255">
        <v>4.7999999999999996E-3</v>
      </c>
      <c r="D255">
        <v>1.8200000000000001E-2</v>
      </c>
      <c r="E255">
        <v>-2.5999999999999999E-3</v>
      </c>
      <c r="F255">
        <v>8.2000000000000007E-3</v>
      </c>
      <c r="H255">
        <v>197905</v>
      </c>
      <c r="I255">
        <v>-1.2800000000000001E-2</v>
      </c>
      <c r="J255">
        <v>-2.4299999999999999E-2</v>
      </c>
      <c r="K255">
        <v>-2.0500000000000001E-2</v>
      </c>
      <c r="L255">
        <v>-1.9099999999999999E-2</v>
      </c>
      <c r="M255">
        <v>-2.3599999999999999E-2</v>
      </c>
      <c r="N255">
        <v>-2.6599999999999999E-2</v>
      </c>
      <c r="O255">
        <v>-1.8499999999999999E-2</v>
      </c>
      <c r="P255">
        <v>-1.46E-2</v>
      </c>
      <c r="Q255">
        <v>-6.4000000000000003E-3</v>
      </c>
      <c r="R255">
        <v>-2.76E-2</v>
      </c>
      <c r="S255">
        <v>1.4800000000000001E-2</v>
      </c>
      <c r="T255">
        <v>-2.8000000000000001E-2</v>
      </c>
      <c r="U255">
        <v>-2.9899999999999999E-2</v>
      </c>
      <c r="V255">
        <v>-2.2499999999999999E-2</v>
      </c>
      <c r="W255">
        <v>-1.6899999999999998E-2</v>
      </c>
      <c r="X255">
        <v>-2.3E-2</v>
      </c>
      <c r="Y255">
        <v>-2.4299999999999999E-2</v>
      </c>
      <c r="Z255">
        <v>-1.6799999999999999E-2</v>
      </c>
      <c r="AA255">
        <v>-1.49E-2</v>
      </c>
      <c r="AB255">
        <v>-2.0799999999999999E-2</v>
      </c>
      <c r="AC255">
        <v>-2.0299999999999999E-2</v>
      </c>
      <c r="AD255">
        <v>7.7000000000000002E-3</v>
      </c>
      <c r="AE255">
        <v>-3.32E-2</v>
      </c>
      <c r="AF255">
        <v>-2.1299999999999999E-2</v>
      </c>
      <c r="AG255">
        <v>-8.8000000000000005E-3</v>
      </c>
      <c r="AH255">
        <v>-1.23E-2</v>
      </c>
      <c r="AI255">
        <v>-1.41E-2</v>
      </c>
      <c r="AJ255">
        <v>-6.1000000000000004E-3</v>
      </c>
      <c r="AK255">
        <v>-4.36E-2</v>
      </c>
      <c r="AL255">
        <v>-2.69E-2</v>
      </c>
      <c r="AM255">
        <v>-3.1099999999999999E-2</v>
      </c>
      <c r="AN255">
        <v>-0.02</v>
      </c>
      <c r="AO255">
        <v>1.32E-2</v>
      </c>
    </row>
    <row r="256" spans="1:41">
      <c r="A256">
        <v>197906</v>
      </c>
      <c r="B256">
        <v>3.85E-2</v>
      </c>
      <c r="C256">
        <v>1.15E-2</v>
      </c>
      <c r="D256">
        <v>1.43E-2</v>
      </c>
      <c r="E256">
        <v>8.3999999999999995E-3</v>
      </c>
      <c r="F256">
        <v>8.0999999999999996E-3</v>
      </c>
      <c r="H256">
        <v>197906</v>
      </c>
      <c r="I256">
        <v>4.4900000000000002E-2</v>
      </c>
      <c r="J256">
        <v>4.7E-2</v>
      </c>
      <c r="K256">
        <v>5.9400000000000001E-2</v>
      </c>
      <c r="L256">
        <v>5.62E-2</v>
      </c>
      <c r="M256">
        <v>5.2200000000000003E-2</v>
      </c>
      <c r="N256">
        <v>3.95E-2</v>
      </c>
      <c r="O256">
        <v>5.0900000000000001E-2</v>
      </c>
      <c r="P256">
        <v>5.8299999999999998E-2</v>
      </c>
      <c r="Q256">
        <v>5.1499999999999997E-2</v>
      </c>
      <c r="R256">
        <v>2.75E-2</v>
      </c>
      <c r="S256">
        <v>1.7399999999999999E-2</v>
      </c>
      <c r="T256">
        <v>1.15E-2</v>
      </c>
      <c r="U256">
        <v>3.7999999999999999E-2</v>
      </c>
      <c r="V256">
        <v>3.9300000000000002E-2</v>
      </c>
      <c r="W256">
        <v>4.9299999999999997E-2</v>
      </c>
      <c r="X256">
        <v>5.8200000000000002E-2</v>
      </c>
      <c r="Y256">
        <v>4.7500000000000001E-2</v>
      </c>
      <c r="Z256">
        <v>3.6499999999999998E-2</v>
      </c>
      <c r="AA256">
        <v>5.7599999999999998E-2</v>
      </c>
      <c r="AB256">
        <v>3.2300000000000002E-2</v>
      </c>
      <c r="AC256">
        <v>5.8299999999999998E-2</v>
      </c>
      <c r="AD256">
        <v>4.6800000000000001E-2</v>
      </c>
      <c r="AE256">
        <v>4.87E-2</v>
      </c>
      <c r="AF256">
        <v>3.8699999999999998E-2</v>
      </c>
      <c r="AG256">
        <v>2.5499999999999998E-2</v>
      </c>
      <c r="AH256">
        <v>2.4899999999999999E-2</v>
      </c>
      <c r="AI256">
        <v>4.8599999999999997E-2</v>
      </c>
      <c r="AJ256">
        <v>3.4500000000000003E-2</v>
      </c>
      <c r="AK256">
        <v>5.3400000000000003E-2</v>
      </c>
      <c r="AL256">
        <v>2.5600000000000001E-2</v>
      </c>
      <c r="AM256">
        <v>6.13E-2</v>
      </c>
      <c r="AN256">
        <v>0.06</v>
      </c>
      <c r="AO256">
        <v>1.1299999999999999E-2</v>
      </c>
    </row>
    <row r="257" spans="1:41">
      <c r="A257">
        <v>197907</v>
      </c>
      <c r="B257">
        <v>8.2000000000000007E-3</v>
      </c>
      <c r="C257">
        <v>1.2699999999999999E-2</v>
      </c>
      <c r="D257">
        <v>1.7399999999999999E-2</v>
      </c>
      <c r="E257">
        <v>-1.09E-2</v>
      </c>
      <c r="F257">
        <v>7.7000000000000002E-3</v>
      </c>
      <c r="H257">
        <v>197907</v>
      </c>
      <c r="I257">
        <v>1.06E-2</v>
      </c>
      <c r="J257">
        <v>2.3400000000000001E-2</v>
      </c>
      <c r="K257">
        <v>1.9900000000000001E-2</v>
      </c>
      <c r="L257">
        <v>2.53E-2</v>
      </c>
      <c r="M257">
        <v>2.2100000000000002E-2</v>
      </c>
      <c r="N257">
        <v>3.3300000000000003E-2</v>
      </c>
      <c r="O257">
        <v>2.7E-2</v>
      </c>
      <c r="P257">
        <v>1.2E-2</v>
      </c>
      <c r="Q257">
        <v>2.0199999999999999E-2</v>
      </c>
      <c r="R257">
        <v>-2.8E-3</v>
      </c>
      <c r="S257">
        <v>1.34E-2</v>
      </c>
      <c r="T257">
        <v>-1.5599999999999999E-2</v>
      </c>
      <c r="U257">
        <v>1.3599999999999999E-2</v>
      </c>
      <c r="V257">
        <v>9.1999999999999998E-3</v>
      </c>
      <c r="W257">
        <v>1.54E-2</v>
      </c>
      <c r="X257">
        <v>1.43E-2</v>
      </c>
      <c r="Y257">
        <v>1.03E-2</v>
      </c>
      <c r="Z257">
        <v>8.8999999999999999E-3</v>
      </c>
      <c r="AA257">
        <v>1.5599999999999999E-2</v>
      </c>
      <c r="AB257">
        <v>2.3099999999999999E-2</v>
      </c>
      <c r="AC257">
        <v>3.4599999999999999E-2</v>
      </c>
      <c r="AD257">
        <v>5.0200000000000002E-2</v>
      </c>
      <c r="AE257">
        <v>1.9800000000000002E-2</v>
      </c>
      <c r="AF257">
        <v>1.49E-2</v>
      </c>
      <c r="AG257">
        <v>1.0200000000000001E-2</v>
      </c>
      <c r="AH257">
        <v>1.52E-2</v>
      </c>
      <c r="AI257">
        <v>9.7999999999999997E-3</v>
      </c>
      <c r="AJ257">
        <v>6.4000000000000003E-3</v>
      </c>
      <c r="AK257">
        <v>1.6000000000000001E-3</v>
      </c>
      <c r="AL257">
        <v>3.8E-3</v>
      </c>
      <c r="AM257">
        <v>2.0999999999999999E-3</v>
      </c>
      <c r="AN257">
        <v>1.15E-2</v>
      </c>
      <c r="AO257">
        <v>-8.3000000000000001E-3</v>
      </c>
    </row>
    <row r="258" spans="1:41">
      <c r="A258">
        <v>197908</v>
      </c>
      <c r="B258">
        <v>5.5199999999999999E-2</v>
      </c>
      <c r="C258">
        <v>2.07E-2</v>
      </c>
      <c r="D258">
        <v>-1.5299999999999999E-2</v>
      </c>
      <c r="E258">
        <v>-2.3E-3</v>
      </c>
      <c r="F258">
        <v>7.7000000000000002E-3</v>
      </c>
      <c r="H258">
        <v>197908</v>
      </c>
      <c r="I258">
        <v>6.5199999999999994E-2</v>
      </c>
      <c r="J258">
        <v>6.9699999999999998E-2</v>
      </c>
      <c r="K258">
        <v>7.0999999999999994E-2</v>
      </c>
      <c r="L258">
        <v>6.9400000000000003E-2</v>
      </c>
      <c r="M258">
        <v>7.3200000000000001E-2</v>
      </c>
      <c r="N258">
        <v>5.7700000000000001E-2</v>
      </c>
      <c r="O258">
        <v>6.7599999999999993E-2</v>
      </c>
      <c r="P258">
        <v>6.3E-2</v>
      </c>
      <c r="Q258">
        <v>5.2499999999999998E-2</v>
      </c>
      <c r="R258">
        <v>4.9399999999999999E-2</v>
      </c>
      <c r="S258">
        <v>1.5800000000000002E-2</v>
      </c>
      <c r="T258">
        <v>5.8099999999999999E-2</v>
      </c>
      <c r="U258">
        <v>7.2900000000000006E-2</v>
      </c>
      <c r="V258">
        <v>6.2100000000000002E-2</v>
      </c>
      <c r="W258">
        <v>6.54E-2</v>
      </c>
      <c r="X258">
        <v>4.7699999999999999E-2</v>
      </c>
      <c r="Y258">
        <v>3.5700000000000003E-2</v>
      </c>
      <c r="Z258">
        <v>5.5399999999999998E-2</v>
      </c>
      <c r="AA258">
        <v>3.9800000000000002E-2</v>
      </c>
      <c r="AB258">
        <v>5.79E-2</v>
      </c>
      <c r="AC258">
        <v>5.6500000000000002E-2</v>
      </c>
      <c r="AD258">
        <v>-1.6000000000000001E-3</v>
      </c>
      <c r="AE258">
        <v>7.5600000000000001E-2</v>
      </c>
      <c r="AF258">
        <v>7.5300000000000006E-2</v>
      </c>
      <c r="AG258">
        <v>5.4600000000000003E-2</v>
      </c>
      <c r="AH258">
        <v>5.3900000000000003E-2</v>
      </c>
      <c r="AI258">
        <v>3.6700000000000003E-2</v>
      </c>
      <c r="AJ258">
        <v>3.9399999999999998E-2</v>
      </c>
      <c r="AK258">
        <v>4.82E-2</v>
      </c>
      <c r="AL258">
        <v>6.2399999999999997E-2</v>
      </c>
      <c r="AM258">
        <v>7.1999999999999995E-2</v>
      </c>
      <c r="AN258">
        <v>6.5799999999999997E-2</v>
      </c>
      <c r="AO258">
        <v>-9.7999999999999997E-3</v>
      </c>
    </row>
    <row r="259" spans="1:41">
      <c r="A259">
        <v>197909</v>
      </c>
      <c r="B259">
        <v>-8.2000000000000007E-3</v>
      </c>
      <c r="C259">
        <v>-2.7000000000000001E-3</v>
      </c>
      <c r="D259">
        <v>-8.9999999999999993E-3</v>
      </c>
      <c r="E259">
        <v>5.3199999999999997E-2</v>
      </c>
      <c r="F259">
        <v>8.3000000000000001E-3</v>
      </c>
      <c r="H259">
        <v>197909</v>
      </c>
      <c r="I259">
        <v>-1.44E-2</v>
      </c>
      <c r="J259">
        <v>-1.0800000000000001E-2</v>
      </c>
      <c r="K259">
        <v>-1.83E-2</v>
      </c>
      <c r="L259">
        <v>-8.0000000000000002E-3</v>
      </c>
      <c r="M259">
        <v>-3.8999999999999998E-3</v>
      </c>
      <c r="N259">
        <v>-2.1000000000000001E-2</v>
      </c>
      <c r="O259">
        <v>-5.3E-3</v>
      </c>
      <c r="P259">
        <v>-1.9900000000000001E-2</v>
      </c>
      <c r="Q259">
        <v>-6.8999999999999999E-3</v>
      </c>
      <c r="R259">
        <v>-5.4000000000000003E-3</v>
      </c>
      <c r="S259">
        <v>-8.9999999999999993E-3</v>
      </c>
      <c r="T259">
        <v>-2.4400000000000002E-2</v>
      </c>
      <c r="U259">
        <v>-1.7899999999999999E-2</v>
      </c>
      <c r="V259">
        <v>6.6E-3</v>
      </c>
      <c r="W259">
        <v>-8.5000000000000006E-3</v>
      </c>
      <c r="X259">
        <v>3.8999999999999998E-3</v>
      </c>
      <c r="Y259">
        <v>0</v>
      </c>
      <c r="Z259">
        <v>-4.7999999999999996E-3</v>
      </c>
      <c r="AA259">
        <v>-1.83E-2</v>
      </c>
      <c r="AB259">
        <v>-1.46E-2</v>
      </c>
      <c r="AC259">
        <v>-1.55E-2</v>
      </c>
      <c r="AD259">
        <v>8.8999999999999999E-3</v>
      </c>
      <c r="AE259">
        <v>-4.5499999999999999E-2</v>
      </c>
      <c r="AF259">
        <v>-3.6700000000000003E-2</v>
      </c>
      <c r="AG259">
        <v>-3.5299999999999998E-2</v>
      </c>
      <c r="AH259">
        <v>-1.09E-2</v>
      </c>
      <c r="AI259">
        <v>-2.6700000000000002E-2</v>
      </c>
      <c r="AJ259">
        <v>-8.8000000000000005E-3</v>
      </c>
      <c r="AK259">
        <v>-2.12E-2</v>
      </c>
      <c r="AL259">
        <v>2.1100000000000001E-2</v>
      </c>
      <c r="AM259">
        <v>1.8100000000000002E-2</v>
      </c>
      <c r="AN259">
        <v>3.3700000000000001E-2</v>
      </c>
      <c r="AO259">
        <v>7.9200000000000007E-2</v>
      </c>
    </row>
    <row r="260" spans="1:41">
      <c r="A260">
        <v>197910</v>
      </c>
      <c r="B260">
        <v>-8.1000000000000003E-2</v>
      </c>
      <c r="C260">
        <v>-3.3300000000000003E-2</v>
      </c>
      <c r="D260">
        <v>-1.8599999999999998E-2</v>
      </c>
      <c r="E260">
        <v>2.1499999999999998E-2</v>
      </c>
      <c r="F260">
        <v>8.6999999999999994E-3</v>
      </c>
      <c r="H260">
        <v>197910</v>
      </c>
      <c r="I260">
        <v>-0.1113</v>
      </c>
      <c r="J260">
        <v>-0.1188</v>
      </c>
      <c r="K260">
        <v>-0.1226</v>
      </c>
      <c r="L260">
        <v>-0.1095</v>
      </c>
      <c r="M260">
        <v>-0.10199999999999999</v>
      </c>
      <c r="N260">
        <v>-9.9099999999999994E-2</v>
      </c>
      <c r="O260">
        <v>-9.7000000000000003E-2</v>
      </c>
      <c r="P260">
        <v>-9.4100000000000003E-2</v>
      </c>
      <c r="Q260">
        <v>-8.8200000000000001E-2</v>
      </c>
      <c r="R260">
        <v>-6.5199999999999994E-2</v>
      </c>
      <c r="S260">
        <v>-4.6100000000000002E-2</v>
      </c>
      <c r="T260">
        <v>-7.8299999999999995E-2</v>
      </c>
      <c r="U260">
        <v>-8.0500000000000002E-2</v>
      </c>
      <c r="V260">
        <v>-7.6200000000000004E-2</v>
      </c>
      <c r="W260">
        <v>-6.6100000000000006E-2</v>
      </c>
      <c r="X260">
        <v>-7.6700000000000004E-2</v>
      </c>
      <c r="Y260">
        <v>-7.3300000000000004E-2</v>
      </c>
      <c r="Z260">
        <v>-9.0999999999999998E-2</v>
      </c>
      <c r="AA260">
        <v>-9.1200000000000003E-2</v>
      </c>
      <c r="AB260">
        <v>-8.6800000000000002E-2</v>
      </c>
      <c r="AC260">
        <v>-0.12609999999999999</v>
      </c>
      <c r="AD260">
        <v>-4.7800000000000002E-2</v>
      </c>
      <c r="AE260">
        <v>-0.1414</v>
      </c>
      <c r="AF260">
        <v>-8.8800000000000004E-2</v>
      </c>
      <c r="AG260">
        <v>-7.85E-2</v>
      </c>
      <c r="AH260">
        <v>-9.0399999999999994E-2</v>
      </c>
      <c r="AI260">
        <v>-8.2100000000000006E-2</v>
      </c>
      <c r="AJ260">
        <v>-8.8700000000000001E-2</v>
      </c>
      <c r="AK260">
        <v>-8.1299999999999997E-2</v>
      </c>
      <c r="AL260">
        <v>-7.3200000000000001E-2</v>
      </c>
      <c r="AM260">
        <v>-5.3199999999999997E-2</v>
      </c>
      <c r="AN260">
        <v>-7.3700000000000002E-2</v>
      </c>
      <c r="AO260">
        <v>6.7699999999999996E-2</v>
      </c>
    </row>
    <row r="261" spans="1:41">
      <c r="A261">
        <v>197911</v>
      </c>
      <c r="B261">
        <v>5.21E-2</v>
      </c>
      <c r="C261">
        <v>2.7300000000000001E-2</v>
      </c>
      <c r="D261">
        <v>-3.2800000000000003E-2</v>
      </c>
      <c r="E261">
        <v>7.9500000000000001E-2</v>
      </c>
      <c r="F261">
        <v>9.9000000000000008E-3</v>
      </c>
      <c r="H261">
        <v>197911</v>
      </c>
      <c r="I261">
        <v>6.0699999999999997E-2</v>
      </c>
      <c r="J261">
        <v>7.0699999999999999E-2</v>
      </c>
      <c r="K261">
        <v>7.7700000000000005E-2</v>
      </c>
      <c r="L261">
        <v>7.0599999999999996E-2</v>
      </c>
      <c r="M261">
        <v>8.2900000000000001E-2</v>
      </c>
      <c r="N261">
        <v>6.6100000000000006E-2</v>
      </c>
      <c r="O261">
        <v>7.2700000000000001E-2</v>
      </c>
      <c r="P261">
        <v>6.3500000000000001E-2</v>
      </c>
      <c r="Q261">
        <v>5.7599999999999998E-2</v>
      </c>
      <c r="R261">
        <v>4.0300000000000002E-2</v>
      </c>
      <c r="S261">
        <v>2.0400000000000001E-2</v>
      </c>
      <c r="T261">
        <v>6.0199999999999997E-2</v>
      </c>
      <c r="U261">
        <v>5.5199999999999999E-2</v>
      </c>
      <c r="V261">
        <v>6.3799999999999996E-2</v>
      </c>
      <c r="W261">
        <v>5.5399999999999998E-2</v>
      </c>
      <c r="X261">
        <v>3.15E-2</v>
      </c>
      <c r="Y261">
        <v>4.87E-2</v>
      </c>
      <c r="Z261">
        <v>6.8599999999999994E-2</v>
      </c>
      <c r="AA261">
        <v>4.7600000000000003E-2</v>
      </c>
      <c r="AB261">
        <v>3.9100000000000003E-2</v>
      </c>
      <c r="AC261">
        <v>1.14E-2</v>
      </c>
      <c r="AD261">
        <v>-4.8800000000000003E-2</v>
      </c>
      <c r="AE261">
        <v>1.2200000000000001E-2</v>
      </c>
      <c r="AF261">
        <v>3.8300000000000001E-2</v>
      </c>
      <c r="AG261">
        <v>3.09E-2</v>
      </c>
      <c r="AH261">
        <v>8.3999999999999995E-3</v>
      </c>
      <c r="AI261">
        <v>4.6399999999999997E-2</v>
      </c>
      <c r="AJ261">
        <v>4.5600000000000002E-2</v>
      </c>
      <c r="AK261">
        <v>7.85E-2</v>
      </c>
      <c r="AL261">
        <v>9.01E-2</v>
      </c>
      <c r="AM261">
        <v>0.1028</v>
      </c>
      <c r="AN261">
        <v>0.11550000000000001</v>
      </c>
      <c r="AO261">
        <v>0.1033</v>
      </c>
    </row>
    <row r="262" spans="1:41">
      <c r="A262">
        <v>197912</v>
      </c>
      <c r="B262">
        <v>1.7899999999999999E-2</v>
      </c>
      <c r="C262">
        <v>4.1700000000000001E-2</v>
      </c>
      <c r="D262">
        <v>-0.02</v>
      </c>
      <c r="E262">
        <v>4.7699999999999999E-2</v>
      </c>
      <c r="F262">
        <v>9.4999999999999998E-3</v>
      </c>
      <c r="H262">
        <v>197912</v>
      </c>
      <c r="I262">
        <v>7.5200000000000003E-2</v>
      </c>
      <c r="J262">
        <v>5.5599999999999997E-2</v>
      </c>
      <c r="K262">
        <v>5.5300000000000002E-2</v>
      </c>
      <c r="L262">
        <v>5.4699999999999999E-2</v>
      </c>
      <c r="M262">
        <v>4.2599999999999999E-2</v>
      </c>
      <c r="N262">
        <v>2.8000000000000001E-2</v>
      </c>
      <c r="O262">
        <v>3.5400000000000001E-2</v>
      </c>
      <c r="P262">
        <v>2.1999999999999999E-2</v>
      </c>
      <c r="Q262">
        <v>2.92E-2</v>
      </c>
      <c r="R262">
        <v>1.6000000000000001E-3</v>
      </c>
      <c r="S262">
        <v>7.3599999999999999E-2</v>
      </c>
      <c r="T262">
        <v>1.47E-2</v>
      </c>
      <c r="U262">
        <v>3.7999999999999999E-2</v>
      </c>
      <c r="V262">
        <v>3.49E-2</v>
      </c>
      <c r="W262">
        <v>2.01E-2</v>
      </c>
      <c r="X262">
        <v>-3.5000000000000001E-3</v>
      </c>
      <c r="Y262">
        <v>0</v>
      </c>
      <c r="Z262">
        <v>1.46E-2</v>
      </c>
      <c r="AA262">
        <v>-1.6000000000000001E-3</v>
      </c>
      <c r="AB262">
        <v>1.78E-2</v>
      </c>
      <c r="AC262">
        <v>4.8300000000000003E-2</v>
      </c>
      <c r="AD262">
        <v>3.3599999999999998E-2</v>
      </c>
      <c r="AE262">
        <v>1.7899999999999999E-2</v>
      </c>
      <c r="AF262">
        <v>-1.37E-2</v>
      </c>
      <c r="AG262">
        <v>1E-3</v>
      </c>
      <c r="AH262">
        <v>1.17E-2</v>
      </c>
      <c r="AI262">
        <v>1.7100000000000001E-2</v>
      </c>
      <c r="AJ262">
        <v>2.01E-2</v>
      </c>
      <c r="AK262">
        <v>7.0000000000000001E-3</v>
      </c>
      <c r="AL262">
        <v>4.1300000000000003E-2</v>
      </c>
      <c r="AM262">
        <v>2.29E-2</v>
      </c>
      <c r="AN262">
        <v>7.9100000000000004E-2</v>
      </c>
      <c r="AO262">
        <v>6.1199999999999997E-2</v>
      </c>
    </row>
    <row r="263" spans="1:41">
      <c r="A263">
        <v>198001</v>
      </c>
      <c r="B263">
        <v>5.5100000000000003E-2</v>
      </c>
      <c r="C263">
        <v>1.6400000000000001E-2</v>
      </c>
      <c r="D263">
        <v>1.8100000000000002E-2</v>
      </c>
      <c r="E263">
        <v>7.4999999999999997E-2</v>
      </c>
      <c r="F263">
        <v>8.0000000000000002E-3</v>
      </c>
      <c r="H263">
        <v>198001</v>
      </c>
      <c r="I263">
        <v>0.1072</v>
      </c>
      <c r="J263">
        <v>7.5499999999999998E-2</v>
      </c>
      <c r="K263">
        <v>6.6799999999999998E-2</v>
      </c>
      <c r="L263">
        <v>5.8099999999999999E-2</v>
      </c>
      <c r="M263">
        <v>6.1499999999999999E-2</v>
      </c>
      <c r="N263">
        <v>5.74E-2</v>
      </c>
      <c r="O263">
        <v>5.4399999999999997E-2</v>
      </c>
      <c r="P263">
        <v>5.3699999999999998E-2</v>
      </c>
      <c r="Q263">
        <v>5.3499999999999999E-2</v>
      </c>
      <c r="R263">
        <v>5.0500000000000003E-2</v>
      </c>
      <c r="S263">
        <v>5.67E-2</v>
      </c>
      <c r="T263">
        <v>2.1600000000000001E-2</v>
      </c>
      <c r="U263">
        <v>6.1800000000000001E-2</v>
      </c>
      <c r="V263">
        <v>6.2199999999999998E-2</v>
      </c>
      <c r="W263">
        <v>6.88E-2</v>
      </c>
      <c r="X263">
        <v>7.3400000000000007E-2</v>
      </c>
      <c r="Y263">
        <v>3.4599999999999999E-2</v>
      </c>
      <c r="Z263">
        <v>5.4899999999999997E-2</v>
      </c>
      <c r="AA263">
        <v>5.16E-2</v>
      </c>
      <c r="AB263">
        <v>6.4000000000000001E-2</v>
      </c>
      <c r="AC263">
        <v>0.12</v>
      </c>
      <c r="AD263">
        <v>9.8400000000000001E-2</v>
      </c>
      <c r="AE263">
        <v>3.2800000000000003E-2</v>
      </c>
      <c r="AF263">
        <v>-8.0000000000000004E-4</v>
      </c>
      <c r="AG263">
        <v>1.8800000000000001E-2</v>
      </c>
      <c r="AH263">
        <v>2.3999999999999998E-3</v>
      </c>
      <c r="AI263">
        <v>2.9399999999999999E-2</v>
      </c>
      <c r="AJ263">
        <v>6.1400000000000003E-2</v>
      </c>
      <c r="AK263">
        <v>8.1100000000000005E-2</v>
      </c>
      <c r="AL263">
        <v>8.5699999999999998E-2</v>
      </c>
      <c r="AM263">
        <v>0.1105</v>
      </c>
      <c r="AN263">
        <v>0.1298</v>
      </c>
      <c r="AO263">
        <v>9.7000000000000003E-2</v>
      </c>
    </row>
    <row r="264" spans="1:41">
      <c r="A264">
        <v>198002</v>
      </c>
      <c r="B264">
        <v>-1.2200000000000001E-2</v>
      </c>
      <c r="C264">
        <v>-1.8100000000000002E-2</v>
      </c>
      <c r="D264">
        <v>6.1000000000000004E-3</v>
      </c>
      <c r="E264">
        <v>7.8600000000000003E-2</v>
      </c>
      <c r="F264">
        <v>8.8999999999999999E-3</v>
      </c>
      <c r="H264">
        <v>198002</v>
      </c>
      <c r="I264">
        <v>-1.4500000000000001E-2</v>
      </c>
      <c r="J264">
        <v>-2.4299999999999999E-2</v>
      </c>
      <c r="K264">
        <v>-1.9599999999999999E-2</v>
      </c>
      <c r="L264">
        <v>-3.3500000000000002E-2</v>
      </c>
      <c r="M264">
        <v>-3.2599999999999997E-2</v>
      </c>
      <c r="N264">
        <v>-4.0300000000000002E-2</v>
      </c>
      <c r="O264">
        <v>-3.3099999999999997E-2</v>
      </c>
      <c r="P264">
        <v>-3.1600000000000003E-2</v>
      </c>
      <c r="Q264">
        <v>-3.8600000000000002E-2</v>
      </c>
      <c r="R264">
        <v>5.7999999999999996E-3</v>
      </c>
      <c r="S264">
        <v>-2.0299999999999999E-2</v>
      </c>
      <c r="T264">
        <v>-4.5100000000000001E-2</v>
      </c>
      <c r="U264">
        <v>-3.8899999999999997E-2</v>
      </c>
      <c r="V264">
        <v>-1.6899999999999998E-2</v>
      </c>
      <c r="W264">
        <v>4.1000000000000003E-3</v>
      </c>
      <c r="X264">
        <v>1.9400000000000001E-2</v>
      </c>
      <c r="Y264">
        <v>6.4000000000000003E-3</v>
      </c>
      <c r="Z264">
        <v>-1.52E-2</v>
      </c>
      <c r="AA264">
        <v>-1.54E-2</v>
      </c>
      <c r="AB264">
        <v>-4.8999999999999998E-3</v>
      </c>
      <c r="AC264">
        <v>-1.3599999999999999E-2</v>
      </c>
      <c r="AD264">
        <v>3.15E-2</v>
      </c>
      <c r="AE264">
        <v>-0.06</v>
      </c>
      <c r="AF264">
        <v>-4.5600000000000002E-2</v>
      </c>
      <c r="AG264">
        <v>-5.91E-2</v>
      </c>
      <c r="AH264">
        <v>-6.1899999999999997E-2</v>
      </c>
      <c r="AI264">
        <v>-5.8999999999999997E-2</v>
      </c>
      <c r="AJ264">
        <v>-1.6199999999999999E-2</v>
      </c>
      <c r="AK264">
        <v>-2.3E-3</v>
      </c>
      <c r="AL264">
        <v>3.3700000000000001E-2</v>
      </c>
      <c r="AM264">
        <v>5.7099999999999998E-2</v>
      </c>
      <c r="AN264">
        <v>4.2900000000000001E-2</v>
      </c>
      <c r="AO264">
        <v>0.10290000000000001</v>
      </c>
    </row>
    <row r="265" spans="1:41">
      <c r="A265">
        <v>198003</v>
      </c>
      <c r="B265">
        <v>-0.129</v>
      </c>
      <c r="C265">
        <v>-6.6400000000000001E-2</v>
      </c>
      <c r="D265">
        <v>-1.0500000000000001E-2</v>
      </c>
      <c r="E265">
        <v>-9.5799999999999996E-2</v>
      </c>
      <c r="F265">
        <v>1.21E-2</v>
      </c>
      <c r="H265">
        <v>198003</v>
      </c>
      <c r="I265">
        <v>-0.20319999999999999</v>
      </c>
      <c r="J265">
        <v>-0.1943</v>
      </c>
      <c r="K265">
        <v>-0.1885</v>
      </c>
      <c r="L265">
        <v>-0.18079999999999999</v>
      </c>
      <c r="M265">
        <v>-0.1862</v>
      </c>
      <c r="N265">
        <v>-0.15959999999999999</v>
      </c>
      <c r="O265">
        <v>-0.154</v>
      </c>
      <c r="P265">
        <v>-0.14199999999999999</v>
      </c>
      <c r="Q265">
        <v>-0.11360000000000001</v>
      </c>
      <c r="R265">
        <v>-0.1066</v>
      </c>
      <c r="S265">
        <v>-9.6600000000000005E-2</v>
      </c>
      <c r="T265">
        <v>-0.1018</v>
      </c>
      <c r="U265">
        <v>-0.1069</v>
      </c>
      <c r="V265">
        <v>-0.14430000000000001</v>
      </c>
      <c r="W265">
        <v>-0.12989999999999999</v>
      </c>
      <c r="X265">
        <v>-0.13669999999999999</v>
      </c>
      <c r="Y265">
        <v>-0.1081</v>
      </c>
      <c r="Z265">
        <v>-0.13039999999999999</v>
      </c>
      <c r="AA265">
        <v>-0.1308</v>
      </c>
      <c r="AB265">
        <v>-0.1472</v>
      </c>
      <c r="AC265">
        <v>-0.1918</v>
      </c>
      <c r="AD265">
        <v>-0.09</v>
      </c>
      <c r="AE265">
        <v>-4.9500000000000002E-2</v>
      </c>
      <c r="AF265">
        <v>-8.3099999999999993E-2</v>
      </c>
      <c r="AG265">
        <v>-7.6399999999999996E-2</v>
      </c>
      <c r="AH265">
        <v>-7.5399999999999995E-2</v>
      </c>
      <c r="AI265">
        <v>-0.1023</v>
      </c>
      <c r="AJ265">
        <v>-0.1193</v>
      </c>
      <c r="AK265">
        <v>-0.14069999999999999</v>
      </c>
      <c r="AL265">
        <v>-0.16059999999999999</v>
      </c>
      <c r="AM265">
        <v>-0.17849999999999999</v>
      </c>
      <c r="AN265">
        <v>-0.224</v>
      </c>
      <c r="AO265">
        <v>-0.17449999999999999</v>
      </c>
    </row>
    <row r="266" spans="1:41">
      <c r="A266">
        <v>198004</v>
      </c>
      <c r="B266">
        <v>3.9600000000000003E-2</v>
      </c>
      <c r="C266">
        <v>9.7000000000000003E-3</v>
      </c>
      <c r="D266">
        <v>1.06E-2</v>
      </c>
      <c r="E266">
        <v>-4.4000000000000003E-3</v>
      </c>
      <c r="F266">
        <v>1.26E-2</v>
      </c>
      <c r="H266">
        <v>198004</v>
      </c>
      <c r="I266">
        <v>3.9699999999999999E-2</v>
      </c>
      <c r="J266">
        <v>6.1199999999999997E-2</v>
      </c>
      <c r="K266">
        <v>0.05</v>
      </c>
      <c r="L266">
        <v>4.4999999999999998E-2</v>
      </c>
      <c r="M266">
        <v>5.3199999999999997E-2</v>
      </c>
      <c r="N266">
        <v>6.7400000000000002E-2</v>
      </c>
      <c r="O266">
        <v>4.5699999999999998E-2</v>
      </c>
      <c r="P266">
        <v>5.7500000000000002E-2</v>
      </c>
      <c r="Q266">
        <v>3.61E-2</v>
      </c>
      <c r="R266">
        <v>3.04E-2</v>
      </c>
      <c r="S266">
        <v>9.2999999999999992E-3</v>
      </c>
      <c r="T266">
        <v>2.23E-2</v>
      </c>
      <c r="U266">
        <v>2.9600000000000001E-2</v>
      </c>
      <c r="V266">
        <v>3.2899999999999999E-2</v>
      </c>
      <c r="W266">
        <v>2.7699999999999999E-2</v>
      </c>
      <c r="X266">
        <v>2.9899999999999999E-2</v>
      </c>
      <c r="Y266">
        <v>6.0699999999999997E-2</v>
      </c>
      <c r="Z266">
        <v>6.4600000000000005E-2</v>
      </c>
      <c r="AA266">
        <v>6.9599999999999995E-2</v>
      </c>
      <c r="AB266">
        <v>5.0299999999999997E-2</v>
      </c>
      <c r="AC266">
        <v>6.8999999999999999E-3</v>
      </c>
      <c r="AD266">
        <v>-1.54E-2</v>
      </c>
      <c r="AE266">
        <v>5.5199999999999999E-2</v>
      </c>
      <c r="AF266">
        <v>4.9000000000000002E-2</v>
      </c>
      <c r="AG266">
        <v>5.7000000000000002E-2</v>
      </c>
      <c r="AH266">
        <v>3.04E-2</v>
      </c>
      <c r="AI266">
        <v>1.29E-2</v>
      </c>
      <c r="AJ266">
        <v>2.2499999999999999E-2</v>
      </c>
      <c r="AK266">
        <v>3.9600000000000003E-2</v>
      </c>
      <c r="AL266">
        <v>2.1700000000000001E-2</v>
      </c>
      <c r="AM266">
        <v>3.8699999999999998E-2</v>
      </c>
      <c r="AN266">
        <v>5.5899999999999998E-2</v>
      </c>
      <c r="AO266">
        <v>6.9999999999999999E-4</v>
      </c>
    </row>
    <row r="267" spans="1:41">
      <c r="A267">
        <v>198005</v>
      </c>
      <c r="B267">
        <v>5.2600000000000001E-2</v>
      </c>
      <c r="C267">
        <v>2.1499999999999998E-2</v>
      </c>
      <c r="D267">
        <v>3.7000000000000002E-3</v>
      </c>
      <c r="E267">
        <v>-1.11E-2</v>
      </c>
      <c r="F267">
        <v>8.0999999999999996E-3</v>
      </c>
      <c r="H267">
        <v>198005</v>
      </c>
      <c r="I267">
        <v>5.7799999999999997E-2</v>
      </c>
      <c r="J267">
        <v>6.4000000000000001E-2</v>
      </c>
      <c r="K267">
        <v>7.51E-2</v>
      </c>
      <c r="L267">
        <v>8.3699999999999997E-2</v>
      </c>
      <c r="M267">
        <v>7.2999999999999995E-2</v>
      </c>
      <c r="N267">
        <v>6.6699999999999995E-2</v>
      </c>
      <c r="O267">
        <v>8.5800000000000001E-2</v>
      </c>
      <c r="P267">
        <v>6.9500000000000006E-2</v>
      </c>
      <c r="Q267">
        <v>5.1400000000000001E-2</v>
      </c>
      <c r="R267">
        <v>4.1000000000000002E-2</v>
      </c>
      <c r="S267">
        <v>1.6799999999999999E-2</v>
      </c>
      <c r="T267">
        <v>5.0200000000000002E-2</v>
      </c>
      <c r="U267">
        <v>4.7600000000000003E-2</v>
      </c>
      <c r="V267">
        <v>5.8400000000000001E-2</v>
      </c>
      <c r="W267">
        <v>4.3099999999999999E-2</v>
      </c>
      <c r="X267">
        <v>6.0900000000000003E-2</v>
      </c>
      <c r="Y267">
        <v>4.6100000000000002E-2</v>
      </c>
      <c r="Z267">
        <v>4.2299999999999997E-2</v>
      </c>
      <c r="AA267">
        <v>4.8300000000000003E-2</v>
      </c>
      <c r="AB267">
        <v>7.3200000000000001E-2</v>
      </c>
      <c r="AC267">
        <v>5.8599999999999999E-2</v>
      </c>
      <c r="AD267">
        <v>8.3999999999999995E-3</v>
      </c>
      <c r="AE267">
        <v>8.3400000000000002E-2</v>
      </c>
      <c r="AF267">
        <v>4.6600000000000003E-2</v>
      </c>
      <c r="AG267">
        <v>5.8099999999999999E-2</v>
      </c>
      <c r="AH267">
        <v>5.0099999999999999E-2</v>
      </c>
      <c r="AI267">
        <v>6.2E-2</v>
      </c>
      <c r="AJ267">
        <v>6.1100000000000002E-2</v>
      </c>
      <c r="AK267">
        <v>6.8500000000000005E-2</v>
      </c>
      <c r="AL267">
        <v>6.4500000000000002E-2</v>
      </c>
      <c r="AM267">
        <v>4.4400000000000002E-2</v>
      </c>
      <c r="AN267">
        <v>2.9600000000000001E-2</v>
      </c>
      <c r="AO267">
        <v>-5.3800000000000001E-2</v>
      </c>
    </row>
    <row r="268" spans="1:41">
      <c r="A268">
        <v>198006</v>
      </c>
      <c r="B268">
        <v>3.0599999999999999E-2</v>
      </c>
      <c r="C268">
        <v>1.67E-2</v>
      </c>
      <c r="D268">
        <v>-8.9999999999999993E-3</v>
      </c>
      <c r="E268">
        <v>1.5800000000000002E-2</v>
      </c>
      <c r="F268">
        <v>6.1000000000000004E-3</v>
      </c>
      <c r="H268">
        <v>198006</v>
      </c>
      <c r="I268">
        <v>3.8399999999999997E-2</v>
      </c>
      <c r="J268">
        <v>4.1500000000000002E-2</v>
      </c>
      <c r="K268">
        <v>3.56E-2</v>
      </c>
      <c r="L268">
        <v>4.82E-2</v>
      </c>
      <c r="M268">
        <v>4.7600000000000003E-2</v>
      </c>
      <c r="N268">
        <v>3.6900000000000002E-2</v>
      </c>
      <c r="O268">
        <v>4.3200000000000002E-2</v>
      </c>
      <c r="P268">
        <v>4.3200000000000002E-2</v>
      </c>
      <c r="Q268">
        <v>3.1699999999999999E-2</v>
      </c>
      <c r="R268">
        <v>2.1499999999999998E-2</v>
      </c>
      <c r="S268">
        <v>1.6899999999999998E-2</v>
      </c>
      <c r="T268">
        <v>2.2800000000000001E-2</v>
      </c>
      <c r="U268">
        <v>3.0700000000000002E-2</v>
      </c>
      <c r="V268">
        <v>3.2500000000000001E-2</v>
      </c>
      <c r="W268">
        <v>4.1099999999999998E-2</v>
      </c>
      <c r="X268">
        <v>2.9100000000000001E-2</v>
      </c>
      <c r="Y268">
        <v>1.06E-2</v>
      </c>
      <c r="Z268">
        <v>4.8300000000000003E-2</v>
      </c>
      <c r="AA268">
        <v>2.87E-2</v>
      </c>
      <c r="AB268">
        <v>1.47E-2</v>
      </c>
      <c r="AC268">
        <v>2.1299999999999999E-2</v>
      </c>
      <c r="AD268">
        <v>-1.5E-3</v>
      </c>
      <c r="AE268">
        <v>4.0899999999999999E-2</v>
      </c>
      <c r="AF268">
        <v>1.7399999999999999E-2</v>
      </c>
      <c r="AG268">
        <v>2.86E-2</v>
      </c>
      <c r="AH268">
        <v>1.11E-2</v>
      </c>
      <c r="AI268">
        <v>8.8999999999999999E-3</v>
      </c>
      <c r="AJ268">
        <v>2.3599999999999999E-2</v>
      </c>
      <c r="AK268">
        <v>2.1700000000000001E-2</v>
      </c>
      <c r="AL268">
        <v>3.4099999999999998E-2</v>
      </c>
      <c r="AM268">
        <v>3.44E-2</v>
      </c>
      <c r="AN268">
        <v>5.6899999999999999E-2</v>
      </c>
      <c r="AO268">
        <v>1.6E-2</v>
      </c>
    </row>
    <row r="269" spans="1:41">
      <c r="A269">
        <v>198007</v>
      </c>
      <c r="B269">
        <v>6.4899999999999999E-2</v>
      </c>
      <c r="C269">
        <v>4.2500000000000003E-2</v>
      </c>
      <c r="D269">
        <v>-6.3E-2</v>
      </c>
      <c r="E269">
        <v>3.7000000000000002E-3</v>
      </c>
      <c r="F269">
        <v>5.3E-3</v>
      </c>
      <c r="H269">
        <v>198007</v>
      </c>
      <c r="I269">
        <v>8.77E-2</v>
      </c>
      <c r="J269">
        <v>0.1014</v>
      </c>
      <c r="K269">
        <v>9.9500000000000005E-2</v>
      </c>
      <c r="L269">
        <v>0.1043</v>
      </c>
      <c r="M269">
        <v>8.6800000000000002E-2</v>
      </c>
      <c r="N269">
        <v>8.7099999999999997E-2</v>
      </c>
      <c r="O269">
        <v>8.4099999999999994E-2</v>
      </c>
      <c r="P269">
        <v>6.3600000000000004E-2</v>
      </c>
      <c r="Q269">
        <v>7.6399999999999996E-2</v>
      </c>
      <c r="R269">
        <v>5.0900000000000001E-2</v>
      </c>
      <c r="S269">
        <v>3.6799999999999999E-2</v>
      </c>
      <c r="T269">
        <v>0.1154</v>
      </c>
      <c r="U269">
        <v>0.1037</v>
      </c>
      <c r="V269">
        <v>6.1100000000000002E-2</v>
      </c>
      <c r="W269">
        <v>6.5600000000000006E-2</v>
      </c>
      <c r="X269">
        <v>3.8699999999999998E-2</v>
      </c>
      <c r="Y269">
        <v>5.0500000000000003E-2</v>
      </c>
      <c r="Z269">
        <v>5.7500000000000002E-2</v>
      </c>
      <c r="AA269">
        <v>1.32E-2</v>
      </c>
      <c r="AB269">
        <v>2.7900000000000001E-2</v>
      </c>
      <c r="AC269">
        <v>7.7399999999999997E-2</v>
      </c>
      <c r="AD269">
        <v>-3.7999999999999999E-2</v>
      </c>
      <c r="AE269">
        <v>9.4799999999999995E-2</v>
      </c>
      <c r="AF269">
        <v>8.8800000000000004E-2</v>
      </c>
      <c r="AG269">
        <v>8.1299999999999997E-2</v>
      </c>
      <c r="AH269">
        <v>5.1200000000000002E-2</v>
      </c>
      <c r="AI269">
        <v>4.2799999999999998E-2</v>
      </c>
      <c r="AJ269">
        <v>5.3199999999999997E-2</v>
      </c>
      <c r="AK269">
        <v>7.2400000000000006E-2</v>
      </c>
      <c r="AL269">
        <v>8.2500000000000004E-2</v>
      </c>
      <c r="AM269">
        <v>6.2100000000000002E-2</v>
      </c>
      <c r="AN269">
        <v>5.8700000000000002E-2</v>
      </c>
      <c r="AO269">
        <v>-3.61E-2</v>
      </c>
    </row>
    <row r="270" spans="1:41">
      <c r="A270">
        <v>198008</v>
      </c>
      <c r="B270">
        <v>1.7999999999999999E-2</v>
      </c>
      <c r="C270">
        <v>3.8899999999999997E-2</v>
      </c>
      <c r="D270">
        <v>-2.6599999999999999E-2</v>
      </c>
      <c r="E270">
        <v>3.2000000000000001E-2</v>
      </c>
      <c r="F270">
        <v>6.4000000000000003E-3</v>
      </c>
      <c r="H270">
        <v>198008</v>
      </c>
      <c r="I270">
        <v>7.5999999999999998E-2</v>
      </c>
      <c r="J270">
        <v>6.6600000000000006E-2</v>
      </c>
      <c r="K270">
        <v>5.6099999999999997E-2</v>
      </c>
      <c r="L270">
        <v>4.9700000000000001E-2</v>
      </c>
      <c r="M270">
        <v>3.3599999999999998E-2</v>
      </c>
      <c r="N270">
        <v>3.9300000000000002E-2</v>
      </c>
      <c r="O270">
        <v>3.04E-2</v>
      </c>
      <c r="P270">
        <v>8.0999999999999996E-3</v>
      </c>
      <c r="Q270">
        <v>1.8700000000000001E-2</v>
      </c>
      <c r="R270">
        <v>5.7999999999999996E-3</v>
      </c>
      <c r="S270">
        <v>7.0199999999999999E-2</v>
      </c>
      <c r="T270">
        <v>3.61E-2</v>
      </c>
      <c r="U270">
        <v>2.0299999999999999E-2</v>
      </c>
      <c r="V270">
        <v>7.3000000000000001E-3</v>
      </c>
      <c r="W270">
        <v>2.0400000000000001E-2</v>
      </c>
      <c r="X270">
        <v>3.3E-3</v>
      </c>
      <c r="Y270">
        <v>2.3800000000000002E-2</v>
      </c>
      <c r="Z270">
        <v>1E-3</v>
      </c>
      <c r="AA270">
        <v>2.35E-2</v>
      </c>
      <c r="AB270">
        <v>-2.8E-3</v>
      </c>
      <c r="AC270">
        <v>8.9999999999999993E-3</v>
      </c>
      <c r="AD270">
        <v>-2.7099999999999999E-2</v>
      </c>
      <c r="AE270">
        <v>2.06E-2</v>
      </c>
      <c r="AF270">
        <v>1.7500000000000002E-2</v>
      </c>
      <c r="AG270">
        <v>-7.1000000000000004E-3</v>
      </c>
      <c r="AH270">
        <v>1.24E-2</v>
      </c>
      <c r="AI270">
        <v>-4.4999999999999997E-3</v>
      </c>
      <c r="AJ270">
        <v>1.18E-2</v>
      </c>
      <c r="AK270">
        <v>1.29E-2</v>
      </c>
      <c r="AL270">
        <v>1.49E-2</v>
      </c>
      <c r="AM270">
        <v>1.9E-2</v>
      </c>
      <c r="AN270">
        <v>4.53E-2</v>
      </c>
      <c r="AO270">
        <v>2.47E-2</v>
      </c>
    </row>
    <row r="271" spans="1:41">
      <c r="A271">
        <v>198009</v>
      </c>
      <c r="B271">
        <v>2.1999999999999999E-2</v>
      </c>
      <c r="C271">
        <v>8.6E-3</v>
      </c>
      <c r="D271">
        <v>-4.7199999999999999E-2</v>
      </c>
      <c r="E271">
        <v>5.4300000000000001E-2</v>
      </c>
      <c r="F271">
        <v>7.4999999999999997E-3</v>
      </c>
      <c r="H271">
        <v>198009</v>
      </c>
      <c r="I271">
        <v>3.7199999999999997E-2</v>
      </c>
      <c r="J271">
        <v>3.1399999999999997E-2</v>
      </c>
      <c r="K271">
        <v>2.7300000000000001E-2</v>
      </c>
      <c r="L271">
        <v>1.9800000000000002E-2</v>
      </c>
      <c r="M271">
        <v>2.5399999999999999E-2</v>
      </c>
      <c r="N271">
        <v>2.4299999999999999E-2</v>
      </c>
      <c r="O271">
        <v>2.4799999999999999E-2</v>
      </c>
      <c r="P271">
        <v>2.18E-2</v>
      </c>
      <c r="Q271">
        <v>2.86E-2</v>
      </c>
      <c r="R271">
        <v>1.8599999999999998E-2</v>
      </c>
      <c r="S271">
        <v>1.8599999999999998E-2</v>
      </c>
      <c r="T271">
        <v>3.3000000000000002E-2</v>
      </c>
      <c r="U271">
        <v>3.3599999999999998E-2</v>
      </c>
      <c r="V271">
        <v>3.78E-2</v>
      </c>
      <c r="W271">
        <v>5.4399999999999997E-2</v>
      </c>
      <c r="X271">
        <v>4.0300000000000002E-2</v>
      </c>
      <c r="Y271">
        <v>4.4000000000000003E-3</v>
      </c>
      <c r="Z271">
        <v>-8.2000000000000007E-3</v>
      </c>
      <c r="AA271">
        <v>-2.0799999999999999E-2</v>
      </c>
      <c r="AB271">
        <v>2.0000000000000001E-4</v>
      </c>
      <c r="AC271">
        <v>-9.7999999999999997E-3</v>
      </c>
      <c r="AD271">
        <v>-4.2799999999999998E-2</v>
      </c>
      <c r="AE271">
        <v>-6.7000000000000002E-3</v>
      </c>
      <c r="AF271">
        <v>-1.0500000000000001E-2</v>
      </c>
      <c r="AG271">
        <v>-9.7999999999999997E-3</v>
      </c>
      <c r="AH271">
        <v>-1.6299999999999999E-2</v>
      </c>
      <c r="AI271">
        <v>-1.6299999999999999E-2</v>
      </c>
      <c r="AJ271">
        <v>1.41E-2</v>
      </c>
      <c r="AK271">
        <v>2.2800000000000001E-2</v>
      </c>
      <c r="AL271">
        <v>3.78E-2</v>
      </c>
      <c r="AM271">
        <v>5.0999999999999997E-2</v>
      </c>
      <c r="AN271">
        <v>7.5999999999999998E-2</v>
      </c>
      <c r="AO271">
        <v>8.2699999999999996E-2</v>
      </c>
    </row>
    <row r="272" spans="1:41">
      <c r="A272">
        <v>198010</v>
      </c>
      <c r="B272">
        <v>1.06E-2</v>
      </c>
      <c r="C272">
        <v>2.4899999999999999E-2</v>
      </c>
      <c r="D272">
        <v>-2.8000000000000001E-2</v>
      </c>
      <c r="E272">
        <v>7.3300000000000004E-2</v>
      </c>
      <c r="F272">
        <v>9.4999999999999998E-3</v>
      </c>
      <c r="H272">
        <v>198010</v>
      </c>
      <c r="I272">
        <v>5.1799999999999999E-2</v>
      </c>
      <c r="J272">
        <v>2.9399999999999999E-2</v>
      </c>
      <c r="K272">
        <v>2.6200000000000001E-2</v>
      </c>
      <c r="L272">
        <v>2.2599999999999999E-2</v>
      </c>
      <c r="M272">
        <v>2.2499999999999999E-2</v>
      </c>
      <c r="N272">
        <v>7.0000000000000001E-3</v>
      </c>
      <c r="O272">
        <v>-5.0000000000000001E-4</v>
      </c>
      <c r="P272">
        <v>-1.6999999999999999E-3</v>
      </c>
      <c r="Q272">
        <v>5.5999999999999999E-3</v>
      </c>
      <c r="R272">
        <v>1.0200000000000001E-2</v>
      </c>
      <c r="S272">
        <v>4.1599999999999998E-2</v>
      </c>
      <c r="T272">
        <v>2.3400000000000001E-2</v>
      </c>
      <c r="U272">
        <v>-1.4500000000000001E-2</v>
      </c>
      <c r="V272">
        <v>2.4E-2</v>
      </c>
      <c r="W272">
        <v>3.3700000000000001E-2</v>
      </c>
      <c r="X272">
        <v>3.1399999999999997E-2</v>
      </c>
      <c r="Y272">
        <v>2.3E-2</v>
      </c>
      <c r="Z272">
        <v>-1.9800000000000002E-2</v>
      </c>
      <c r="AA272">
        <v>-2.0299999999999999E-2</v>
      </c>
      <c r="AB272">
        <v>-6.7000000000000002E-3</v>
      </c>
      <c r="AC272">
        <v>2.8999999999999998E-3</v>
      </c>
      <c r="AD272">
        <v>-2.0500000000000001E-2</v>
      </c>
      <c r="AE272">
        <v>-2.69E-2</v>
      </c>
      <c r="AF272">
        <v>-3.61E-2</v>
      </c>
      <c r="AG272">
        <v>-2.2700000000000001E-2</v>
      </c>
      <c r="AH272">
        <v>1.06E-2</v>
      </c>
      <c r="AI272">
        <v>-2.6700000000000002E-2</v>
      </c>
      <c r="AJ272">
        <v>-1.6299999999999999E-2</v>
      </c>
      <c r="AK272">
        <v>1.0500000000000001E-2</v>
      </c>
      <c r="AL272">
        <v>4.8899999999999999E-2</v>
      </c>
      <c r="AM272">
        <v>4.3499999999999997E-2</v>
      </c>
      <c r="AN272">
        <v>4.3499999999999997E-2</v>
      </c>
      <c r="AO272">
        <v>7.0400000000000004E-2</v>
      </c>
    </row>
    <row r="273" spans="1:41">
      <c r="A273">
        <v>198011</v>
      </c>
      <c r="B273">
        <v>9.5899999999999999E-2</v>
      </c>
      <c r="C273">
        <v>-3.4700000000000002E-2</v>
      </c>
      <c r="D273">
        <v>-8.4400000000000003E-2</v>
      </c>
      <c r="E273">
        <v>0.15240000000000001</v>
      </c>
      <c r="F273">
        <v>9.5999999999999992E-3</v>
      </c>
      <c r="H273">
        <v>198011</v>
      </c>
      <c r="I273">
        <v>6.6400000000000001E-2</v>
      </c>
      <c r="J273">
        <v>6.6299999999999998E-2</v>
      </c>
      <c r="K273">
        <v>7.22E-2</v>
      </c>
      <c r="L273">
        <v>7.46E-2</v>
      </c>
      <c r="M273">
        <v>4.8399999999999999E-2</v>
      </c>
      <c r="N273">
        <v>7.0199999999999999E-2</v>
      </c>
      <c r="O273">
        <v>9.0700000000000003E-2</v>
      </c>
      <c r="P273">
        <v>6.1199999999999997E-2</v>
      </c>
      <c r="Q273">
        <v>8.2100000000000006E-2</v>
      </c>
      <c r="R273">
        <v>0.1182</v>
      </c>
      <c r="S273">
        <v>-5.1799999999999999E-2</v>
      </c>
      <c r="T273">
        <v>0.11260000000000001</v>
      </c>
      <c r="U273">
        <v>9.7500000000000003E-2</v>
      </c>
      <c r="V273">
        <v>0.1095</v>
      </c>
      <c r="W273">
        <v>0.1429</v>
      </c>
      <c r="X273">
        <v>0.16830000000000001</v>
      </c>
      <c r="Y273">
        <v>9.8900000000000002E-2</v>
      </c>
      <c r="Z273">
        <v>2.1000000000000001E-2</v>
      </c>
      <c r="AA273">
        <v>0.05</v>
      </c>
      <c r="AB273">
        <v>2.4500000000000001E-2</v>
      </c>
      <c r="AC273">
        <v>6.4000000000000003E-3</v>
      </c>
      <c r="AD273">
        <v>-0.1062</v>
      </c>
      <c r="AE273">
        <v>-1E-3</v>
      </c>
      <c r="AF273">
        <v>-1.47E-2</v>
      </c>
      <c r="AG273">
        <v>6.1999999999999998E-3</v>
      </c>
      <c r="AH273">
        <v>4.4400000000000002E-2</v>
      </c>
      <c r="AI273">
        <v>6.7799999999999999E-2</v>
      </c>
      <c r="AJ273">
        <v>0.1222</v>
      </c>
      <c r="AK273">
        <v>0.10630000000000001</v>
      </c>
      <c r="AL273">
        <v>0.158</v>
      </c>
      <c r="AM273">
        <v>0.2087</v>
      </c>
      <c r="AN273">
        <v>0.1613</v>
      </c>
      <c r="AO273">
        <v>0.1623</v>
      </c>
    </row>
    <row r="274" spans="1:41">
      <c r="A274">
        <v>198012</v>
      </c>
      <c r="B274">
        <v>-4.53E-2</v>
      </c>
      <c r="C274">
        <v>-2.5999999999999999E-3</v>
      </c>
      <c r="D274">
        <v>2.7199999999999998E-2</v>
      </c>
      <c r="E274">
        <v>-6.6299999999999998E-2</v>
      </c>
      <c r="F274">
        <v>1.3100000000000001E-2</v>
      </c>
      <c r="H274">
        <v>198012</v>
      </c>
      <c r="I274">
        <v>-5.6599999999999998E-2</v>
      </c>
      <c r="J274">
        <v>-6.1100000000000002E-2</v>
      </c>
      <c r="K274">
        <v>-4.7899999999999998E-2</v>
      </c>
      <c r="L274">
        <v>-3.49E-2</v>
      </c>
      <c r="M274">
        <v>-3.49E-2</v>
      </c>
      <c r="N274">
        <v>-4.2500000000000003E-2</v>
      </c>
      <c r="O274">
        <v>-3.73E-2</v>
      </c>
      <c r="P274">
        <v>-3.3099999999999997E-2</v>
      </c>
      <c r="Q274">
        <v>-3.4000000000000002E-2</v>
      </c>
      <c r="R274">
        <v>-4.8899999999999999E-2</v>
      </c>
      <c r="S274">
        <v>-7.7000000000000002E-3</v>
      </c>
      <c r="T274">
        <v>-2.4899999999999999E-2</v>
      </c>
      <c r="U274">
        <v>-3.3099999999999997E-2</v>
      </c>
      <c r="V274">
        <v>-5.6300000000000003E-2</v>
      </c>
      <c r="W274">
        <v>-7.6899999999999996E-2</v>
      </c>
      <c r="X274">
        <v>-6.6799999999999998E-2</v>
      </c>
      <c r="Y274">
        <v>-4.8599999999999997E-2</v>
      </c>
      <c r="Z274">
        <v>-2.63E-2</v>
      </c>
      <c r="AA274">
        <v>-2.3400000000000001E-2</v>
      </c>
      <c r="AB274">
        <v>-1.54E-2</v>
      </c>
      <c r="AC274">
        <v>-2.4299999999999999E-2</v>
      </c>
      <c r="AD274">
        <v>5.9999999999999995E-4</v>
      </c>
      <c r="AE274">
        <v>-1.5900000000000001E-2</v>
      </c>
      <c r="AF274">
        <v>1.61E-2</v>
      </c>
      <c r="AG274">
        <v>1.35E-2</v>
      </c>
      <c r="AH274">
        <v>-1.3100000000000001E-2</v>
      </c>
      <c r="AI274">
        <v>-2.7199999999999998E-2</v>
      </c>
      <c r="AJ274">
        <v>-2.06E-2</v>
      </c>
      <c r="AK274">
        <v>-6.6900000000000001E-2</v>
      </c>
      <c r="AL274">
        <v>-7.9500000000000001E-2</v>
      </c>
      <c r="AM274">
        <v>-9.06E-2</v>
      </c>
      <c r="AN274">
        <v>-8.7999999999999995E-2</v>
      </c>
      <c r="AO274">
        <v>-7.2099999999999997E-2</v>
      </c>
    </row>
    <row r="275" spans="1:41">
      <c r="A275">
        <v>198101</v>
      </c>
      <c r="B275">
        <v>-5.04E-2</v>
      </c>
      <c r="C275">
        <v>3.0099999999999998E-2</v>
      </c>
      <c r="D275">
        <v>6.83E-2</v>
      </c>
      <c r="E275">
        <v>-7.9399999999999998E-2</v>
      </c>
      <c r="F275">
        <v>1.04E-2</v>
      </c>
      <c r="H275">
        <v>198101</v>
      </c>
      <c r="I275">
        <v>-1.0200000000000001E-2</v>
      </c>
      <c r="J275">
        <v>-2.1600000000000001E-2</v>
      </c>
      <c r="K275">
        <v>-1.9400000000000001E-2</v>
      </c>
      <c r="L275">
        <v>-2.5399999999999999E-2</v>
      </c>
      <c r="M275">
        <v>-2.07E-2</v>
      </c>
      <c r="N275">
        <v>-3.1099999999999999E-2</v>
      </c>
      <c r="O275">
        <v>-3.9100000000000003E-2</v>
      </c>
      <c r="P275">
        <v>-3.9E-2</v>
      </c>
      <c r="Q275">
        <v>-4.8300000000000003E-2</v>
      </c>
      <c r="R275">
        <v>-6.54E-2</v>
      </c>
      <c r="S275">
        <v>5.5199999999999999E-2</v>
      </c>
      <c r="T275">
        <v>-8.2400000000000001E-2</v>
      </c>
      <c r="U275">
        <v>-5.11E-2</v>
      </c>
      <c r="V275">
        <v>-6.2799999999999995E-2</v>
      </c>
      <c r="W275">
        <v>-8.5800000000000001E-2</v>
      </c>
      <c r="X275">
        <v>-7.3800000000000004E-2</v>
      </c>
      <c r="Y275">
        <v>-3.8600000000000002E-2</v>
      </c>
      <c r="Z275">
        <v>-1.4200000000000001E-2</v>
      </c>
      <c r="AA275">
        <v>2.2000000000000001E-3</v>
      </c>
      <c r="AB275">
        <v>1.2800000000000001E-2</v>
      </c>
      <c r="AC275">
        <v>1.38E-2</v>
      </c>
      <c r="AD275">
        <v>9.6199999999999994E-2</v>
      </c>
      <c r="AE275">
        <v>-1.72E-2</v>
      </c>
      <c r="AF275">
        <v>-1.9E-3</v>
      </c>
      <c r="AG275">
        <v>2.0199999999999999E-2</v>
      </c>
      <c r="AH275">
        <v>-1.1599999999999999E-2</v>
      </c>
      <c r="AI275">
        <v>-1.7100000000000001E-2</v>
      </c>
      <c r="AJ275">
        <v>-3.7400000000000003E-2</v>
      </c>
      <c r="AK275">
        <v>-4.2999999999999997E-2</v>
      </c>
      <c r="AL275">
        <v>-6.3600000000000004E-2</v>
      </c>
      <c r="AM275">
        <v>-8.14E-2</v>
      </c>
      <c r="AN275">
        <v>-0.1229</v>
      </c>
      <c r="AO275">
        <v>-0.1057</v>
      </c>
    </row>
    <row r="276" spans="1:41">
      <c r="A276">
        <v>198102</v>
      </c>
      <c r="B276">
        <v>5.5999999999999999E-3</v>
      </c>
      <c r="C276">
        <v>-3.0000000000000001E-3</v>
      </c>
      <c r="D276">
        <v>1.0699999999999999E-2</v>
      </c>
      <c r="E276">
        <v>-1.3899999999999999E-2</v>
      </c>
      <c r="F276">
        <v>1.0699999999999999E-2</v>
      </c>
      <c r="H276">
        <v>198102</v>
      </c>
      <c r="I276">
        <v>-1.4999999999999999E-2</v>
      </c>
      <c r="J276">
        <v>-1.3899999999999999E-2</v>
      </c>
      <c r="K276">
        <v>-2.5999999999999999E-3</v>
      </c>
      <c r="L276">
        <v>1.29E-2</v>
      </c>
      <c r="M276">
        <v>7.1000000000000004E-3</v>
      </c>
      <c r="N276">
        <v>1.1299999999999999E-2</v>
      </c>
      <c r="O276">
        <v>4.7000000000000002E-3</v>
      </c>
      <c r="P276">
        <v>1.7600000000000001E-2</v>
      </c>
      <c r="Q276">
        <v>2.8E-3</v>
      </c>
      <c r="R276">
        <v>8.0000000000000002E-3</v>
      </c>
      <c r="S276">
        <v>-2.3E-2</v>
      </c>
      <c r="T276">
        <v>4.7999999999999996E-3</v>
      </c>
      <c r="U276">
        <v>2.4299999999999999E-2</v>
      </c>
      <c r="V276">
        <v>1.44E-2</v>
      </c>
      <c r="W276">
        <v>6.3E-3</v>
      </c>
      <c r="X276">
        <v>2.0000000000000001E-4</v>
      </c>
      <c r="Y276">
        <v>-1.47E-2</v>
      </c>
      <c r="Z276">
        <v>2.18E-2</v>
      </c>
      <c r="AA276">
        <v>8.0999999999999996E-3</v>
      </c>
      <c r="AB276">
        <v>-6.0000000000000001E-3</v>
      </c>
      <c r="AC276">
        <v>1.2200000000000001E-2</v>
      </c>
      <c r="AD276">
        <v>7.4000000000000003E-3</v>
      </c>
      <c r="AE276">
        <v>-1.18E-2</v>
      </c>
      <c r="AF276">
        <v>2.7799999999999998E-2</v>
      </c>
      <c r="AG276">
        <v>1.01E-2</v>
      </c>
      <c r="AH276">
        <v>8.0000000000000002E-3</v>
      </c>
      <c r="AI276">
        <v>9.4999999999999998E-3</v>
      </c>
      <c r="AJ276">
        <v>1.7399999999999999E-2</v>
      </c>
      <c r="AK276">
        <v>2.0199999999999999E-2</v>
      </c>
      <c r="AL276">
        <v>-6.4000000000000003E-3</v>
      </c>
      <c r="AM276">
        <v>1.11E-2</v>
      </c>
      <c r="AN276">
        <v>-1.15E-2</v>
      </c>
      <c r="AO276">
        <v>2.9999999999999997E-4</v>
      </c>
    </row>
    <row r="277" spans="1:41">
      <c r="A277">
        <v>198103</v>
      </c>
      <c r="B277">
        <v>3.5499999999999997E-2</v>
      </c>
      <c r="C277">
        <v>3.56E-2</v>
      </c>
      <c r="D277">
        <v>7.3000000000000001E-3</v>
      </c>
      <c r="E277">
        <v>7.4999999999999997E-3</v>
      </c>
      <c r="F277">
        <v>1.21E-2</v>
      </c>
      <c r="H277">
        <v>198103</v>
      </c>
      <c r="I277">
        <v>5.9200000000000003E-2</v>
      </c>
      <c r="J277">
        <v>6.8500000000000005E-2</v>
      </c>
      <c r="K277">
        <v>6.6199999999999995E-2</v>
      </c>
      <c r="L277">
        <v>6.5500000000000003E-2</v>
      </c>
      <c r="M277">
        <v>5.8599999999999999E-2</v>
      </c>
      <c r="N277">
        <v>7.2400000000000006E-2</v>
      </c>
      <c r="O277">
        <v>7.3599999999999999E-2</v>
      </c>
      <c r="P277">
        <v>6.7000000000000004E-2</v>
      </c>
      <c r="Q277">
        <v>6.0900000000000003E-2</v>
      </c>
      <c r="R277">
        <v>4.5999999999999999E-3</v>
      </c>
      <c r="S277">
        <v>5.4600000000000003E-2</v>
      </c>
      <c r="T277">
        <v>3.39E-2</v>
      </c>
      <c r="U277">
        <v>0.04</v>
      </c>
      <c r="V277">
        <v>0.02</v>
      </c>
      <c r="W277">
        <v>4.3999999999999997E-2</v>
      </c>
      <c r="X277">
        <v>7.1999999999999998E-3</v>
      </c>
      <c r="Y277">
        <v>1.61E-2</v>
      </c>
      <c r="Z277">
        <v>5.4899999999999997E-2</v>
      </c>
      <c r="AA277">
        <v>2.7799999999999998E-2</v>
      </c>
      <c r="AB277">
        <v>4.36E-2</v>
      </c>
      <c r="AC277">
        <v>9.11E-2</v>
      </c>
      <c r="AD277">
        <v>5.7200000000000001E-2</v>
      </c>
      <c r="AE277">
        <v>8.9700000000000002E-2</v>
      </c>
      <c r="AF277">
        <v>3.39E-2</v>
      </c>
      <c r="AG277">
        <v>1.72E-2</v>
      </c>
      <c r="AH277">
        <v>3.61E-2</v>
      </c>
      <c r="AI277">
        <v>1.9599999999999999E-2</v>
      </c>
      <c r="AJ277">
        <v>2.0299999999999999E-2</v>
      </c>
      <c r="AK277">
        <v>1.54E-2</v>
      </c>
      <c r="AL277">
        <v>2.7799999999999998E-2</v>
      </c>
      <c r="AM277">
        <v>4.99E-2</v>
      </c>
      <c r="AN277">
        <v>7.2499999999999995E-2</v>
      </c>
      <c r="AO277">
        <v>-1.72E-2</v>
      </c>
    </row>
    <row r="278" spans="1:41">
      <c r="A278">
        <v>198104</v>
      </c>
      <c r="B278">
        <v>-2.1100000000000001E-2</v>
      </c>
      <c r="C278">
        <v>4.4299999999999999E-2</v>
      </c>
      <c r="D278">
        <v>2.3199999999999998E-2</v>
      </c>
      <c r="E278">
        <v>-9.5999999999999992E-3</v>
      </c>
      <c r="F278">
        <v>1.0800000000000001E-2</v>
      </c>
      <c r="H278">
        <v>198104</v>
      </c>
      <c r="I278">
        <v>2.4799999999999999E-2</v>
      </c>
      <c r="J278">
        <v>3.1600000000000003E-2</v>
      </c>
      <c r="K278">
        <v>1.4200000000000001E-2</v>
      </c>
      <c r="L278">
        <v>2.6700000000000002E-2</v>
      </c>
      <c r="M278">
        <v>1.29E-2</v>
      </c>
      <c r="N278">
        <v>0.01</v>
      </c>
      <c r="O278">
        <v>-6.4999999999999997E-3</v>
      </c>
      <c r="P278">
        <v>-1.3899999999999999E-2</v>
      </c>
      <c r="Q278">
        <v>-1.6500000000000001E-2</v>
      </c>
      <c r="R278">
        <v>-3.8800000000000001E-2</v>
      </c>
      <c r="S278">
        <v>6.3600000000000004E-2</v>
      </c>
      <c r="T278">
        <v>-1.47E-2</v>
      </c>
      <c r="U278">
        <v>-3.7400000000000003E-2</v>
      </c>
      <c r="V278">
        <v>-3.4099999999999998E-2</v>
      </c>
      <c r="W278">
        <v>-4.87E-2</v>
      </c>
      <c r="X278">
        <v>-4.4299999999999999E-2</v>
      </c>
      <c r="Y278">
        <v>-1.2999999999999999E-3</v>
      </c>
      <c r="Z278">
        <v>4.0000000000000001E-3</v>
      </c>
      <c r="AA278">
        <v>1.52E-2</v>
      </c>
      <c r="AB278">
        <v>-5.4000000000000003E-3</v>
      </c>
      <c r="AC278">
        <v>-9.1000000000000004E-3</v>
      </c>
      <c r="AD278">
        <v>5.5999999999999999E-3</v>
      </c>
      <c r="AE278">
        <v>-2.52E-2</v>
      </c>
      <c r="AF278">
        <v>-7.4999999999999997E-3</v>
      </c>
      <c r="AG278">
        <v>-1.14E-2</v>
      </c>
      <c r="AH278">
        <v>-2.3E-3</v>
      </c>
      <c r="AI278">
        <v>-2.6499999999999999E-2</v>
      </c>
      <c r="AJ278">
        <v>-3.78E-2</v>
      </c>
      <c r="AK278">
        <v>-7.4000000000000003E-3</v>
      </c>
      <c r="AL278">
        <v>-5.2299999999999999E-2</v>
      </c>
      <c r="AM278">
        <v>-2.29E-2</v>
      </c>
      <c r="AN278">
        <v>-6.4999999999999997E-3</v>
      </c>
      <c r="AO278">
        <v>1.8700000000000001E-2</v>
      </c>
    </row>
    <row r="279" spans="1:41">
      <c r="A279">
        <v>198105</v>
      </c>
      <c r="B279">
        <v>1.1000000000000001E-3</v>
      </c>
      <c r="C279">
        <v>2.0400000000000001E-2</v>
      </c>
      <c r="D279">
        <v>-4.4000000000000003E-3</v>
      </c>
      <c r="E279">
        <v>3.7499999999999999E-2</v>
      </c>
      <c r="F279">
        <v>1.15E-2</v>
      </c>
      <c r="H279">
        <v>198105</v>
      </c>
      <c r="I279">
        <v>2.2499999999999999E-2</v>
      </c>
      <c r="J279">
        <v>2.3800000000000002E-2</v>
      </c>
      <c r="K279">
        <v>2.3300000000000001E-2</v>
      </c>
      <c r="L279">
        <v>2.2200000000000001E-2</v>
      </c>
      <c r="M279">
        <v>1.6299999999999999E-2</v>
      </c>
      <c r="N279">
        <v>1.83E-2</v>
      </c>
      <c r="O279">
        <v>1.7399999999999999E-2</v>
      </c>
      <c r="P279">
        <v>6.3E-3</v>
      </c>
      <c r="Q279">
        <v>5.3E-3</v>
      </c>
      <c r="R279">
        <v>-1.1599999999999999E-2</v>
      </c>
      <c r="S279">
        <v>3.4099999999999998E-2</v>
      </c>
      <c r="T279">
        <v>2.3E-2</v>
      </c>
      <c r="U279">
        <v>-2.7000000000000001E-3</v>
      </c>
      <c r="V279">
        <v>-2.06E-2</v>
      </c>
      <c r="W279">
        <v>-2.07E-2</v>
      </c>
      <c r="X279">
        <v>-2.5000000000000001E-2</v>
      </c>
      <c r="Y279">
        <v>-6.4000000000000003E-3</v>
      </c>
      <c r="Z279">
        <v>7.9000000000000008E-3</v>
      </c>
      <c r="AA279">
        <v>2.3400000000000001E-2</v>
      </c>
      <c r="AB279">
        <v>8.6999999999999994E-3</v>
      </c>
      <c r="AC279">
        <v>1.14E-2</v>
      </c>
      <c r="AD279">
        <v>-1.1599999999999999E-2</v>
      </c>
      <c r="AE279">
        <v>-1.12E-2</v>
      </c>
      <c r="AF279">
        <v>7.7999999999999996E-3</v>
      </c>
      <c r="AG279">
        <v>-1.7999999999999999E-2</v>
      </c>
      <c r="AH279">
        <v>-4.0000000000000002E-4</v>
      </c>
      <c r="AI279">
        <v>1.03E-2</v>
      </c>
      <c r="AJ279">
        <v>-1.2E-2</v>
      </c>
      <c r="AK279">
        <v>-1.4800000000000001E-2</v>
      </c>
      <c r="AL279">
        <v>5.7999999999999996E-3</v>
      </c>
      <c r="AM279">
        <v>1.2500000000000001E-2</v>
      </c>
      <c r="AN279">
        <v>5.21E-2</v>
      </c>
      <c r="AO279">
        <v>6.3299999999999995E-2</v>
      </c>
    </row>
    <row r="280" spans="1:41">
      <c r="A280">
        <v>198106</v>
      </c>
      <c r="B280">
        <v>-2.3599999999999999E-2</v>
      </c>
      <c r="C280">
        <v>-8.5000000000000006E-3</v>
      </c>
      <c r="D280">
        <v>5.11E-2</v>
      </c>
      <c r="E280">
        <v>-5.91E-2</v>
      </c>
      <c r="F280">
        <v>1.35E-2</v>
      </c>
      <c r="H280">
        <v>198106</v>
      </c>
      <c r="I280">
        <v>-2.87E-2</v>
      </c>
      <c r="J280">
        <v>-2.81E-2</v>
      </c>
      <c r="K280">
        <v>-3.5299999999999998E-2</v>
      </c>
      <c r="L280">
        <v>-4.2299999999999997E-2</v>
      </c>
      <c r="M280">
        <v>-2.47E-2</v>
      </c>
      <c r="N280">
        <v>-3.6999999999999998E-2</v>
      </c>
      <c r="O280">
        <v>-3.6200000000000003E-2</v>
      </c>
      <c r="P280">
        <v>-2.2800000000000001E-2</v>
      </c>
      <c r="Q280">
        <v>-3.4000000000000002E-2</v>
      </c>
      <c r="R280">
        <v>-1.15E-2</v>
      </c>
      <c r="S280">
        <v>-1.72E-2</v>
      </c>
      <c r="T280">
        <v>-7.5700000000000003E-2</v>
      </c>
      <c r="U280">
        <v>-4.3900000000000002E-2</v>
      </c>
      <c r="V280">
        <v>-1.8100000000000002E-2</v>
      </c>
      <c r="W280">
        <v>8.9999999999999993E-3</v>
      </c>
      <c r="X280">
        <v>2.0999999999999999E-3</v>
      </c>
      <c r="Y280">
        <v>2.0899999999999998E-2</v>
      </c>
      <c r="Z280">
        <v>-8.2000000000000007E-3</v>
      </c>
      <c r="AA280">
        <v>-1.2500000000000001E-2</v>
      </c>
      <c r="AB280">
        <v>-2.0999999999999999E-3</v>
      </c>
      <c r="AC280">
        <v>-1.8200000000000001E-2</v>
      </c>
      <c r="AD280">
        <v>5.7500000000000002E-2</v>
      </c>
      <c r="AE280">
        <v>0.03</v>
      </c>
      <c r="AF280">
        <v>1.37E-2</v>
      </c>
      <c r="AG280">
        <v>-2.3999999999999998E-3</v>
      </c>
      <c r="AH280">
        <v>-1.9400000000000001E-2</v>
      </c>
      <c r="AI280">
        <v>-2.12E-2</v>
      </c>
      <c r="AJ280">
        <v>-2.9499999999999998E-2</v>
      </c>
      <c r="AK280">
        <v>-0.03</v>
      </c>
      <c r="AL280">
        <v>-4.58E-2</v>
      </c>
      <c r="AM280">
        <v>-5.8200000000000002E-2</v>
      </c>
      <c r="AN280">
        <v>-9.7900000000000001E-2</v>
      </c>
      <c r="AO280">
        <v>-0.12790000000000001</v>
      </c>
    </row>
    <row r="281" spans="1:41">
      <c r="A281">
        <v>198107</v>
      </c>
      <c r="B281">
        <v>-1.54E-2</v>
      </c>
      <c r="C281">
        <v>-2.18E-2</v>
      </c>
      <c r="D281">
        <v>-5.7000000000000002E-3</v>
      </c>
      <c r="E281">
        <v>-2.52E-2</v>
      </c>
      <c r="F281">
        <v>1.24E-2</v>
      </c>
      <c r="H281">
        <v>198107</v>
      </c>
      <c r="I281">
        <v>-3.7199999999999997E-2</v>
      </c>
      <c r="J281">
        <v>-4.48E-2</v>
      </c>
      <c r="K281">
        <v>-3.2800000000000003E-2</v>
      </c>
      <c r="L281">
        <v>-3.4299999999999997E-2</v>
      </c>
      <c r="M281">
        <v>-2.7E-2</v>
      </c>
      <c r="N281">
        <v>-3.3599999999999998E-2</v>
      </c>
      <c r="O281">
        <v>-2.9000000000000001E-2</v>
      </c>
      <c r="P281">
        <v>-1.8200000000000001E-2</v>
      </c>
      <c r="Q281">
        <v>-2.29E-2</v>
      </c>
      <c r="R281">
        <v>-3.3E-3</v>
      </c>
      <c r="S281">
        <v>-3.39E-2</v>
      </c>
      <c r="T281">
        <v>-5.3E-3</v>
      </c>
      <c r="U281">
        <v>-1.8E-3</v>
      </c>
      <c r="V281">
        <v>-7.4999999999999997E-3</v>
      </c>
      <c r="W281">
        <v>1.5699999999999999E-2</v>
      </c>
      <c r="X281">
        <v>-3.6799999999999999E-2</v>
      </c>
      <c r="Y281">
        <v>-2.8799999999999999E-2</v>
      </c>
      <c r="Z281">
        <v>-3.8100000000000002E-2</v>
      </c>
      <c r="AA281">
        <v>-3.2399999999999998E-2</v>
      </c>
      <c r="AB281">
        <v>-1.23E-2</v>
      </c>
      <c r="AC281">
        <v>-3.5200000000000002E-2</v>
      </c>
      <c r="AD281">
        <v>-2.9899999999999999E-2</v>
      </c>
      <c r="AE281">
        <v>3.4299999999999997E-2</v>
      </c>
      <c r="AF281">
        <v>1.55E-2</v>
      </c>
      <c r="AG281">
        <v>-1.0200000000000001E-2</v>
      </c>
      <c r="AH281">
        <v>-5.1000000000000004E-3</v>
      </c>
      <c r="AI281">
        <v>-3.1899999999999998E-2</v>
      </c>
      <c r="AJ281">
        <v>-3.78E-2</v>
      </c>
      <c r="AK281">
        <v>-3.4500000000000003E-2</v>
      </c>
      <c r="AL281">
        <v>-2.63E-2</v>
      </c>
      <c r="AM281">
        <v>-2.4899999999999999E-2</v>
      </c>
      <c r="AN281">
        <v>-3.6700000000000003E-2</v>
      </c>
      <c r="AO281">
        <v>-7.0999999999999994E-2</v>
      </c>
    </row>
    <row r="282" spans="1:41">
      <c r="A282">
        <v>198108</v>
      </c>
      <c r="B282">
        <v>-7.0300000000000001E-2</v>
      </c>
      <c r="C282">
        <v>-1.95E-2</v>
      </c>
      <c r="D282">
        <v>4.8300000000000003E-2</v>
      </c>
      <c r="E282">
        <v>-1.11E-2</v>
      </c>
      <c r="F282">
        <v>1.2800000000000001E-2</v>
      </c>
      <c r="H282">
        <v>198108</v>
      </c>
      <c r="I282">
        <v>-9.7100000000000006E-2</v>
      </c>
      <c r="J282">
        <v>-9.5000000000000001E-2</v>
      </c>
      <c r="K282">
        <v>-8.9499999999999996E-2</v>
      </c>
      <c r="L282">
        <v>-8.3900000000000002E-2</v>
      </c>
      <c r="M282">
        <v>-7.2599999999999998E-2</v>
      </c>
      <c r="N282">
        <v>-8.0799999999999997E-2</v>
      </c>
      <c r="O282">
        <v>-6.9900000000000004E-2</v>
      </c>
      <c r="P282">
        <v>-6.2600000000000003E-2</v>
      </c>
      <c r="Q282">
        <v>-7.1099999999999997E-2</v>
      </c>
      <c r="R282">
        <v>-6.5299999999999997E-2</v>
      </c>
      <c r="S282">
        <v>-3.1800000000000002E-2</v>
      </c>
      <c r="T282">
        <v>-0.1031</v>
      </c>
      <c r="U282">
        <v>-6.54E-2</v>
      </c>
      <c r="V282">
        <v>-8.9099999999999999E-2</v>
      </c>
      <c r="W282">
        <v>-6.7100000000000007E-2</v>
      </c>
      <c r="X282">
        <v>-7.17E-2</v>
      </c>
      <c r="Y282">
        <v>-5.9799999999999999E-2</v>
      </c>
      <c r="Z282">
        <v>-7.1499999999999994E-2</v>
      </c>
      <c r="AA282">
        <v>-5.8799999999999998E-2</v>
      </c>
      <c r="AB282">
        <v>-2.0299999999999999E-2</v>
      </c>
      <c r="AC282">
        <v>-5.7500000000000002E-2</v>
      </c>
      <c r="AD282">
        <v>4.5600000000000002E-2</v>
      </c>
      <c r="AE282">
        <v>-9.0999999999999998E-2</v>
      </c>
      <c r="AF282">
        <v>-6.0299999999999999E-2</v>
      </c>
      <c r="AG282">
        <v>-5.0799999999999998E-2</v>
      </c>
      <c r="AH282">
        <v>-6.0199999999999997E-2</v>
      </c>
      <c r="AI282">
        <v>-5.8299999999999998E-2</v>
      </c>
      <c r="AJ282">
        <v>-7.3899999999999993E-2</v>
      </c>
      <c r="AK282">
        <v>-8.8900000000000007E-2</v>
      </c>
      <c r="AL282">
        <v>-6.2199999999999998E-2</v>
      </c>
      <c r="AM282">
        <v>-7.9399999999999998E-2</v>
      </c>
      <c r="AN282">
        <v>-9.7799999999999998E-2</v>
      </c>
      <c r="AO282">
        <v>-6.7999999999999996E-3</v>
      </c>
    </row>
    <row r="283" spans="1:41">
      <c r="A283">
        <v>198109</v>
      </c>
      <c r="B283">
        <v>-7.17E-2</v>
      </c>
      <c r="C283">
        <v>-2.6700000000000002E-2</v>
      </c>
      <c r="D283">
        <v>5.1700000000000003E-2</v>
      </c>
      <c r="E283">
        <v>1.9800000000000002E-2</v>
      </c>
      <c r="F283">
        <v>1.24E-2</v>
      </c>
      <c r="H283">
        <v>198109</v>
      </c>
      <c r="I283">
        <v>-0.114</v>
      </c>
      <c r="J283">
        <v>-9.8400000000000001E-2</v>
      </c>
      <c r="K283">
        <v>-9.5500000000000002E-2</v>
      </c>
      <c r="L283">
        <v>-7.8799999999999995E-2</v>
      </c>
      <c r="M283">
        <v>-8.6099999999999996E-2</v>
      </c>
      <c r="N283">
        <v>-6.7400000000000002E-2</v>
      </c>
      <c r="O283">
        <v>-7.5899999999999995E-2</v>
      </c>
      <c r="P283">
        <v>-8.2799999999999999E-2</v>
      </c>
      <c r="Q283">
        <v>-7.0599999999999996E-2</v>
      </c>
      <c r="R283">
        <v>-6.4100000000000004E-2</v>
      </c>
      <c r="S283">
        <v>-4.99E-2</v>
      </c>
      <c r="T283">
        <v>-0.1043</v>
      </c>
      <c r="U283">
        <v>-7.46E-2</v>
      </c>
      <c r="V283">
        <v>-6.4399999999999999E-2</v>
      </c>
      <c r="W283">
        <v>-9.1999999999999998E-2</v>
      </c>
      <c r="X283">
        <v>-7.85E-2</v>
      </c>
      <c r="Y283">
        <v>-6.93E-2</v>
      </c>
      <c r="Z283">
        <v>-4.2900000000000001E-2</v>
      </c>
      <c r="AA283">
        <v>-3.56E-2</v>
      </c>
      <c r="AB283">
        <v>-1.5900000000000001E-2</v>
      </c>
      <c r="AC283">
        <v>-6.2E-2</v>
      </c>
      <c r="AD283">
        <v>4.2299999999999997E-2</v>
      </c>
      <c r="AE283">
        <v>-0.112</v>
      </c>
      <c r="AF283">
        <v>-8.2000000000000003E-2</v>
      </c>
      <c r="AG283">
        <v>-6.7699999999999996E-2</v>
      </c>
      <c r="AH283">
        <v>-7.2599999999999998E-2</v>
      </c>
      <c r="AI283">
        <v>-5.5800000000000002E-2</v>
      </c>
      <c r="AJ283">
        <v>-6.0199999999999997E-2</v>
      </c>
      <c r="AK283">
        <v>-7.5499999999999998E-2</v>
      </c>
      <c r="AL283">
        <v>-5.5300000000000002E-2</v>
      </c>
      <c r="AM283">
        <v>-6.2899999999999998E-2</v>
      </c>
      <c r="AN283">
        <v>-9.9299999999999999E-2</v>
      </c>
      <c r="AO283">
        <v>1.2699999999999999E-2</v>
      </c>
    </row>
    <row r="284" spans="1:41">
      <c r="A284">
        <v>198110</v>
      </c>
      <c r="B284">
        <v>4.9200000000000001E-2</v>
      </c>
      <c r="C284">
        <v>2.1700000000000001E-2</v>
      </c>
      <c r="D284">
        <v>-4.2200000000000001E-2</v>
      </c>
      <c r="E284">
        <v>4.0800000000000003E-2</v>
      </c>
      <c r="F284">
        <v>1.21E-2</v>
      </c>
      <c r="H284">
        <v>198110</v>
      </c>
      <c r="I284">
        <v>6.13E-2</v>
      </c>
      <c r="J284">
        <v>7.2800000000000004E-2</v>
      </c>
      <c r="K284">
        <v>7.0000000000000007E-2</v>
      </c>
      <c r="L284">
        <v>6.9900000000000004E-2</v>
      </c>
      <c r="M284">
        <v>6.13E-2</v>
      </c>
      <c r="N284">
        <v>5.9400000000000001E-2</v>
      </c>
      <c r="O284">
        <v>5.1400000000000001E-2</v>
      </c>
      <c r="P284">
        <v>5.2299999999999999E-2</v>
      </c>
      <c r="Q284">
        <v>6.0499999999999998E-2</v>
      </c>
      <c r="R284">
        <v>3.9300000000000002E-2</v>
      </c>
      <c r="S284">
        <v>2.1999999999999999E-2</v>
      </c>
      <c r="T284">
        <v>0.1021</v>
      </c>
      <c r="U284">
        <v>5.4199999999999998E-2</v>
      </c>
      <c r="V284">
        <v>6.2399999999999997E-2</v>
      </c>
      <c r="W284">
        <v>5.8200000000000002E-2</v>
      </c>
      <c r="X284">
        <v>2.0199999999999999E-2</v>
      </c>
      <c r="Y284">
        <v>3.7400000000000003E-2</v>
      </c>
      <c r="Z284">
        <v>5.4000000000000003E-3</v>
      </c>
      <c r="AA284">
        <v>3.4299999999999997E-2</v>
      </c>
      <c r="AB284">
        <v>3.8300000000000001E-2</v>
      </c>
      <c r="AC284">
        <v>2.4299999999999999E-2</v>
      </c>
      <c r="AD284">
        <v>-7.7799999999999994E-2</v>
      </c>
      <c r="AE284">
        <v>2.2599999999999999E-2</v>
      </c>
      <c r="AF284">
        <v>4.8000000000000001E-2</v>
      </c>
      <c r="AG284">
        <v>1.32E-2</v>
      </c>
      <c r="AH284">
        <v>4.9000000000000002E-2</v>
      </c>
      <c r="AI284">
        <v>4.8899999999999999E-2</v>
      </c>
      <c r="AJ284">
        <v>4.0599999999999997E-2</v>
      </c>
      <c r="AK284">
        <v>5.8799999999999998E-2</v>
      </c>
      <c r="AL284">
        <v>4.6399999999999997E-2</v>
      </c>
      <c r="AM284">
        <v>7.2900000000000006E-2</v>
      </c>
      <c r="AN284">
        <v>0.1085</v>
      </c>
      <c r="AO284">
        <v>8.5900000000000004E-2</v>
      </c>
    </row>
    <row r="285" spans="1:41">
      <c r="A285">
        <v>198111</v>
      </c>
      <c r="B285">
        <v>3.3500000000000002E-2</v>
      </c>
      <c r="C285">
        <v>-9.4000000000000004E-3</v>
      </c>
      <c r="D285">
        <v>1.8599999999999998E-2</v>
      </c>
      <c r="E285">
        <v>-2.7000000000000001E-3</v>
      </c>
      <c r="F285">
        <v>1.0699999999999999E-2</v>
      </c>
      <c r="H285">
        <v>198111</v>
      </c>
      <c r="I285">
        <v>8.0000000000000004E-4</v>
      </c>
      <c r="J285">
        <v>2.12E-2</v>
      </c>
      <c r="K285">
        <v>2.7199999999999998E-2</v>
      </c>
      <c r="L285">
        <v>0.03</v>
      </c>
      <c r="M285">
        <v>2.4400000000000002E-2</v>
      </c>
      <c r="N285">
        <v>1.03E-2</v>
      </c>
      <c r="O285">
        <v>3.7600000000000001E-2</v>
      </c>
      <c r="P285">
        <v>3.6400000000000002E-2</v>
      </c>
      <c r="Q285">
        <v>2.8799999999999999E-2</v>
      </c>
      <c r="R285">
        <v>4.0300000000000002E-2</v>
      </c>
      <c r="S285">
        <v>-3.95E-2</v>
      </c>
      <c r="T285">
        <v>-5.4000000000000003E-3</v>
      </c>
      <c r="U285">
        <v>4.19E-2</v>
      </c>
      <c r="V285">
        <v>4.36E-2</v>
      </c>
      <c r="W285">
        <v>4.5900000000000003E-2</v>
      </c>
      <c r="X285">
        <v>3.5799999999999998E-2</v>
      </c>
      <c r="Y285">
        <v>3.2599999999999997E-2</v>
      </c>
      <c r="Z285">
        <v>4.58E-2</v>
      </c>
      <c r="AA285">
        <v>3.1099999999999999E-2</v>
      </c>
      <c r="AB285">
        <v>2.69E-2</v>
      </c>
      <c r="AC285">
        <v>4.36E-2</v>
      </c>
      <c r="AD285">
        <v>4.9000000000000002E-2</v>
      </c>
      <c r="AE285">
        <v>2.6499999999999999E-2</v>
      </c>
      <c r="AF285">
        <v>3.8300000000000001E-2</v>
      </c>
      <c r="AG285">
        <v>4.19E-2</v>
      </c>
      <c r="AH285">
        <v>6.3200000000000006E-2</v>
      </c>
      <c r="AI285">
        <v>3.32E-2</v>
      </c>
      <c r="AJ285">
        <v>3.0300000000000001E-2</v>
      </c>
      <c r="AK285">
        <v>4.2299999999999997E-2</v>
      </c>
      <c r="AL285">
        <v>2.3699999999999999E-2</v>
      </c>
      <c r="AM285">
        <v>1.9E-2</v>
      </c>
      <c r="AN285">
        <v>1.72E-2</v>
      </c>
      <c r="AO285">
        <v>-9.2999999999999992E-3</v>
      </c>
    </row>
    <row r="286" spans="1:41">
      <c r="A286">
        <v>198112</v>
      </c>
      <c r="B286">
        <v>-3.6499999999999998E-2</v>
      </c>
      <c r="C286">
        <v>1.2E-2</v>
      </c>
      <c r="D286">
        <v>7.3000000000000001E-3</v>
      </c>
      <c r="E286">
        <v>1.32E-2</v>
      </c>
      <c r="F286">
        <v>8.6999999999999994E-3</v>
      </c>
      <c r="H286">
        <v>198112</v>
      </c>
      <c r="I286">
        <v>-2.9700000000000001E-2</v>
      </c>
      <c r="J286">
        <v>-2.3400000000000001E-2</v>
      </c>
      <c r="K286">
        <v>-2.3599999999999999E-2</v>
      </c>
      <c r="L286">
        <v>-2.86E-2</v>
      </c>
      <c r="M286">
        <v>-2.5000000000000001E-2</v>
      </c>
      <c r="N286">
        <v>-3.1699999999999999E-2</v>
      </c>
      <c r="O286">
        <v>-0.03</v>
      </c>
      <c r="P286">
        <v>-3.6799999999999999E-2</v>
      </c>
      <c r="Q286">
        <v>-3.3500000000000002E-2</v>
      </c>
      <c r="R286">
        <v>-4.1300000000000003E-2</v>
      </c>
      <c r="S286">
        <v>1.1599999999999999E-2</v>
      </c>
      <c r="T286">
        <v>-4.7100000000000003E-2</v>
      </c>
      <c r="U286">
        <v>-2.9600000000000001E-2</v>
      </c>
      <c r="V286">
        <v>-4.36E-2</v>
      </c>
      <c r="W286">
        <v>-3.5999999999999997E-2</v>
      </c>
      <c r="X286">
        <v>-3.85E-2</v>
      </c>
      <c r="Y286">
        <v>-3.7600000000000001E-2</v>
      </c>
      <c r="Z286">
        <v>-2.01E-2</v>
      </c>
      <c r="AA286">
        <v>-3.7499999999999999E-2</v>
      </c>
      <c r="AB286">
        <v>-2.6100000000000002E-2</v>
      </c>
      <c r="AC286">
        <v>-3.4500000000000003E-2</v>
      </c>
      <c r="AD286">
        <v>1.26E-2</v>
      </c>
      <c r="AE286">
        <v>-6.1100000000000002E-2</v>
      </c>
      <c r="AF286">
        <v>-5.0299999999999997E-2</v>
      </c>
      <c r="AG286">
        <v>-3.0300000000000001E-2</v>
      </c>
      <c r="AH286">
        <v>-3.3700000000000001E-2</v>
      </c>
      <c r="AI286">
        <v>-2.5100000000000001E-2</v>
      </c>
      <c r="AJ286">
        <v>-3.2599999999999997E-2</v>
      </c>
      <c r="AK286">
        <v>-3.3599999999999998E-2</v>
      </c>
      <c r="AL286">
        <v>-3.9199999999999999E-2</v>
      </c>
      <c r="AM286">
        <v>-3.1800000000000002E-2</v>
      </c>
      <c r="AN286">
        <v>-3.4700000000000002E-2</v>
      </c>
      <c r="AO286">
        <v>2.64E-2</v>
      </c>
    </row>
    <row r="287" spans="1:41">
      <c r="A287">
        <v>198201</v>
      </c>
      <c r="B287">
        <v>-3.2399999999999998E-2</v>
      </c>
      <c r="C287">
        <v>-1.2500000000000001E-2</v>
      </c>
      <c r="D287">
        <v>3.0700000000000002E-2</v>
      </c>
      <c r="E287">
        <v>1.7100000000000001E-2</v>
      </c>
      <c r="F287">
        <v>8.0000000000000002E-3</v>
      </c>
      <c r="H287">
        <v>198201</v>
      </c>
      <c r="I287">
        <v>-2.0299999999999999E-2</v>
      </c>
      <c r="J287">
        <v>-3.4599999999999999E-2</v>
      </c>
      <c r="K287">
        <v>-3.6200000000000003E-2</v>
      </c>
      <c r="L287">
        <v>-4.9500000000000002E-2</v>
      </c>
      <c r="M287">
        <v>-5.3199999999999997E-2</v>
      </c>
      <c r="N287">
        <v>-3.9899999999999998E-2</v>
      </c>
      <c r="O287">
        <v>-5.5500000000000001E-2</v>
      </c>
      <c r="P287">
        <v>-4.0800000000000003E-2</v>
      </c>
      <c r="Q287">
        <v>-3.8399999999999997E-2</v>
      </c>
      <c r="R287">
        <v>-2.3099999999999999E-2</v>
      </c>
      <c r="S287">
        <v>2.8E-3</v>
      </c>
      <c r="T287">
        <v>-4.7100000000000003E-2</v>
      </c>
      <c r="U287">
        <v>-1.5299999999999999E-2</v>
      </c>
      <c r="V287">
        <v>-3.3099999999999997E-2</v>
      </c>
      <c r="W287">
        <v>-6.4699999999999994E-2</v>
      </c>
      <c r="X287">
        <v>-4.3799999999999999E-2</v>
      </c>
      <c r="Y287">
        <v>-3.27E-2</v>
      </c>
      <c r="Z287">
        <v>-3.0499999999999999E-2</v>
      </c>
      <c r="AA287">
        <v>-1.4E-2</v>
      </c>
      <c r="AB287">
        <v>5.3E-3</v>
      </c>
      <c r="AC287">
        <v>-1.95E-2</v>
      </c>
      <c r="AD287">
        <v>2.76E-2</v>
      </c>
      <c r="AE287">
        <v>-5.6099999999999997E-2</v>
      </c>
      <c r="AF287">
        <v>-7.1400000000000005E-2</v>
      </c>
      <c r="AG287">
        <v>-1.8200000000000001E-2</v>
      </c>
      <c r="AH287">
        <v>-5.57E-2</v>
      </c>
      <c r="AI287">
        <v>-2.4299999999999999E-2</v>
      </c>
      <c r="AJ287">
        <v>-3.3500000000000002E-2</v>
      </c>
      <c r="AK287">
        <v>-7.4000000000000003E-3</v>
      </c>
      <c r="AL287">
        <v>-2.0500000000000001E-2</v>
      </c>
      <c r="AM287">
        <v>-8.9999999999999993E-3</v>
      </c>
      <c r="AN287">
        <v>-4.36E-2</v>
      </c>
      <c r="AO287">
        <v>1.2500000000000001E-2</v>
      </c>
    </row>
    <row r="288" spans="1:41">
      <c r="A288">
        <v>198202</v>
      </c>
      <c r="B288">
        <v>-5.8500000000000003E-2</v>
      </c>
      <c r="C288">
        <v>4.4000000000000003E-3</v>
      </c>
      <c r="D288">
        <v>6.0400000000000002E-2</v>
      </c>
      <c r="E288">
        <v>4.99E-2</v>
      </c>
      <c r="F288">
        <v>9.1999999999999998E-3</v>
      </c>
      <c r="H288">
        <v>198202</v>
      </c>
      <c r="I288">
        <v>-5.2900000000000003E-2</v>
      </c>
      <c r="J288">
        <v>-5.4300000000000001E-2</v>
      </c>
      <c r="K288">
        <v>-5.5399999999999998E-2</v>
      </c>
      <c r="L288">
        <v>-5.0599999999999999E-2</v>
      </c>
      <c r="M288">
        <v>-5.74E-2</v>
      </c>
      <c r="N288">
        <v>-4.2099999999999999E-2</v>
      </c>
      <c r="O288">
        <v>-5.3999999999999999E-2</v>
      </c>
      <c r="P288">
        <v>-4.3200000000000002E-2</v>
      </c>
      <c r="Q288">
        <v>-5.5300000000000002E-2</v>
      </c>
      <c r="R288">
        <v>-6.59E-2</v>
      </c>
      <c r="S288">
        <v>1.2999999999999999E-2</v>
      </c>
      <c r="T288">
        <v>-0.1043</v>
      </c>
      <c r="U288">
        <v>-6.6799999999999998E-2</v>
      </c>
      <c r="V288">
        <v>-8.1199999999999994E-2</v>
      </c>
      <c r="W288">
        <v>-7.0000000000000007E-2</v>
      </c>
      <c r="X288">
        <v>-3.61E-2</v>
      </c>
      <c r="Y288">
        <v>-3.6700000000000003E-2</v>
      </c>
      <c r="Z288">
        <v>-2.4500000000000001E-2</v>
      </c>
      <c r="AA288">
        <v>-1.78E-2</v>
      </c>
      <c r="AB288">
        <v>-3.9899999999999998E-2</v>
      </c>
      <c r="AC288">
        <v>-1.0500000000000001E-2</v>
      </c>
      <c r="AD288">
        <v>9.3799999999999994E-2</v>
      </c>
      <c r="AE288">
        <v>-0.10199999999999999</v>
      </c>
      <c r="AF288">
        <v>-0.10589999999999999</v>
      </c>
      <c r="AG288">
        <v>-6.1199999999999997E-2</v>
      </c>
      <c r="AH288">
        <v>-7.46E-2</v>
      </c>
      <c r="AI288">
        <v>-6.4100000000000004E-2</v>
      </c>
      <c r="AJ288">
        <v>-5.0099999999999999E-2</v>
      </c>
      <c r="AK288">
        <v>-2.6700000000000002E-2</v>
      </c>
      <c r="AL288">
        <v>-3.9600000000000003E-2</v>
      </c>
      <c r="AM288">
        <v>-1.43E-2</v>
      </c>
      <c r="AN288">
        <v>-5.8200000000000002E-2</v>
      </c>
      <c r="AO288">
        <v>4.3799999999999999E-2</v>
      </c>
    </row>
    <row r="289" spans="1:41">
      <c r="A289">
        <v>198203</v>
      </c>
      <c r="B289">
        <v>-1.8700000000000001E-2</v>
      </c>
      <c r="C289">
        <v>-1.6000000000000001E-3</v>
      </c>
      <c r="D289">
        <v>3.7900000000000003E-2</v>
      </c>
      <c r="E289">
        <v>2.93E-2</v>
      </c>
      <c r="F289">
        <v>9.7999999999999997E-3</v>
      </c>
      <c r="H289">
        <v>198203</v>
      </c>
      <c r="I289">
        <v>-2.1399999999999999E-2</v>
      </c>
      <c r="J289">
        <v>-2.2599999999999999E-2</v>
      </c>
      <c r="K289">
        <v>-1.7299999999999999E-2</v>
      </c>
      <c r="L289">
        <v>-1.9300000000000001E-2</v>
      </c>
      <c r="M289">
        <v>-1.2E-2</v>
      </c>
      <c r="N289">
        <v>-1.2999999999999999E-2</v>
      </c>
      <c r="O289">
        <v>-1.78E-2</v>
      </c>
      <c r="P289">
        <v>-2.1299999999999999E-2</v>
      </c>
      <c r="Q289">
        <v>-2.1499999999999998E-2</v>
      </c>
      <c r="R289">
        <v>-1.7299999999999999E-2</v>
      </c>
      <c r="S289">
        <v>-4.1000000000000003E-3</v>
      </c>
      <c r="T289">
        <v>-0.05</v>
      </c>
      <c r="U289">
        <v>-3.7699999999999997E-2</v>
      </c>
      <c r="V289">
        <v>6.9999999999999999E-4</v>
      </c>
      <c r="W289">
        <v>-2.1399999999999999E-2</v>
      </c>
      <c r="X289">
        <v>-2.69E-2</v>
      </c>
      <c r="Y289">
        <v>-9.4999999999999998E-3</v>
      </c>
      <c r="Z289">
        <v>3.0000000000000001E-3</v>
      </c>
      <c r="AA289">
        <v>1.03E-2</v>
      </c>
      <c r="AB289">
        <v>8.6999999999999994E-3</v>
      </c>
      <c r="AC289">
        <v>6.7000000000000002E-3</v>
      </c>
      <c r="AD289">
        <v>5.67E-2</v>
      </c>
      <c r="AE289">
        <v>-5.4300000000000001E-2</v>
      </c>
      <c r="AF289">
        <v>-3.4099999999999998E-2</v>
      </c>
      <c r="AG289">
        <v>-2.1000000000000001E-2</v>
      </c>
      <c r="AH289">
        <v>-2.35E-2</v>
      </c>
      <c r="AI289">
        <v>-1.8800000000000001E-2</v>
      </c>
      <c r="AJ289">
        <v>-3.1300000000000001E-2</v>
      </c>
      <c r="AK289">
        <v>-1.0699999999999999E-2</v>
      </c>
      <c r="AL289">
        <v>7.4999999999999997E-3</v>
      </c>
      <c r="AM289">
        <v>6.7999999999999996E-3</v>
      </c>
      <c r="AN289">
        <v>-1.4999999999999999E-2</v>
      </c>
      <c r="AO289">
        <v>3.9300000000000002E-2</v>
      </c>
    </row>
    <row r="290" spans="1:41">
      <c r="A290">
        <v>198204</v>
      </c>
      <c r="B290">
        <v>3.27E-2</v>
      </c>
      <c r="C290">
        <v>1.5100000000000001E-2</v>
      </c>
      <c r="D290">
        <v>-2.81E-2</v>
      </c>
      <c r="E290">
        <v>-4.1999999999999997E-3</v>
      </c>
      <c r="F290">
        <v>1.1299999999999999E-2</v>
      </c>
      <c r="H290">
        <v>198204</v>
      </c>
      <c r="I290">
        <v>3.6700000000000003E-2</v>
      </c>
      <c r="J290">
        <v>4.8000000000000001E-2</v>
      </c>
      <c r="K290">
        <v>4.2099999999999999E-2</v>
      </c>
      <c r="L290">
        <v>4.9700000000000001E-2</v>
      </c>
      <c r="M290">
        <v>4.41E-2</v>
      </c>
      <c r="N290">
        <v>4.1799999999999997E-2</v>
      </c>
      <c r="O290">
        <v>3.4099999999999998E-2</v>
      </c>
      <c r="P290">
        <v>4.2099999999999999E-2</v>
      </c>
      <c r="Q290">
        <v>4.0399999999999998E-2</v>
      </c>
      <c r="R290">
        <v>2.5499999999999998E-2</v>
      </c>
      <c r="S290">
        <v>1.12E-2</v>
      </c>
      <c r="T290">
        <v>5.0999999999999997E-2</v>
      </c>
      <c r="U290">
        <v>5.7299999999999997E-2</v>
      </c>
      <c r="V290">
        <v>3.1699999999999999E-2</v>
      </c>
      <c r="W290">
        <v>3.1899999999999998E-2</v>
      </c>
      <c r="X290">
        <v>2.12E-2</v>
      </c>
      <c r="Y290">
        <v>3.1300000000000001E-2</v>
      </c>
      <c r="Z290">
        <v>2.23E-2</v>
      </c>
      <c r="AA290">
        <v>2.63E-2</v>
      </c>
      <c r="AB290">
        <v>3.5999999999999999E-3</v>
      </c>
      <c r="AC290">
        <v>3.2099999999999997E-2</v>
      </c>
      <c r="AD290">
        <v>-1.89E-2</v>
      </c>
      <c r="AE290">
        <v>4.5499999999999999E-2</v>
      </c>
      <c r="AF290">
        <v>3.1300000000000001E-2</v>
      </c>
      <c r="AG290">
        <v>3.7900000000000003E-2</v>
      </c>
      <c r="AH290">
        <v>2.9399999999999999E-2</v>
      </c>
      <c r="AI290">
        <v>3.1600000000000003E-2</v>
      </c>
      <c r="AJ290">
        <v>2.5999999999999999E-2</v>
      </c>
      <c r="AK290">
        <v>3.5999999999999997E-2</v>
      </c>
      <c r="AL290">
        <v>4.2299999999999997E-2</v>
      </c>
      <c r="AM290">
        <v>1.7399999999999999E-2</v>
      </c>
      <c r="AN290">
        <v>4.0899999999999999E-2</v>
      </c>
      <c r="AO290">
        <v>-4.5999999999999999E-3</v>
      </c>
    </row>
    <row r="291" spans="1:41">
      <c r="A291">
        <v>198205</v>
      </c>
      <c r="B291">
        <v>-3.9899999999999998E-2</v>
      </c>
      <c r="C291">
        <v>4.5999999999999999E-3</v>
      </c>
      <c r="D291">
        <v>1.83E-2</v>
      </c>
      <c r="E291">
        <v>2.5600000000000001E-2</v>
      </c>
      <c r="F291">
        <v>1.06E-2</v>
      </c>
      <c r="H291">
        <v>198205</v>
      </c>
      <c r="I291">
        <v>-2.9000000000000001E-2</v>
      </c>
      <c r="J291">
        <v>-2.7099999999999999E-2</v>
      </c>
      <c r="K291">
        <v>-3.7900000000000003E-2</v>
      </c>
      <c r="L291">
        <v>-4.7100000000000003E-2</v>
      </c>
      <c r="M291">
        <v>-3.4599999999999999E-2</v>
      </c>
      <c r="N291">
        <v>-3.61E-2</v>
      </c>
      <c r="O291">
        <v>-4.99E-2</v>
      </c>
      <c r="P291">
        <v>-5.0999999999999997E-2</v>
      </c>
      <c r="Q291">
        <v>-5.4600000000000003E-2</v>
      </c>
      <c r="R291">
        <v>-3.1800000000000002E-2</v>
      </c>
      <c r="S291">
        <v>2.8E-3</v>
      </c>
      <c r="T291">
        <v>-6.13E-2</v>
      </c>
      <c r="U291">
        <v>-4.3499999999999997E-2</v>
      </c>
      <c r="V291">
        <v>-3.3500000000000002E-2</v>
      </c>
      <c r="W291">
        <v>-3.1800000000000002E-2</v>
      </c>
      <c r="X291">
        <v>-2.87E-2</v>
      </c>
      <c r="Y291">
        <v>-3.5200000000000002E-2</v>
      </c>
      <c r="Z291">
        <v>-4.0800000000000003E-2</v>
      </c>
      <c r="AA291">
        <v>-4.2700000000000002E-2</v>
      </c>
      <c r="AB291">
        <v>-2.3199999999999998E-2</v>
      </c>
      <c r="AC291">
        <v>-3.4299999999999997E-2</v>
      </c>
      <c r="AD291">
        <v>2.7E-2</v>
      </c>
      <c r="AE291">
        <v>-7.4899999999999994E-2</v>
      </c>
      <c r="AF291">
        <v>-5.6899999999999999E-2</v>
      </c>
      <c r="AG291">
        <v>-4.5499999999999999E-2</v>
      </c>
      <c r="AH291">
        <v>-2.6599999999999999E-2</v>
      </c>
      <c r="AI291">
        <v>-3.95E-2</v>
      </c>
      <c r="AJ291">
        <v>-2.2599999999999999E-2</v>
      </c>
      <c r="AK291">
        <v>-3.95E-2</v>
      </c>
      <c r="AL291">
        <v>-3.9100000000000003E-2</v>
      </c>
      <c r="AM291">
        <v>-4.0800000000000003E-2</v>
      </c>
      <c r="AN291">
        <v>-3.04E-2</v>
      </c>
      <c r="AO291">
        <v>4.4499999999999998E-2</v>
      </c>
    </row>
    <row r="292" spans="1:41">
      <c r="A292">
        <v>198206</v>
      </c>
      <c r="B292">
        <v>-3.09E-2</v>
      </c>
      <c r="C292">
        <v>-3.8E-3</v>
      </c>
      <c r="D292">
        <v>1.5299999999999999E-2</v>
      </c>
      <c r="E292">
        <v>4.99E-2</v>
      </c>
      <c r="F292">
        <v>9.5999999999999992E-3</v>
      </c>
      <c r="H292">
        <v>198206</v>
      </c>
      <c r="I292">
        <v>-3.6999999999999998E-2</v>
      </c>
      <c r="J292">
        <v>-4.1399999999999999E-2</v>
      </c>
      <c r="K292">
        <v>-3.6700000000000003E-2</v>
      </c>
      <c r="L292">
        <v>-2.7699999999999999E-2</v>
      </c>
      <c r="M292">
        <v>-3.78E-2</v>
      </c>
      <c r="N292">
        <v>-2.8199999999999999E-2</v>
      </c>
      <c r="O292">
        <v>-3.3599999999999998E-2</v>
      </c>
      <c r="P292">
        <v>-2.86E-2</v>
      </c>
      <c r="Q292">
        <v>-3.6799999999999999E-2</v>
      </c>
      <c r="R292">
        <v>-2.7099999999999999E-2</v>
      </c>
      <c r="S292">
        <v>-9.9000000000000008E-3</v>
      </c>
      <c r="T292">
        <v>-5.4300000000000001E-2</v>
      </c>
      <c r="U292">
        <v>-3.32E-2</v>
      </c>
      <c r="V292">
        <v>-2.1000000000000001E-2</v>
      </c>
      <c r="W292">
        <v>-2.63E-2</v>
      </c>
      <c r="X292">
        <v>-1.6E-2</v>
      </c>
      <c r="Y292">
        <v>-1.7299999999999999E-2</v>
      </c>
      <c r="Z292">
        <v>-3.0099999999999998E-2</v>
      </c>
      <c r="AA292">
        <v>-2.2100000000000002E-2</v>
      </c>
      <c r="AB292">
        <v>-3.39E-2</v>
      </c>
      <c r="AC292">
        <v>-1.5100000000000001E-2</v>
      </c>
      <c r="AD292">
        <v>3.9199999999999999E-2</v>
      </c>
      <c r="AE292">
        <v>-0.1002</v>
      </c>
      <c r="AF292">
        <v>-6.4399999999999999E-2</v>
      </c>
      <c r="AG292">
        <v>-3.49E-2</v>
      </c>
      <c r="AH292">
        <v>-1.9599999999999999E-2</v>
      </c>
      <c r="AI292">
        <v>-5.4199999999999998E-2</v>
      </c>
      <c r="AJ292">
        <v>-3.6900000000000002E-2</v>
      </c>
      <c r="AK292">
        <v>-1.9599999999999999E-2</v>
      </c>
      <c r="AL292">
        <v>-1.6799999999999999E-2</v>
      </c>
      <c r="AM292">
        <v>-9.1000000000000004E-3</v>
      </c>
      <c r="AN292">
        <v>-1.1999999999999999E-3</v>
      </c>
      <c r="AO292">
        <v>9.9000000000000005E-2</v>
      </c>
    </row>
    <row r="293" spans="1:41">
      <c r="A293">
        <v>198207</v>
      </c>
      <c r="B293">
        <v>-3.1899999999999998E-2</v>
      </c>
      <c r="C293">
        <v>8.8000000000000005E-3</v>
      </c>
      <c r="D293">
        <v>2E-3</v>
      </c>
      <c r="E293">
        <v>4.4600000000000001E-2</v>
      </c>
      <c r="F293">
        <v>1.0500000000000001E-2</v>
      </c>
      <c r="H293">
        <v>198207</v>
      </c>
      <c r="I293">
        <v>-2.7900000000000001E-2</v>
      </c>
      <c r="J293">
        <v>-3.1199999999999999E-2</v>
      </c>
      <c r="K293">
        <v>-3.0800000000000001E-2</v>
      </c>
      <c r="L293">
        <v>-1.14E-2</v>
      </c>
      <c r="M293">
        <v>-2.5100000000000001E-2</v>
      </c>
      <c r="N293">
        <v>-3.04E-2</v>
      </c>
      <c r="O293">
        <v>-3.0499999999999999E-2</v>
      </c>
      <c r="P293">
        <v>-4.5499999999999999E-2</v>
      </c>
      <c r="Q293">
        <v>-4.6199999999999998E-2</v>
      </c>
      <c r="R293">
        <v>-2.7799999999999998E-2</v>
      </c>
      <c r="S293">
        <v>-1E-4</v>
      </c>
      <c r="T293">
        <v>-3.0599999999999999E-2</v>
      </c>
      <c r="U293">
        <v>8.9999999999999998E-4</v>
      </c>
      <c r="V293">
        <v>-3.0599999999999999E-2</v>
      </c>
      <c r="W293">
        <v>-5.8500000000000003E-2</v>
      </c>
      <c r="X293">
        <v>-4.1700000000000001E-2</v>
      </c>
      <c r="Y293">
        <v>-4.8500000000000001E-2</v>
      </c>
      <c r="Z293">
        <v>-4.2900000000000001E-2</v>
      </c>
      <c r="AA293">
        <v>-2.52E-2</v>
      </c>
      <c r="AB293">
        <v>-2.7300000000000001E-2</v>
      </c>
      <c r="AC293">
        <v>-3.0499999999999999E-2</v>
      </c>
      <c r="AD293">
        <v>1E-4</v>
      </c>
      <c r="AE293">
        <v>-7.6999999999999999E-2</v>
      </c>
      <c r="AF293">
        <v>-5.7299999999999997E-2</v>
      </c>
      <c r="AG293">
        <v>-4.7699999999999999E-2</v>
      </c>
      <c r="AH293">
        <v>-3.8899999999999997E-2</v>
      </c>
      <c r="AI293">
        <v>-5.62E-2</v>
      </c>
      <c r="AJ293">
        <v>-0.05</v>
      </c>
      <c r="AK293">
        <v>-3.5299999999999998E-2</v>
      </c>
      <c r="AL293">
        <v>-1.38E-2</v>
      </c>
      <c r="AM293">
        <v>1.43E-2</v>
      </c>
      <c r="AN293">
        <v>-2.4299999999999999E-2</v>
      </c>
      <c r="AO293">
        <v>5.2699999999999997E-2</v>
      </c>
    </row>
    <row r="294" spans="1:41">
      <c r="A294">
        <v>198208</v>
      </c>
      <c r="B294">
        <v>0.1114</v>
      </c>
      <c r="C294">
        <v>-4.1200000000000001E-2</v>
      </c>
      <c r="D294">
        <v>1.18E-2</v>
      </c>
      <c r="E294">
        <v>-3.5200000000000002E-2</v>
      </c>
      <c r="F294">
        <v>7.6E-3</v>
      </c>
      <c r="H294">
        <v>198208</v>
      </c>
      <c r="I294">
        <v>3.6700000000000003E-2</v>
      </c>
      <c r="J294">
        <v>6.2100000000000002E-2</v>
      </c>
      <c r="K294">
        <v>6.7699999999999996E-2</v>
      </c>
      <c r="L294">
        <v>7.8200000000000006E-2</v>
      </c>
      <c r="M294">
        <v>0.10340000000000001</v>
      </c>
      <c r="N294">
        <v>0.1048</v>
      </c>
      <c r="O294">
        <v>0.11169999999999999</v>
      </c>
      <c r="P294">
        <v>0.12230000000000001</v>
      </c>
      <c r="Q294">
        <v>0.1148</v>
      </c>
      <c r="R294">
        <v>0.11890000000000001</v>
      </c>
      <c r="S294">
        <v>-8.2199999999999995E-2</v>
      </c>
      <c r="T294">
        <v>0.1051</v>
      </c>
      <c r="U294">
        <v>9.5799999999999996E-2</v>
      </c>
      <c r="V294">
        <v>9.3399999999999997E-2</v>
      </c>
      <c r="W294">
        <v>0.1303</v>
      </c>
      <c r="X294">
        <v>0.10489999999999999</v>
      </c>
      <c r="Y294">
        <v>0.12509999999999999</v>
      </c>
      <c r="Z294">
        <v>0.1193</v>
      </c>
      <c r="AA294">
        <v>0.12590000000000001</v>
      </c>
      <c r="AB294">
        <v>0.1118</v>
      </c>
      <c r="AC294">
        <v>0.10489999999999999</v>
      </c>
      <c r="AD294">
        <v>-2.0000000000000001E-4</v>
      </c>
      <c r="AE294">
        <v>9.8599999999999993E-2</v>
      </c>
      <c r="AF294">
        <v>0.15709999999999999</v>
      </c>
      <c r="AG294">
        <v>0.14369999999999999</v>
      </c>
      <c r="AH294">
        <v>0.12379999999999999</v>
      </c>
      <c r="AI294">
        <v>0.1071</v>
      </c>
      <c r="AJ294">
        <v>0.1275</v>
      </c>
      <c r="AK294">
        <v>9.7500000000000003E-2</v>
      </c>
      <c r="AL294">
        <v>0.1061</v>
      </c>
      <c r="AM294">
        <v>9.69E-2</v>
      </c>
      <c r="AN294">
        <v>8.9300000000000004E-2</v>
      </c>
      <c r="AO294">
        <v>-9.2999999999999992E-3</v>
      </c>
    </row>
    <row r="295" spans="1:41">
      <c r="A295">
        <v>198209</v>
      </c>
      <c r="B295">
        <v>1.29E-2</v>
      </c>
      <c r="C295">
        <v>2.8899999999999999E-2</v>
      </c>
      <c r="D295">
        <v>3.2000000000000002E-3</v>
      </c>
      <c r="E295">
        <v>4.1799999999999997E-2</v>
      </c>
      <c r="F295">
        <v>5.1000000000000004E-3</v>
      </c>
      <c r="H295">
        <v>198209</v>
      </c>
      <c r="I295">
        <v>2.7199999999999998E-2</v>
      </c>
      <c r="J295">
        <v>3.6999999999999998E-2</v>
      </c>
      <c r="K295">
        <v>3.5799999999999998E-2</v>
      </c>
      <c r="L295">
        <v>3.61E-2</v>
      </c>
      <c r="M295">
        <v>4.1599999999999998E-2</v>
      </c>
      <c r="N295">
        <v>2.8199999999999999E-2</v>
      </c>
      <c r="O295">
        <v>1.8700000000000001E-2</v>
      </c>
      <c r="P295">
        <v>2.9100000000000001E-2</v>
      </c>
      <c r="Q295">
        <v>1.0500000000000001E-2</v>
      </c>
      <c r="R295">
        <v>3.0999999999999999E-3</v>
      </c>
      <c r="S295">
        <v>2.41E-2</v>
      </c>
      <c r="T295">
        <v>1.0699999999999999E-2</v>
      </c>
      <c r="U295">
        <v>2.07E-2</v>
      </c>
      <c r="V295">
        <v>1.41E-2</v>
      </c>
      <c r="W295">
        <v>2.2100000000000002E-2</v>
      </c>
      <c r="X295">
        <v>2.7699999999999999E-2</v>
      </c>
      <c r="Y295">
        <v>1.8100000000000002E-2</v>
      </c>
      <c r="Z295">
        <v>7.1999999999999998E-3</v>
      </c>
      <c r="AA295">
        <v>-1.6999999999999999E-3</v>
      </c>
      <c r="AB295">
        <v>7.3000000000000001E-3</v>
      </c>
      <c r="AC295">
        <v>3.0000000000000001E-3</v>
      </c>
      <c r="AD295">
        <v>-7.7000000000000002E-3</v>
      </c>
      <c r="AE295">
        <v>-3.9E-2</v>
      </c>
      <c r="AF295">
        <v>-4.1999999999999997E-3</v>
      </c>
      <c r="AG295">
        <v>1.7899999999999999E-2</v>
      </c>
      <c r="AH295">
        <v>2.3900000000000001E-2</v>
      </c>
      <c r="AI295">
        <v>7.7000000000000002E-3</v>
      </c>
      <c r="AJ295">
        <v>1.54E-2</v>
      </c>
      <c r="AK295">
        <v>4.7999999999999996E-3</v>
      </c>
      <c r="AL295">
        <v>1.46E-2</v>
      </c>
      <c r="AM295">
        <v>1.9699999999999999E-2</v>
      </c>
      <c r="AN295">
        <v>4.3900000000000002E-2</v>
      </c>
      <c r="AO295">
        <v>8.2900000000000001E-2</v>
      </c>
    </row>
    <row r="296" spans="1:41">
      <c r="A296">
        <v>198210</v>
      </c>
      <c r="B296">
        <v>0.113</v>
      </c>
      <c r="C296">
        <v>2.3699999999999999E-2</v>
      </c>
      <c r="D296">
        <v>-3.6999999999999998E-2</v>
      </c>
      <c r="E296">
        <v>2.0000000000000001E-4</v>
      </c>
      <c r="F296">
        <v>5.8999999999999999E-3</v>
      </c>
      <c r="H296">
        <v>198210</v>
      </c>
      <c r="I296">
        <v>0.1235</v>
      </c>
      <c r="J296">
        <v>0.14799999999999999</v>
      </c>
      <c r="K296">
        <v>0.1401</v>
      </c>
      <c r="L296">
        <v>0.12920000000000001</v>
      </c>
      <c r="M296">
        <v>0.13150000000000001</v>
      </c>
      <c r="N296">
        <v>0.13519999999999999</v>
      </c>
      <c r="O296">
        <v>0.1479</v>
      </c>
      <c r="P296">
        <v>0.1255</v>
      </c>
      <c r="Q296">
        <v>0.11119999999999999</v>
      </c>
      <c r="R296">
        <v>9.9199999999999997E-2</v>
      </c>
      <c r="S296">
        <v>2.4299999999999999E-2</v>
      </c>
      <c r="T296">
        <v>0.1467</v>
      </c>
      <c r="U296">
        <v>0.1048</v>
      </c>
      <c r="V296">
        <v>0.12759999999999999</v>
      </c>
      <c r="W296">
        <v>9.8400000000000001E-2</v>
      </c>
      <c r="X296">
        <v>9.3700000000000006E-2</v>
      </c>
      <c r="Y296">
        <v>0.11840000000000001</v>
      </c>
      <c r="Z296">
        <v>0.1232</v>
      </c>
      <c r="AA296">
        <v>9.9199999999999997E-2</v>
      </c>
      <c r="AB296">
        <v>6.7900000000000002E-2</v>
      </c>
      <c r="AC296">
        <v>0.1215</v>
      </c>
      <c r="AD296">
        <v>-2.52E-2</v>
      </c>
      <c r="AE296">
        <v>0.13200000000000001</v>
      </c>
      <c r="AF296">
        <v>0.1154</v>
      </c>
      <c r="AG296">
        <v>0.125</v>
      </c>
      <c r="AH296">
        <v>0.1043</v>
      </c>
      <c r="AI296">
        <v>8.6699999999999999E-2</v>
      </c>
      <c r="AJ296">
        <v>0.1605</v>
      </c>
      <c r="AK296">
        <v>0.1198</v>
      </c>
      <c r="AL296">
        <v>0.1004</v>
      </c>
      <c r="AM296">
        <v>9.7699999999999995E-2</v>
      </c>
      <c r="AN296">
        <v>0.13339999999999999</v>
      </c>
      <c r="AO296">
        <v>1.4E-3</v>
      </c>
    </row>
    <row r="297" spans="1:41">
      <c r="A297">
        <v>198211</v>
      </c>
      <c r="B297">
        <v>4.6800000000000001E-2</v>
      </c>
      <c r="C297">
        <v>4.8000000000000001E-2</v>
      </c>
      <c r="D297">
        <v>-1.9400000000000001E-2</v>
      </c>
      <c r="E297">
        <v>5.91E-2</v>
      </c>
      <c r="F297">
        <v>6.3E-3</v>
      </c>
      <c r="H297">
        <v>198211</v>
      </c>
      <c r="I297">
        <v>0.1113</v>
      </c>
      <c r="J297">
        <v>7.4700000000000003E-2</v>
      </c>
      <c r="K297">
        <v>7.6399999999999996E-2</v>
      </c>
      <c r="L297">
        <v>8.5300000000000001E-2</v>
      </c>
      <c r="M297">
        <v>8.3199999999999996E-2</v>
      </c>
      <c r="N297">
        <v>7.3700000000000002E-2</v>
      </c>
      <c r="O297">
        <v>6.8400000000000002E-2</v>
      </c>
      <c r="P297">
        <v>4.9299999999999997E-2</v>
      </c>
      <c r="Q297">
        <v>4.3900000000000002E-2</v>
      </c>
      <c r="R297">
        <v>3.1300000000000001E-2</v>
      </c>
      <c r="S297">
        <v>0.08</v>
      </c>
      <c r="T297">
        <v>8.3500000000000005E-2</v>
      </c>
      <c r="U297">
        <v>5.9799999999999999E-2</v>
      </c>
      <c r="V297">
        <v>6.0699999999999997E-2</v>
      </c>
      <c r="W297">
        <v>2.9399999999999999E-2</v>
      </c>
      <c r="X297">
        <v>2.3599999999999999E-2</v>
      </c>
      <c r="Y297">
        <v>2.5999999999999999E-2</v>
      </c>
      <c r="Z297">
        <v>2.4500000000000001E-2</v>
      </c>
      <c r="AA297">
        <v>3.7400000000000003E-2</v>
      </c>
      <c r="AB297">
        <v>3.0700000000000002E-2</v>
      </c>
      <c r="AC297">
        <v>6.9599999999999995E-2</v>
      </c>
      <c r="AD297">
        <v>-1.3899999999999999E-2</v>
      </c>
      <c r="AE297">
        <v>9.7000000000000003E-3</v>
      </c>
      <c r="AF297">
        <v>4.0599999999999997E-2</v>
      </c>
      <c r="AG297">
        <v>-8.2000000000000007E-3</v>
      </c>
      <c r="AH297">
        <v>5.3199999999999997E-2</v>
      </c>
      <c r="AI297">
        <v>3.5499999999999997E-2</v>
      </c>
      <c r="AJ297">
        <v>4.9799999999999997E-2</v>
      </c>
      <c r="AK297">
        <v>6.1100000000000002E-2</v>
      </c>
      <c r="AL297">
        <v>5.0799999999999998E-2</v>
      </c>
      <c r="AM297">
        <v>5.8999999999999997E-2</v>
      </c>
      <c r="AN297">
        <v>9.5100000000000004E-2</v>
      </c>
      <c r="AO297">
        <v>8.5400000000000004E-2</v>
      </c>
    </row>
    <row r="298" spans="1:41">
      <c r="A298">
        <v>198212</v>
      </c>
      <c r="B298">
        <v>5.4999999999999997E-3</v>
      </c>
      <c r="C298">
        <v>-1.9E-3</v>
      </c>
      <c r="D298">
        <v>2.0000000000000001E-4</v>
      </c>
      <c r="E298">
        <v>2.0000000000000001E-4</v>
      </c>
      <c r="F298">
        <v>6.7000000000000002E-3</v>
      </c>
      <c r="H298">
        <v>198212</v>
      </c>
      <c r="I298">
        <v>1.35E-2</v>
      </c>
      <c r="J298">
        <v>1.2800000000000001E-2</v>
      </c>
      <c r="K298">
        <v>2.3E-3</v>
      </c>
      <c r="L298">
        <v>-2.3E-3</v>
      </c>
      <c r="M298">
        <v>-2.2000000000000001E-3</v>
      </c>
      <c r="N298">
        <v>-8.9999999999999998E-4</v>
      </c>
      <c r="O298">
        <v>1.6000000000000001E-3</v>
      </c>
      <c r="P298">
        <v>1.0999999999999999E-2</v>
      </c>
      <c r="Q298">
        <v>3.2000000000000002E-3</v>
      </c>
      <c r="R298">
        <v>7.0000000000000001E-3</v>
      </c>
      <c r="S298">
        <v>6.4999999999999997E-3</v>
      </c>
      <c r="T298">
        <v>-9.5999999999999992E-3</v>
      </c>
      <c r="U298">
        <v>3.27E-2</v>
      </c>
      <c r="V298">
        <v>-1.04E-2</v>
      </c>
      <c r="W298">
        <v>2.7000000000000001E-3</v>
      </c>
      <c r="X298">
        <v>8.9999999999999993E-3</v>
      </c>
      <c r="Y298">
        <v>-2.0000000000000001E-4</v>
      </c>
      <c r="Z298">
        <v>4.7999999999999996E-3</v>
      </c>
      <c r="AA298">
        <v>-8.9999999999999993E-3</v>
      </c>
      <c r="AB298">
        <v>3.2300000000000002E-2</v>
      </c>
      <c r="AC298">
        <v>3.7199999999999997E-2</v>
      </c>
      <c r="AD298">
        <v>4.6800000000000001E-2</v>
      </c>
      <c r="AE298">
        <v>3.1600000000000003E-2</v>
      </c>
      <c r="AF298">
        <v>1.8599999999999998E-2</v>
      </c>
      <c r="AG298">
        <v>6.7999999999999996E-3</v>
      </c>
      <c r="AH298">
        <v>-1.43E-2</v>
      </c>
      <c r="AI298">
        <v>-4.7999999999999996E-3</v>
      </c>
      <c r="AJ298">
        <v>1.06E-2</v>
      </c>
      <c r="AK298">
        <v>2.8E-3</v>
      </c>
      <c r="AL298">
        <v>-1.6000000000000001E-3</v>
      </c>
      <c r="AM298">
        <v>2.1100000000000001E-2</v>
      </c>
      <c r="AN298">
        <v>-5.3E-3</v>
      </c>
      <c r="AO298">
        <v>-3.6900000000000002E-2</v>
      </c>
    </row>
    <row r="299" spans="1:41">
      <c r="A299">
        <v>198301</v>
      </c>
      <c r="B299">
        <v>3.5900000000000001E-2</v>
      </c>
      <c r="C299">
        <v>2.7E-2</v>
      </c>
      <c r="D299">
        <v>-8.6999999999999994E-3</v>
      </c>
      <c r="E299">
        <v>-1.7000000000000001E-2</v>
      </c>
      <c r="F299">
        <v>6.8999999999999999E-3</v>
      </c>
      <c r="H299">
        <v>198301</v>
      </c>
      <c r="I299">
        <v>0.10929999999999999</v>
      </c>
      <c r="J299">
        <v>7.5800000000000006E-2</v>
      </c>
      <c r="K299">
        <v>5.2900000000000003E-2</v>
      </c>
      <c r="L299">
        <v>6.1100000000000002E-2</v>
      </c>
      <c r="M299">
        <v>4.3299999999999998E-2</v>
      </c>
      <c r="N299">
        <v>3.4000000000000002E-2</v>
      </c>
      <c r="O299">
        <v>2.75E-2</v>
      </c>
      <c r="P299">
        <v>2.9399999999999999E-2</v>
      </c>
      <c r="Q299">
        <v>2.0500000000000001E-2</v>
      </c>
      <c r="R299">
        <v>3.2099999999999997E-2</v>
      </c>
      <c r="S299">
        <v>7.7200000000000005E-2</v>
      </c>
      <c r="T299">
        <v>4.2000000000000003E-2</v>
      </c>
      <c r="U299">
        <v>2.1999999999999999E-2</v>
      </c>
      <c r="V299">
        <v>2.7799999999999998E-2</v>
      </c>
      <c r="W299">
        <v>2.9899999999999999E-2</v>
      </c>
      <c r="X299">
        <v>1.9199999999999998E-2</v>
      </c>
      <c r="Y299">
        <v>4.4600000000000001E-2</v>
      </c>
      <c r="Z299">
        <v>2.3099999999999999E-2</v>
      </c>
      <c r="AA299">
        <v>6.83E-2</v>
      </c>
      <c r="AB299">
        <v>2.18E-2</v>
      </c>
      <c r="AC299">
        <v>3.3399999999999999E-2</v>
      </c>
      <c r="AD299">
        <v>-8.6E-3</v>
      </c>
      <c r="AE299">
        <v>6.3399999999999998E-2</v>
      </c>
      <c r="AF299">
        <v>4.0399999999999998E-2</v>
      </c>
      <c r="AG299">
        <v>3.9899999999999998E-2</v>
      </c>
      <c r="AH299">
        <v>8.2500000000000004E-2</v>
      </c>
      <c r="AI299">
        <v>3.7699999999999997E-2</v>
      </c>
      <c r="AJ299">
        <v>9.4999999999999998E-3</v>
      </c>
      <c r="AK299">
        <v>1.72E-2</v>
      </c>
      <c r="AL299">
        <v>1.2E-2</v>
      </c>
      <c r="AM299">
        <v>3.8199999999999998E-2</v>
      </c>
      <c r="AN299">
        <v>1.8499999999999999E-2</v>
      </c>
      <c r="AO299">
        <v>-4.4900000000000002E-2</v>
      </c>
    </row>
    <row r="300" spans="1:41">
      <c r="A300">
        <v>198302</v>
      </c>
      <c r="B300">
        <v>2.5899999999999999E-2</v>
      </c>
      <c r="C300">
        <v>3.2399999999999998E-2</v>
      </c>
      <c r="D300">
        <v>6.7999999999999996E-3</v>
      </c>
      <c r="E300">
        <v>3.8199999999999998E-2</v>
      </c>
      <c r="F300">
        <v>6.1999999999999998E-3</v>
      </c>
      <c r="H300">
        <v>198302</v>
      </c>
      <c r="I300">
        <v>4.7199999999999999E-2</v>
      </c>
      <c r="J300">
        <v>4.7800000000000002E-2</v>
      </c>
      <c r="K300">
        <v>5.8400000000000001E-2</v>
      </c>
      <c r="L300">
        <v>4.9399999999999999E-2</v>
      </c>
      <c r="M300">
        <v>4.9399999999999999E-2</v>
      </c>
      <c r="N300">
        <v>4.1300000000000003E-2</v>
      </c>
      <c r="O300">
        <v>3.3799999999999997E-2</v>
      </c>
      <c r="P300">
        <v>2.12E-2</v>
      </c>
      <c r="Q300">
        <v>2.3699999999999999E-2</v>
      </c>
      <c r="R300">
        <v>1.7999999999999999E-2</v>
      </c>
      <c r="S300">
        <v>2.92E-2</v>
      </c>
      <c r="T300">
        <v>2.8000000000000001E-2</v>
      </c>
      <c r="U300">
        <v>2.4899999999999999E-2</v>
      </c>
      <c r="V300">
        <v>4.2700000000000002E-2</v>
      </c>
      <c r="W300">
        <v>2.1600000000000001E-2</v>
      </c>
      <c r="X300">
        <v>2.52E-2</v>
      </c>
      <c r="Y300">
        <v>3.9699999999999999E-2</v>
      </c>
      <c r="Z300">
        <v>1.21E-2</v>
      </c>
      <c r="AA300">
        <v>1.4200000000000001E-2</v>
      </c>
      <c r="AB300">
        <v>2.7E-2</v>
      </c>
      <c r="AC300">
        <v>4.7199999999999999E-2</v>
      </c>
      <c r="AD300">
        <v>1.9199999999999998E-2</v>
      </c>
      <c r="AE300">
        <v>-2.6200000000000001E-2</v>
      </c>
      <c r="AF300">
        <v>1.5900000000000001E-2</v>
      </c>
      <c r="AG300">
        <v>1.9699999999999999E-2</v>
      </c>
      <c r="AH300">
        <v>5.4999999999999997E-3</v>
      </c>
      <c r="AI300">
        <v>2.8899999999999999E-2</v>
      </c>
      <c r="AJ300">
        <v>2.2599999999999999E-2</v>
      </c>
      <c r="AK300">
        <v>3.61E-2</v>
      </c>
      <c r="AL300">
        <v>3.6200000000000003E-2</v>
      </c>
      <c r="AM300">
        <v>4.4299999999999999E-2</v>
      </c>
      <c r="AN300">
        <v>6.2700000000000006E-2</v>
      </c>
      <c r="AO300">
        <v>8.8900000000000007E-2</v>
      </c>
    </row>
    <row r="301" spans="1:41">
      <c r="A301">
        <v>198303</v>
      </c>
      <c r="B301">
        <v>2.8199999999999999E-2</v>
      </c>
      <c r="C301">
        <v>1.78E-2</v>
      </c>
      <c r="D301">
        <v>2.07E-2</v>
      </c>
      <c r="E301">
        <v>9.2999999999999992E-3</v>
      </c>
      <c r="F301">
        <v>6.3E-3</v>
      </c>
      <c r="H301">
        <v>198303</v>
      </c>
      <c r="I301">
        <v>5.0200000000000002E-2</v>
      </c>
      <c r="J301">
        <v>3.9199999999999999E-2</v>
      </c>
      <c r="K301">
        <v>3.78E-2</v>
      </c>
      <c r="L301">
        <v>3.0300000000000001E-2</v>
      </c>
      <c r="M301">
        <v>4.3200000000000002E-2</v>
      </c>
      <c r="N301">
        <v>3.8800000000000001E-2</v>
      </c>
      <c r="O301">
        <v>2.58E-2</v>
      </c>
      <c r="P301">
        <v>2.2499999999999999E-2</v>
      </c>
      <c r="Q301">
        <v>3.2000000000000001E-2</v>
      </c>
      <c r="R301">
        <v>2.4400000000000002E-2</v>
      </c>
      <c r="S301">
        <v>2.58E-2</v>
      </c>
      <c r="T301">
        <v>1.4E-2</v>
      </c>
      <c r="U301">
        <v>2.6100000000000002E-2</v>
      </c>
      <c r="V301">
        <v>1.5299999999999999E-2</v>
      </c>
      <c r="W301">
        <v>3.6499999999999998E-2</v>
      </c>
      <c r="X301">
        <v>4.6899999999999997E-2</v>
      </c>
      <c r="Y301">
        <v>3.1600000000000003E-2</v>
      </c>
      <c r="Z301">
        <v>4.5600000000000002E-2</v>
      </c>
      <c r="AA301">
        <v>2.6499999999999999E-2</v>
      </c>
      <c r="AB301">
        <v>2.4400000000000002E-2</v>
      </c>
      <c r="AC301">
        <v>4.1700000000000001E-2</v>
      </c>
      <c r="AD301">
        <v>2.7699999999999999E-2</v>
      </c>
      <c r="AE301">
        <v>1.5599999999999999E-2</v>
      </c>
      <c r="AF301">
        <v>3.3700000000000001E-2</v>
      </c>
      <c r="AG301">
        <v>3.3799999999999997E-2</v>
      </c>
      <c r="AH301">
        <v>3.5000000000000003E-2</v>
      </c>
      <c r="AI301">
        <v>6.4000000000000003E-3</v>
      </c>
      <c r="AJ301">
        <v>2.9700000000000001E-2</v>
      </c>
      <c r="AK301">
        <v>2.2599999999999999E-2</v>
      </c>
      <c r="AL301">
        <v>3.0800000000000001E-2</v>
      </c>
      <c r="AM301">
        <v>2.64E-2</v>
      </c>
      <c r="AN301">
        <v>4.2500000000000003E-2</v>
      </c>
      <c r="AO301">
        <v>2.69E-2</v>
      </c>
    </row>
    <row r="302" spans="1:41">
      <c r="A302">
        <v>198304</v>
      </c>
      <c r="B302">
        <v>6.6699999999999995E-2</v>
      </c>
      <c r="C302">
        <v>5.1999999999999998E-3</v>
      </c>
      <c r="D302">
        <v>5.7999999999999996E-3</v>
      </c>
      <c r="E302">
        <v>1.8100000000000002E-2</v>
      </c>
      <c r="F302">
        <v>7.1000000000000004E-3</v>
      </c>
      <c r="H302">
        <v>198304</v>
      </c>
      <c r="I302">
        <v>7.22E-2</v>
      </c>
      <c r="J302">
        <v>7.7700000000000005E-2</v>
      </c>
      <c r="K302">
        <v>6.8400000000000002E-2</v>
      </c>
      <c r="L302">
        <v>8.0199999999999994E-2</v>
      </c>
      <c r="M302">
        <v>6.1800000000000001E-2</v>
      </c>
      <c r="N302">
        <v>5.96E-2</v>
      </c>
      <c r="O302">
        <v>5.9200000000000003E-2</v>
      </c>
      <c r="P302">
        <v>5.7599999999999998E-2</v>
      </c>
      <c r="Q302">
        <v>5.9200000000000003E-2</v>
      </c>
      <c r="R302">
        <v>6.9699999999999998E-2</v>
      </c>
      <c r="S302">
        <v>2.5000000000000001E-3</v>
      </c>
      <c r="T302">
        <v>4.7699999999999999E-2</v>
      </c>
      <c r="U302">
        <v>6.6699999999999995E-2</v>
      </c>
      <c r="V302">
        <v>4.19E-2</v>
      </c>
      <c r="W302">
        <v>7.4899999999999994E-2</v>
      </c>
      <c r="X302">
        <v>7.4099999999999999E-2</v>
      </c>
      <c r="Y302">
        <v>8.2199999999999995E-2</v>
      </c>
      <c r="Z302">
        <v>9.35E-2</v>
      </c>
      <c r="AA302">
        <v>6.5100000000000005E-2</v>
      </c>
      <c r="AB302">
        <v>4.9399999999999999E-2</v>
      </c>
      <c r="AC302">
        <v>9.0399999999999994E-2</v>
      </c>
      <c r="AD302">
        <v>4.2700000000000002E-2</v>
      </c>
      <c r="AE302">
        <v>5.8900000000000001E-2</v>
      </c>
      <c r="AF302">
        <v>7.8399999999999997E-2</v>
      </c>
      <c r="AG302">
        <v>6.8900000000000003E-2</v>
      </c>
      <c r="AH302">
        <v>5.7500000000000002E-2</v>
      </c>
      <c r="AI302">
        <v>4.7199999999999999E-2</v>
      </c>
      <c r="AJ302">
        <v>5.2499999999999998E-2</v>
      </c>
      <c r="AK302">
        <v>4.7100000000000003E-2</v>
      </c>
      <c r="AL302">
        <v>9.8199999999999996E-2</v>
      </c>
      <c r="AM302">
        <v>4.07E-2</v>
      </c>
      <c r="AN302">
        <v>9.9699999999999997E-2</v>
      </c>
      <c r="AO302">
        <v>4.0800000000000003E-2</v>
      </c>
    </row>
    <row r="303" spans="1:41">
      <c r="A303">
        <v>198305</v>
      </c>
      <c r="B303">
        <v>5.1999999999999998E-3</v>
      </c>
      <c r="C303">
        <v>6.1499999999999999E-2</v>
      </c>
      <c r="D303">
        <v>-1.4E-2</v>
      </c>
      <c r="E303">
        <v>-1.4999999999999999E-2</v>
      </c>
      <c r="F303">
        <v>6.8999999999999999E-3</v>
      </c>
      <c r="H303">
        <v>198305</v>
      </c>
      <c r="I303">
        <v>9.6199999999999994E-2</v>
      </c>
      <c r="J303">
        <v>7.7399999999999997E-2</v>
      </c>
      <c r="K303">
        <v>5.2999999999999999E-2</v>
      </c>
      <c r="L303">
        <v>4.4400000000000002E-2</v>
      </c>
      <c r="M303">
        <v>3.1800000000000002E-2</v>
      </c>
      <c r="N303">
        <v>3.6600000000000001E-2</v>
      </c>
      <c r="O303">
        <v>3.6600000000000001E-2</v>
      </c>
      <c r="P303">
        <v>2.7099999999999999E-2</v>
      </c>
      <c r="Q303">
        <v>1.44E-2</v>
      </c>
      <c r="R303">
        <v>-2.64E-2</v>
      </c>
      <c r="S303">
        <v>0.1226</v>
      </c>
      <c r="T303">
        <v>2.5399999999999999E-2</v>
      </c>
      <c r="U303">
        <v>-3.8999999999999998E-3</v>
      </c>
      <c r="V303">
        <v>-1.1900000000000001E-2</v>
      </c>
      <c r="W303">
        <v>6.3E-3</v>
      </c>
      <c r="X303">
        <v>-8.8999999999999999E-3</v>
      </c>
      <c r="Y303">
        <v>2.1700000000000001E-2</v>
      </c>
      <c r="Z303">
        <v>-1.14E-2</v>
      </c>
      <c r="AA303">
        <v>-1.0999999999999999E-2</v>
      </c>
      <c r="AB303">
        <v>1.84E-2</v>
      </c>
      <c r="AC303">
        <v>8.2000000000000007E-3</v>
      </c>
      <c r="AD303">
        <v>-1.72E-2</v>
      </c>
      <c r="AE303">
        <v>8.1100000000000005E-2</v>
      </c>
      <c r="AF303">
        <v>1.35E-2</v>
      </c>
      <c r="AG303">
        <v>-9.9000000000000008E-3</v>
      </c>
      <c r="AH303">
        <v>-8.9999999999999998E-4</v>
      </c>
      <c r="AI303">
        <v>2.9999999999999997E-4</v>
      </c>
      <c r="AJ303">
        <v>-1.46E-2</v>
      </c>
      <c r="AK303">
        <v>-9.1999999999999998E-3</v>
      </c>
      <c r="AL303">
        <v>-1.12E-2</v>
      </c>
      <c r="AM303">
        <v>8.2000000000000007E-3</v>
      </c>
      <c r="AN303">
        <v>4.0599999999999997E-2</v>
      </c>
      <c r="AO303">
        <v>-4.0500000000000001E-2</v>
      </c>
    </row>
    <row r="304" spans="1:41">
      <c r="A304">
        <v>198306</v>
      </c>
      <c r="B304">
        <v>3.0700000000000002E-2</v>
      </c>
      <c r="C304">
        <v>8.9999999999999993E-3</v>
      </c>
      <c r="D304">
        <v>-3.8699999999999998E-2</v>
      </c>
      <c r="E304">
        <v>1.78E-2</v>
      </c>
      <c r="F304">
        <v>6.7000000000000002E-3</v>
      </c>
      <c r="H304">
        <v>198306</v>
      </c>
      <c r="I304">
        <v>3.9100000000000003E-2</v>
      </c>
      <c r="J304">
        <v>2.6100000000000002E-2</v>
      </c>
      <c r="K304">
        <v>4.0800000000000003E-2</v>
      </c>
      <c r="L304">
        <v>3.8800000000000001E-2</v>
      </c>
      <c r="M304">
        <v>4.0899999999999999E-2</v>
      </c>
      <c r="N304">
        <v>2.9000000000000001E-2</v>
      </c>
      <c r="O304">
        <v>3.78E-2</v>
      </c>
      <c r="P304">
        <v>1.7899999999999999E-2</v>
      </c>
      <c r="Q304">
        <v>2.8400000000000002E-2</v>
      </c>
      <c r="R304">
        <v>3.1399999999999997E-2</v>
      </c>
      <c r="S304">
        <v>7.7000000000000002E-3</v>
      </c>
      <c r="T304">
        <v>5.0299999999999997E-2</v>
      </c>
      <c r="U304">
        <v>5.1999999999999998E-2</v>
      </c>
      <c r="V304">
        <v>3.39E-2</v>
      </c>
      <c r="W304">
        <v>0.06</v>
      </c>
      <c r="X304">
        <v>4.2099999999999999E-2</v>
      </c>
      <c r="Y304">
        <v>8.9999999999999993E-3</v>
      </c>
      <c r="Z304">
        <v>1.43E-2</v>
      </c>
      <c r="AA304">
        <v>-1.4E-3</v>
      </c>
      <c r="AB304">
        <v>-4.1999999999999997E-3</v>
      </c>
      <c r="AC304">
        <v>3.4599999999999999E-2</v>
      </c>
      <c r="AD304">
        <v>-1.5699999999999999E-2</v>
      </c>
      <c r="AE304">
        <v>4.2299999999999997E-2</v>
      </c>
      <c r="AF304">
        <v>4.1599999999999998E-2</v>
      </c>
      <c r="AG304">
        <v>1.83E-2</v>
      </c>
      <c r="AH304">
        <v>1.4E-3</v>
      </c>
      <c r="AI304">
        <v>1.34E-2</v>
      </c>
      <c r="AJ304">
        <v>3.56E-2</v>
      </c>
      <c r="AK304">
        <v>1.5800000000000002E-2</v>
      </c>
      <c r="AL304">
        <v>5.74E-2</v>
      </c>
      <c r="AM304">
        <v>4.1399999999999999E-2</v>
      </c>
      <c r="AN304">
        <v>5.0900000000000001E-2</v>
      </c>
      <c r="AO304">
        <v>8.6E-3</v>
      </c>
    </row>
    <row r="305" spans="1:41">
      <c r="A305">
        <v>198307</v>
      </c>
      <c r="B305">
        <v>-4.07E-2</v>
      </c>
      <c r="C305">
        <v>1.4800000000000001E-2</v>
      </c>
      <c r="D305">
        <v>5.57E-2</v>
      </c>
      <c r="E305">
        <v>-3.1300000000000001E-2</v>
      </c>
      <c r="F305">
        <v>7.4000000000000003E-3</v>
      </c>
      <c r="H305">
        <v>198307</v>
      </c>
      <c r="I305">
        <v>-3.2000000000000001E-2</v>
      </c>
      <c r="J305">
        <v>-2.5899999999999999E-2</v>
      </c>
      <c r="K305">
        <v>-2.81E-2</v>
      </c>
      <c r="L305">
        <v>-4.58E-2</v>
      </c>
      <c r="M305">
        <v>-3.2099999999999997E-2</v>
      </c>
      <c r="N305">
        <v>-4.0899999999999999E-2</v>
      </c>
      <c r="O305">
        <v>-4.41E-2</v>
      </c>
      <c r="P305">
        <v>-3.85E-2</v>
      </c>
      <c r="Q305">
        <v>-4.0399999999999998E-2</v>
      </c>
      <c r="R305">
        <v>-4.3099999999999999E-2</v>
      </c>
      <c r="S305">
        <v>1.11E-2</v>
      </c>
      <c r="T305">
        <v>-5.9200000000000003E-2</v>
      </c>
      <c r="U305">
        <v>-5.7500000000000002E-2</v>
      </c>
      <c r="V305">
        <v>-6.6299999999999998E-2</v>
      </c>
      <c r="W305">
        <v>-4.3200000000000002E-2</v>
      </c>
      <c r="X305">
        <v>-3.5099999999999999E-2</v>
      </c>
      <c r="Y305">
        <v>-3.9100000000000003E-2</v>
      </c>
      <c r="Z305">
        <v>-1.06E-2</v>
      </c>
      <c r="AA305">
        <v>-6.7999999999999996E-3</v>
      </c>
      <c r="AB305">
        <v>-2.7099999999999999E-2</v>
      </c>
      <c r="AC305">
        <v>-6.4000000000000003E-3</v>
      </c>
      <c r="AD305">
        <v>5.28E-2</v>
      </c>
      <c r="AE305">
        <v>-3.4299999999999997E-2</v>
      </c>
      <c r="AF305">
        <v>-2.1399999999999999E-2</v>
      </c>
      <c r="AG305">
        <v>-4.2200000000000001E-2</v>
      </c>
      <c r="AH305">
        <v>-3.0700000000000002E-2</v>
      </c>
      <c r="AI305">
        <v>-3.2399999999999998E-2</v>
      </c>
      <c r="AJ305">
        <v>-4.99E-2</v>
      </c>
      <c r="AK305">
        <v>-2.41E-2</v>
      </c>
      <c r="AL305">
        <v>-4.1000000000000002E-2</v>
      </c>
      <c r="AM305">
        <v>-4.58E-2</v>
      </c>
      <c r="AN305">
        <v>-8.6400000000000005E-2</v>
      </c>
      <c r="AO305">
        <v>-5.21E-2</v>
      </c>
    </row>
    <row r="306" spans="1:41">
      <c r="A306">
        <v>198308</v>
      </c>
      <c r="B306">
        <v>-5.0000000000000001E-3</v>
      </c>
      <c r="C306">
        <v>-4.2799999999999998E-2</v>
      </c>
      <c r="D306">
        <v>5.5500000000000001E-2</v>
      </c>
      <c r="E306">
        <v>-5.4399999999999997E-2</v>
      </c>
      <c r="F306">
        <v>7.6E-3</v>
      </c>
      <c r="H306">
        <v>198308</v>
      </c>
      <c r="I306">
        <v>-5.3600000000000002E-2</v>
      </c>
      <c r="J306">
        <v>-3.5700000000000003E-2</v>
      </c>
      <c r="K306">
        <v>-4.3099999999999999E-2</v>
      </c>
      <c r="L306">
        <v>-3.5000000000000003E-2</v>
      </c>
      <c r="M306">
        <v>-3.9600000000000003E-2</v>
      </c>
      <c r="N306">
        <v>-3.04E-2</v>
      </c>
      <c r="O306">
        <v>-1.8599999999999998E-2</v>
      </c>
      <c r="P306">
        <v>-1.1999999999999999E-3</v>
      </c>
      <c r="Q306">
        <v>-1.0500000000000001E-2</v>
      </c>
      <c r="R306">
        <v>1.35E-2</v>
      </c>
      <c r="S306">
        <v>-6.7100000000000007E-2</v>
      </c>
      <c r="T306">
        <v>-3.4599999999999999E-2</v>
      </c>
      <c r="U306">
        <v>-1.37E-2</v>
      </c>
      <c r="V306">
        <v>-2.5499999999999998E-2</v>
      </c>
      <c r="W306">
        <v>-1.5800000000000002E-2</v>
      </c>
      <c r="X306">
        <v>-1.4200000000000001E-2</v>
      </c>
      <c r="Y306">
        <v>-3.8E-3</v>
      </c>
      <c r="Z306">
        <v>1.6E-2</v>
      </c>
      <c r="AA306">
        <v>2.92E-2</v>
      </c>
      <c r="AB306">
        <v>3.8600000000000002E-2</v>
      </c>
      <c r="AC306">
        <v>5.3100000000000001E-2</v>
      </c>
      <c r="AD306">
        <v>8.77E-2</v>
      </c>
      <c r="AE306">
        <v>-1.46E-2</v>
      </c>
      <c r="AF306">
        <v>3.2099999999999997E-2</v>
      </c>
      <c r="AG306">
        <v>0.03</v>
      </c>
      <c r="AH306">
        <v>1.49E-2</v>
      </c>
      <c r="AI306">
        <v>1.7299999999999999E-2</v>
      </c>
      <c r="AJ306">
        <v>-1.49E-2</v>
      </c>
      <c r="AK306">
        <v>-9.1999999999999998E-3</v>
      </c>
      <c r="AL306">
        <v>-3.2000000000000001E-2</v>
      </c>
      <c r="AM306">
        <v>-5.79E-2</v>
      </c>
      <c r="AN306">
        <v>-5.2600000000000001E-2</v>
      </c>
      <c r="AO306">
        <v>-3.7999999999999999E-2</v>
      </c>
    </row>
    <row r="307" spans="1:41">
      <c r="A307">
        <v>198309</v>
      </c>
      <c r="B307">
        <v>9.1999999999999998E-3</v>
      </c>
      <c r="C307">
        <v>5.8999999999999999E-3</v>
      </c>
      <c r="D307">
        <v>1.09E-2</v>
      </c>
      <c r="E307">
        <v>-1.1000000000000001E-3</v>
      </c>
      <c r="F307">
        <v>7.6E-3</v>
      </c>
      <c r="H307">
        <v>198309</v>
      </c>
      <c r="I307">
        <v>-1.5699999999999999E-2</v>
      </c>
      <c r="J307">
        <v>-2.7000000000000001E-3</v>
      </c>
      <c r="K307">
        <v>1.8499999999999999E-2</v>
      </c>
      <c r="L307">
        <v>1.8200000000000001E-2</v>
      </c>
      <c r="M307">
        <v>1.7399999999999999E-2</v>
      </c>
      <c r="N307">
        <v>3.2399999999999998E-2</v>
      </c>
      <c r="O307">
        <v>2.58E-2</v>
      </c>
      <c r="P307">
        <v>9.2999999999999992E-3</v>
      </c>
      <c r="Q307">
        <v>1.4500000000000001E-2</v>
      </c>
      <c r="R307">
        <v>3.5999999999999999E-3</v>
      </c>
      <c r="S307">
        <v>-1.9300000000000001E-2</v>
      </c>
      <c r="T307">
        <v>1.4500000000000001E-2</v>
      </c>
      <c r="U307">
        <v>2.18E-2</v>
      </c>
      <c r="V307">
        <v>4.7000000000000002E-3</v>
      </c>
      <c r="W307">
        <v>2.2100000000000002E-2</v>
      </c>
      <c r="X307">
        <v>1.8599999999999998E-2</v>
      </c>
      <c r="Y307">
        <v>1.23E-2</v>
      </c>
      <c r="Z307">
        <v>-1.1599999999999999E-2</v>
      </c>
      <c r="AA307">
        <v>3.3E-3</v>
      </c>
      <c r="AB307">
        <v>1.04E-2</v>
      </c>
      <c r="AC307">
        <v>-6.4999999999999997E-3</v>
      </c>
      <c r="AD307">
        <v>-2.1000000000000001E-2</v>
      </c>
      <c r="AE307">
        <v>2.8000000000000001E-2</v>
      </c>
      <c r="AF307">
        <v>7.7999999999999996E-3</v>
      </c>
      <c r="AG307">
        <v>-2.0000000000000001E-4</v>
      </c>
      <c r="AH307">
        <v>-5.1999999999999998E-3</v>
      </c>
      <c r="AI307">
        <v>2.4E-2</v>
      </c>
      <c r="AJ307">
        <v>5.7000000000000002E-3</v>
      </c>
      <c r="AK307">
        <v>3.3799999999999997E-2</v>
      </c>
      <c r="AL307">
        <v>-1.7000000000000001E-2</v>
      </c>
      <c r="AM307">
        <v>2.6200000000000001E-2</v>
      </c>
      <c r="AN307">
        <v>3.7000000000000002E-3</v>
      </c>
      <c r="AO307">
        <v>-2.4299999999999999E-2</v>
      </c>
    </row>
    <row r="308" spans="1:41">
      <c r="A308">
        <v>198310</v>
      </c>
      <c r="B308">
        <v>-3.44E-2</v>
      </c>
      <c r="C308">
        <v>-3.5999999999999997E-2</v>
      </c>
      <c r="D308">
        <v>4.99E-2</v>
      </c>
      <c r="E308">
        <v>-4.5600000000000002E-2</v>
      </c>
      <c r="F308">
        <v>7.6E-3</v>
      </c>
      <c r="H308">
        <v>198310</v>
      </c>
      <c r="I308">
        <v>-6.7100000000000007E-2</v>
      </c>
      <c r="J308">
        <v>-6.9699999999999998E-2</v>
      </c>
      <c r="K308">
        <v>-6.6600000000000006E-2</v>
      </c>
      <c r="L308">
        <v>-7.3499999999999996E-2</v>
      </c>
      <c r="M308">
        <v>-6.3600000000000004E-2</v>
      </c>
      <c r="N308">
        <v>-5.0799999999999998E-2</v>
      </c>
      <c r="O308">
        <v>-4.9700000000000001E-2</v>
      </c>
      <c r="P308">
        <v>-4.0300000000000002E-2</v>
      </c>
      <c r="Q308">
        <v>-3.2300000000000002E-2</v>
      </c>
      <c r="R308">
        <v>-1.78E-2</v>
      </c>
      <c r="S308">
        <v>-4.9299999999999997E-2</v>
      </c>
      <c r="T308">
        <v>-6.8099999999999994E-2</v>
      </c>
      <c r="U308">
        <v>-0.03</v>
      </c>
      <c r="V308">
        <v>-4.5100000000000001E-2</v>
      </c>
      <c r="W308">
        <v>-3.0700000000000002E-2</v>
      </c>
      <c r="X308">
        <v>-2.5999999999999999E-3</v>
      </c>
      <c r="Y308">
        <v>-4.2299999999999997E-2</v>
      </c>
      <c r="Z308">
        <v>-1.83E-2</v>
      </c>
      <c r="AA308">
        <v>-8.5000000000000006E-3</v>
      </c>
      <c r="AB308">
        <v>-1.7999999999999999E-2</v>
      </c>
      <c r="AC308">
        <v>-1.55E-2</v>
      </c>
      <c r="AD308">
        <v>5.2600000000000001E-2</v>
      </c>
      <c r="AE308">
        <v>-2.5999999999999999E-2</v>
      </c>
      <c r="AF308">
        <v>1.4E-2</v>
      </c>
      <c r="AG308">
        <v>-3.1699999999999999E-2</v>
      </c>
      <c r="AH308">
        <v>-1.9699999999999999E-2</v>
      </c>
      <c r="AI308">
        <v>-2.5000000000000001E-2</v>
      </c>
      <c r="AJ308">
        <v>-2.0899999999999998E-2</v>
      </c>
      <c r="AK308">
        <v>-3.27E-2</v>
      </c>
      <c r="AL308">
        <v>-5.6000000000000001E-2</v>
      </c>
      <c r="AM308">
        <v>-6.4799999999999996E-2</v>
      </c>
      <c r="AN308">
        <v>-0.1017</v>
      </c>
      <c r="AO308">
        <v>-7.5700000000000003E-2</v>
      </c>
    </row>
    <row r="309" spans="1:41">
      <c r="A309">
        <v>198311</v>
      </c>
      <c r="B309">
        <v>2.1600000000000001E-2</v>
      </c>
      <c r="C309">
        <v>2.06E-2</v>
      </c>
      <c r="D309">
        <v>-6.4999999999999997E-3</v>
      </c>
      <c r="E309">
        <v>-8.0000000000000004E-4</v>
      </c>
      <c r="F309">
        <v>7.0000000000000001E-3</v>
      </c>
      <c r="H309">
        <v>198311</v>
      </c>
      <c r="I309">
        <v>1.8800000000000001E-2</v>
      </c>
      <c r="J309">
        <v>3.1800000000000002E-2</v>
      </c>
      <c r="K309">
        <v>3.2800000000000003E-2</v>
      </c>
      <c r="L309">
        <v>5.3400000000000003E-2</v>
      </c>
      <c r="M309">
        <v>3.7100000000000001E-2</v>
      </c>
      <c r="N309">
        <v>4.4699999999999997E-2</v>
      </c>
      <c r="O309">
        <v>3.7999999999999999E-2</v>
      </c>
      <c r="P309">
        <v>4.1000000000000002E-2</v>
      </c>
      <c r="Q309">
        <v>1.8200000000000001E-2</v>
      </c>
      <c r="R309">
        <v>9.4000000000000004E-3</v>
      </c>
      <c r="S309">
        <v>9.4000000000000004E-3</v>
      </c>
      <c r="T309">
        <v>1.0200000000000001E-2</v>
      </c>
      <c r="U309">
        <v>3.5799999999999998E-2</v>
      </c>
      <c r="V309">
        <v>3.7600000000000001E-2</v>
      </c>
      <c r="W309">
        <v>1.12E-2</v>
      </c>
      <c r="X309">
        <v>1.95E-2</v>
      </c>
      <c r="Y309">
        <v>3.8600000000000002E-2</v>
      </c>
      <c r="Z309">
        <v>1.4999999999999999E-2</v>
      </c>
      <c r="AA309">
        <v>2.1499999999999998E-2</v>
      </c>
      <c r="AB309">
        <v>1.21E-2</v>
      </c>
      <c r="AC309">
        <v>8.3999999999999995E-3</v>
      </c>
      <c r="AD309">
        <v>-1.8E-3</v>
      </c>
      <c r="AE309">
        <v>4.1300000000000003E-2</v>
      </c>
      <c r="AF309">
        <v>4.1999999999999997E-3</v>
      </c>
      <c r="AG309">
        <v>2.7099999999999999E-2</v>
      </c>
      <c r="AH309">
        <v>2.1299999999999999E-2</v>
      </c>
      <c r="AI309">
        <v>1.8499999999999999E-2</v>
      </c>
      <c r="AJ309">
        <v>2.93E-2</v>
      </c>
      <c r="AK309">
        <v>3.3000000000000002E-2</v>
      </c>
      <c r="AL309">
        <v>-8.0000000000000002E-3</v>
      </c>
      <c r="AM309">
        <v>2.9499999999999998E-2</v>
      </c>
      <c r="AN309">
        <v>4.6300000000000001E-2</v>
      </c>
      <c r="AO309">
        <v>5.0000000000000001E-3</v>
      </c>
    </row>
    <row r="310" spans="1:41">
      <c r="A310">
        <v>198312</v>
      </c>
      <c r="B310">
        <v>-1.78E-2</v>
      </c>
      <c r="C310">
        <v>-2.8E-3</v>
      </c>
      <c r="D310">
        <v>1.6899999999999998E-2</v>
      </c>
      <c r="E310">
        <v>7.7000000000000002E-3</v>
      </c>
      <c r="F310">
        <v>7.3000000000000001E-3</v>
      </c>
      <c r="H310">
        <v>198312</v>
      </c>
      <c r="I310">
        <v>-2.93E-2</v>
      </c>
      <c r="J310">
        <v>-2.06E-2</v>
      </c>
      <c r="K310">
        <v>-1.5699999999999999E-2</v>
      </c>
      <c r="L310">
        <v>-2.53E-2</v>
      </c>
      <c r="M310">
        <v>-2.58E-2</v>
      </c>
      <c r="N310">
        <v>-2.2599999999999999E-2</v>
      </c>
      <c r="O310">
        <v>-2.6499999999999999E-2</v>
      </c>
      <c r="P310">
        <v>-2.8199999999999999E-2</v>
      </c>
      <c r="Q310">
        <v>-2.4400000000000002E-2</v>
      </c>
      <c r="R310">
        <v>-8.9999999999999993E-3</v>
      </c>
      <c r="S310">
        <v>-2.0299999999999999E-2</v>
      </c>
      <c r="T310">
        <v>-1.9E-2</v>
      </c>
      <c r="U310">
        <v>-2.3E-2</v>
      </c>
      <c r="V310">
        <v>-1.1599999999999999E-2</v>
      </c>
      <c r="W310">
        <v>-8.8999999999999999E-3</v>
      </c>
      <c r="X310">
        <v>-2.3900000000000001E-2</v>
      </c>
      <c r="Y310">
        <v>-2.7799999999999998E-2</v>
      </c>
      <c r="Z310">
        <v>-8.0000000000000002E-3</v>
      </c>
      <c r="AA310">
        <v>-2.69E-2</v>
      </c>
      <c r="AB310">
        <v>-2E-3</v>
      </c>
      <c r="AC310">
        <v>-6.6E-3</v>
      </c>
      <c r="AD310">
        <v>1.24E-2</v>
      </c>
      <c r="AE310">
        <v>-7.0000000000000001E-3</v>
      </c>
      <c r="AF310">
        <v>-1.9E-2</v>
      </c>
      <c r="AG310">
        <v>-0.02</v>
      </c>
      <c r="AH310">
        <v>-1.7399999999999999E-2</v>
      </c>
      <c r="AI310">
        <v>-2.8299999999999999E-2</v>
      </c>
      <c r="AJ310">
        <v>-3.61E-2</v>
      </c>
      <c r="AK310">
        <v>-6.6E-3</v>
      </c>
      <c r="AL310">
        <v>-0.01</v>
      </c>
      <c r="AM310">
        <v>8.0000000000000002E-3</v>
      </c>
      <c r="AN310">
        <v>-3.4599999999999999E-2</v>
      </c>
      <c r="AO310">
        <v>-2.76E-2</v>
      </c>
    </row>
    <row r="311" spans="1:41">
      <c r="A311">
        <v>198401</v>
      </c>
      <c r="B311">
        <v>-1.9300000000000001E-2</v>
      </c>
      <c r="C311">
        <v>-4.1000000000000003E-3</v>
      </c>
      <c r="D311">
        <v>7.6100000000000001E-2</v>
      </c>
      <c r="E311">
        <v>-2.4899999999999999E-2</v>
      </c>
      <c r="F311">
        <v>7.6E-3</v>
      </c>
      <c r="H311">
        <v>198401</v>
      </c>
      <c r="I311">
        <v>-4.0000000000000002E-4</v>
      </c>
      <c r="J311">
        <v>-1.67E-2</v>
      </c>
      <c r="K311">
        <v>-2.1600000000000001E-2</v>
      </c>
      <c r="L311">
        <v>-2.1899999999999999E-2</v>
      </c>
      <c r="M311">
        <v>-3.3000000000000002E-2</v>
      </c>
      <c r="N311">
        <v>-5.0999999999999997E-2</v>
      </c>
      <c r="O311">
        <v>-4.2299999999999997E-2</v>
      </c>
      <c r="P311">
        <v>-4.02E-2</v>
      </c>
      <c r="Q311">
        <v>-2.0299999999999999E-2</v>
      </c>
      <c r="R311">
        <v>-7.1000000000000004E-3</v>
      </c>
      <c r="S311">
        <v>6.7000000000000002E-3</v>
      </c>
      <c r="T311">
        <v>-7.7100000000000002E-2</v>
      </c>
      <c r="U311">
        <v>-5.33E-2</v>
      </c>
      <c r="V311">
        <v>-3.3399999999999999E-2</v>
      </c>
      <c r="W311">
        <v>-9.1000000000000004E-3</v>
      </c>
      <c r="X311">
        <v>-2.8500000000000001E-2</v>
      </c>
      <c r="Y311">
        <v>2.58E-2</v>
      </c>
      <c r="Z311">
        <v>4.1000000000000003E-3</v>
      </c>
      <c r="AA311">
        <v>2.7000000000000001E-3</v>
      </c>
      <c r="AB311">
        <v>4.4999999999999998E-2</v>
      </c>
      <c r="AC311">
        <v>3.5099999999999999E-2</v>
      </c>
      <c r="AD311">
        <v>0.11219999999999999</v>
      </c>
      <c r="AE311">
        <v>-2.6499999999999999E-2</v>
      </c>
      <c r="AF311">
        <v>-1.5900000000000001E-2</v>
      </c>
      <c r="AG311">
        <v>2E-3</v>
      </c>
      <c r="AH311">
        <v>-1.4E-2</v>
      </c>
      <c r="AI311">
        <v>-1.6299999999999999E-2</v>
      </c>
      <c r="AJ311">
        <v>-1.4800000000000001E-2</v>
      </c>
      <c r="AK311">
        <v>-1.2E-2</v>
      </c>
      <c r="AL311">
        <v>-1.7000000000000001E-2</v>
      </c>
      <c r="AM311">
        <v>-3.8199999999999998E-2</v>
      </c>
      <c r="AN311">
        <v>-7.4099999999999999E-2</v>
      </c>
      <c r="AO311">
        <v>-4.7600000000000003E-2</v>
      </c>
    </row>
    <row r="312" spans="1:41">
      <c r="A312">
        <v>198402</v>
      </c>
      <c r="B312">
        <v>-4.82E-2</v>
      </c>
      <c r="C312">
        <v>-1.6899999999999998E-2</v>
      </c>
      <c r="D312">
        <v>3.3099999999999997E-2</v>
      </c>
      <c r="E312">
        <v>1.9E-3</v>
      </c>
      <c r="F312">
        <v>7.1000000000000004E-3</v>
      </c>
      <c r="H312">
        <v>198402</v>
      </c>
      <c r="I312">
        <v>-6.3200000000000006E-2</v>
      </c>
      <c r="J312">
        <v>-6.4799999999999996E-2</v>
      </c>
      <c r="K312">
        <v>-5.8099999999999999E-2</v>
      </c>
      <c r="L312">
        <v>-5.33E-2</v>
      </c>
      <c r="M312">
        <v>-6.2E-2</v>
      </c>
      <c r="N312">
        <v>-6.7400000000000002E-2</v>
      </c>
      <c r="O312">
        <v>-6.3700000000000007E-2</v>
      </c>
      <c r="P312">
        <v>-5.2999999999999999E-2</v>
      </c>
      <c r="Q312">
        <v>-5.7200000000000001E-2</v>
      </c>
      <c r="R312">
        <v>-3.5000000000000003E-2</v>
      </c>
      <c r="S312">
        <v>-2.8199999999999999E-2</v>
      </c>
      <c r="T312">
        <v>-6.13E-2</v>
      </c>
      <c r="U312">
        <v>-4.3999999999999997E-2</v>
      </c>
      <c r="V312">
        <v>-6.9400000000000003E-2</v>
      </c>
      <c r="W312">
        <v>-6.8000000000000005E-2</v>
      </c>
      <c r="X312">
        <v>-5.2699999999999997E-2</v>
      </c>
      <c r="Y312">
        <v>-5.0500000000000003E-2</v>
      </c>
      <c r="Z312">
        <v>-3.49E-2</v>
      </c>
      <c r="AA312">
        <v>-3.6900000000000002E-2</v>
      </c>
      <c r="AB312">
        <v>-3.3700000000000001E-2</v>
      </c>
      <c r="AC312">
        <v>2.0299999999999999E-2</v>
      </c>
      <c r="AD312">
        <v>8.1600000000000006E-2</v>
      </c>
      <c r="AE312">
        <v>-6.3E-2</v>
      </c>
      <c r="AF312">
        <v>-4.7100000000000003E-2</v>
      </c>
      <c r="AG312">
        <v>-5.4300000000000001E-2</v>
      </c>
      <c r="AH312">
        <v>-3.15E-2</v>
      </c>
      <c r="AI312">
        <v>-3.9199999999999999E-2</v>
      </c>
      <c r="AJ312">
        <v>-4.6899999999999997E-2</v>
      </c>
      <c r="AK312">
        <v>-4.7E-2</v>
      </c>
      <c r="AL312">
        <v>-5.0799999999999998E-2</v>
      </c>
      <c r="AM312">
        <v>-4.8399999999999999E-2</v>
      </c>
      <c r="AN312">
        <v>-6.7199999999999996E-2</v>
      </c>
      <c r="AO312">
        <v>-4.1999999999999997E-3</v>
      </c>
    </row>
    <row r="313" spans="1:41">
      <c r="A313">
        <v>198403</v>
      </c>
      <c r="B313">
        <v>6.3E-3</v>
      </c>
      <c r="C313">
        <v>6.9999999999999999E-4</v>
      </c>
      <c r="D313">
        <v>5.0000000000000001E-3</v>
      </c>
      <c r="E313">
        <v>1.0999999999999999E-2</v>
      </c>
      <c r="F313">
        <v>7.3000000000000001E-3</v>
      </c>
      <c r="H313">
        <v>198403</v>
      </c>
      <c r="I313">
        <v>-3.5000000000000001E-3</v>
      </c>
      <c r="J313">
        <v>3.3E-3</v>
      </c>
      <c r="K313">
        <v>3.5999999999999999E-3</v>
      </c>
      <c r="L313">
        <v>-1.2999999999999999E-3</v>
      </c>
      <c r="M313">
        <v>8.8999999999999999E-3</v>
      </c>
      <c r="N313">
        <v>3.7000000000000002E-3</v>
      </c>
      <c r="O313">
        <v>1.3599999999999999E-2</v>
      </c>
      <c r="P313">
        <v>9.7999999999999997E-3</v>
      </c>
      <c r="Q313">
        <v>1.7500000000000002E-2</v>
      </c>
      <c r="R313">
        <v>4.0000000000000002E-4</v>
      </c>
      <c r="S313">
        <v>-3.8999999999999998E-3</v>
      </c>
      <c r="T313">
        <v>5.0000000000000001E-4</v>
      </c>
      <c r="U313">
        <v>1.21E-2</v>
      </c>
      <c r="V313">
        <v>1.15E-2</v>
      </c>
      <c r="W313">
        <v>2.4799999999999999E-2</v>
      </c>
      <c r="X313">
        <v>-2.9999999999999997E-4</v>
      </c>
      <c r="Y313">
        <v>0</v>
      </c>
      <c r="Z313">
        <v>1.2200000000000001E-2</v>
      </c>
      <c r="AA313">
        <v>6.6E-3</v>
      </c>
      <c r="AB313">
        <v>-1.2200000000000001E-2</v>
      </c>
      <c r="AC313">
        <v>1.0800000000000001E-2</v>
      </c>
      <c r="AD313">
        <v>1.03E-2</v>
      </c>
      <c r="AE313">
        <v>-1.5900000000000001E-2</v>
      </c>
      <c r="AF313">
        <v>9.2999999999999992E-3</v>
      </c>
      <c r="AG313">
        <v>1.2E-2</v>
      </c>
      <c r="AH313">
        <v>1.14E-2</v>
      </c>
      <c r="AI313">
        <v>9.7000000000000003E-3</v>
      </c>
      <c r="AJ313">
        <v>1.0999999999999999E-2</v>
      </c>
      <c r="AK313">
        <v>1.1999999999999999E-3</v>
      </c>
      <c r="AL313">
        <v>8.2000000000000007E-3</v>
      </c>
      <c r="AM313">
        <v>4.4999999999999997E-3</v>
      </c>
      <c r="AN313">
        <v>1.5800000000000002E-2</v>
      </c>
      <c r="AO313">
        <v>3.1699999999999999E-2</v>
      </c>
    </row>
    <row r="314" spans="1:41">
      <c r="A314">
        <v>198404</v>
      </c>
      <c r="B314">
        <v>-5.1000000000000004E-3</v>
      </c>
      <c r="C314">
        <v>-1.18E-2</v>
      </c>
      <c r="D314">
        <v>1.24E-2</v>
      </c>
      <c r="E314">
        <v>2.0500000000000001E-2</v>
      </c>
      <c r="F314">
        <v>8.0999999999999996E-3</v>
      </c>
      <c r="H314">
        <v>198404</v>
      </c>
      <c r="I314">
        <v>-3.27E-2</v>
      </c>
      <c r="J314">
        <v>-1.6E-2</v>
      </c>
      <c r="K314">
        <v>-1.1599999999999999E-2</v>
      </c>
      <c r="L314">
        <v>-7.3000000000000001E-3</v>
      </c>
      <c r="M314">
        <v>-8.3000000000000001E-3</v>
      </c>
      <c r="N314">
        <v>-1.1299999999999999E-2</v>
      </c>
      <c r="O314">
        <v>-1.38E-2</v>
      </c>
      <c r="P314">
        <v>-3.1099999999999999E-2</v>
      </c>
      <c r="Q314">
        <v>-1.67E-2</v>
      </c>
      <c r="R314">
        <v>9.2999999999999992E-3</v>
      </c>
      <c r="S314">
        <v>-4.2000000000000003E-2</v>
      </c>
      <c r="T314">
        <v>-4.4000000000000003E-3</v>
      </c>
      <c r="U314">
        <v>-6.9999999999999999E-4</v>
      </c>
      <c r="V314">
        <v>-1.6899999999999998E-2</v>
      </c>
      <c r="W314">
        <v>-5.3E-3</v>
      </c>
      <c r="X314">
        <v>3.8E-3</v>
      </c>
      <c r="Y314">
        <v>-5.5999999999999999E-3</v>
      </c>
      <c r="Z314">
        <v>-1.6299999999999999E-2</v>
      </c>
      <c r="AA314">
        <v>1.18E-2</v>
      </c>
      <c r="AB314">
        <v>8.6E-3</v>
      </c>
      <c r="AC314">
        <v>-8.0000000000000002E-3</v>
      </c>
      <c r="AD314">
        <v>-3.5999999999999999E-3</v>
      </c>
      <c r="AE314">
        <v>-1.7899999999999999E-2</v>
      </c>
      <c r="AF314">
        <v>-1.0999999999999999E-2</v>
      </c>
      <c r="AG314">
        <v>-1.8599999999999998E-2</v>
      </c>
      <c r="AH314">
        <v>-2.1999999999999999E-2</v>
      </c>
      <c r="AI314">
        <v>3.2000000000000002E-3</v>
      </c>
      <c r="AJ314">
        <v>-2.9999999999999997E-4</v>
      </c>
      <c r="AK314">
        <v>-3.5999999999999999E-3</v>
      </c>
      <c r="AL314">
        <v>-1.2500000000000001E-2</v>
      </c>
      <c r="AM314">
        <v>1.3100000000000001E-2</v>
      </c>
      <c r="AN314">
        <v>8.5000000000000006E-3</v>
      </c>
      <c r="AO314">
        <v>2.64E-2</v>
      </c>
    </row>
    <row r="315" spans="1:41">
      <c r="A315">
        <v>198405</v>
      </c>
      <c r="B315">
        <v>-5.9700000000000003E-2</v>
      </c>
      <c r="C315">
        <v>5.0000000000000001E-4</v>
      </c>
      <c r="D315">
        <v>2.3E-3</v>
      </c>
      <c r="E315">
        <v>1.6299999999999999E-2</v>
      </c>
      <c r="F315">
        <v>7.7999999999999996E-3</v>
      </c>
      <c r="H315">
        <v>198405</v>
      </c>
      <c r="I315">
        <v>-5.9299999999999999E-2</v>
      </c>
      <c r="J315">
        <v>-5.74E-2</v>
      </c>
      <c r="K315">
        <v>-5.4800000000000001E-2</v>
      </c>
      <c r="L315">
        <v>-6.3200000000000006E-2</v>
      </c>
      <c r="M315">
        <v>-6.9199999999999998E-2</v>
      </c>
      <c r="N315">
        <v>-5.9900000000000002E-2</v>
      </c>
      <c r="O315">
        <v>-5.8799999999999998E-2</v>
      </c>
      <c r="P315">
        <v>-6.3200000000000006E-2</v>
      </c>
      <c r="Q315">
        <v>-5.96E-2</v>
      </c>
      <c r="R315">
        <v>-5.7299999999999997E-2</v>
      </c>
      <c r="S315">
        <v>-2E-3</v>
      </c>
      <c r="T315">
        <v>-6.1100000000000002E-2</v>
      </c>
      <c r="U315">
        <v>-5.6599999999999998E-2</v>
      </c>
      <c r="V315">
        <v>-5.2400000000000002E-2</v>
      </c>
      <c r="W315">
        <v>-3.7900000000000003E-2</v>
      </c>
      <c r="X315">
        <v>-7.2300000000000003E-2</v>
      </c>
      <c r="Y315">
        <v>-6.2700000000000006E-2</v>
      </c>
      <c r="Z315">
        <v>-4.2099999999999999E-2</v>
      </c>
      <c r="AA315">
        <v>-5.8400000000000001E-2</v>
      </c>
      <c r="AB315">
        <v>-7.0199999999999999E-2</v>
      </c>
      <c r="AC315">
        <v>-6.7100000000000007E-2</v>
      </c>
      <c r="AD315">
        <v>-6.0000000000000001E-3</v>
      </c>
      <c r="AE315">
        <v>-9.5799999999999996E-2</v>
      </c>
      <c r="AF315">
        <v>-6.4699999999999994E-2</v>
      </c>
      <c r="AG315">
        <v>-5.79E-2</v>
      </c>
      <c r="AH315">
        <v>-4.65E-2</v>
      </c>
      <c r="AI315">
        <v>-5.6500000000000002E-2</v>
      </c>
      <c r="AJ315">
        <v>-6.2399999999999997E-2</v>
      </c>
      <c r="AK315">
        <v>-5.5E-2</v>
      </c>
      <c r="AL315">
        <v>-5.3600000000000002E-2</v>
      </c>
      <c r="AM315">
        <v>-5.4300000000000001E-2</v>
      </c>
      <c r="AN315">
        <v>-6.2100000000000002E-2</v>
      </c>
      <c r="AO315">
        <v>3.3700000000000001E-2</v>
      </c>
    </row>
    <row r="316" spans="1:41">
      <c r="A316">
        <v>198406</v>
      </c>
      <c r="B316">
        <v>1.8200000000000001E-2</v>
      </c>
      <c r="C316">
        <v>-2.5000000000000001E-3</v>
      </c>
      <c r="D316">
        <v>-2.63E-2</v>
      </c>
      <c r="E316">
        <v>-7.0000000000000001E-3</v>
      </c>
      <c r="F316">
        <v>7.4999999999999997E-3</v>
      </c>
      <c r="H316">
        <v>198406</v>
      </c>
      <c r="I316">
        <v>1.4E-3</v>
      </c>
      <c r="J316">
        <v>2.23E-2</v>
      </c>
      <c r="K316">
        <v>1.78E-2</v>
      </c>
      <c r="L316">
        <v>3.0099999999999998E-2</v>
      </c>
      <c r="M316">
        <v>2.8000000000000001E-2</v>
      </c>
      <c r="N316">
        <v>2.5499999999999998E-2</v>
      </c>
      <c r="O316">
        <v>2.7900000000000001E-2</v>
      </c>
      <c r="P316">
        <v>2.5600000000000001E-2</v>
      </c>
      <c r="Q316">
        <v>2.5700000000000001E-2</v>
      </c>
      <c r="R316">
        <v>1.89E-2</v>
      </c>
      <c r="S316">
        <v>-1.7500000000000002E-2</v>
      </c>
      <c r="T316">
        <v>2.9499999999999998E-2</v>
      </c>
      <c r="U316">
        <v>3.8300000000000001E-2</v>
      </c>
      <c r="V316">
        <v>4.7199999999999999E-2</v>
      </c>
      <c r="W316">
        <v>3.56E-2</v>
      </c>
      <c r="X316">
        <v>1.5900000000000001E-2</v>
      </c>
      <c r="Y316">
        <v>6.1999999999999998E-3</v>
      </c>
      <c r="Z316">
        <v>-1.46E-2</v>
      </c>
      <c r="AA316">
        <v>-3.8E-3</v>
      </c>
      <c r="AB316">
        <v>5.0700000000000002E-2</v>
      </c>
      <c r="AC316">
        <v>-1.83E-2</v>
      </c>
      <c r="AD316">
        <v>-4.7800000000000002E-2</v>
      </c>
      <c r="AE316">
        <v>4.5999999999999999E-3</v>
      </c>
      <c r="AF316">
        <v>3.0700000000000002E-2</v>
      </c>
      <c r="AG316">
        <v>2.76E-2</v>
      </c>
      <c r="AH316">
        <v>1.4200000000000001E-2</v>
      </c>
      <c r="AI316">
        <v>3.4299999999999997E-2</v>
      </c>
      <c r="AJ316">
        <v>4.6300000000000001E-2</v>
      </c>
      <c r="AK316">
        <v>1.2800000000000001E-2</v>
      </c>
      <c r="AL316">
        <v>5.5999999999999999E-3</v>
      </c>
      <c r="AM316">
        <v>0.01</v>
      </c>
      <c r="AN316">
        <v>7.6E-3</v>
      </c>
      <c r="AO316">
        <v>3.0000000000000001E-3</v>
      </c>
    </row>
    <row r="317" spans="1:41">
      <c r="A317">
        <v>198407</v>
      </c>
      <c r="B317">
        <v>-2.7400000000000001E-2</v>
      </c>
      <c r="C317">
        <v>-2.2200000000000001E-2</v>
      </c>
      <c r="D317">
        <v>4.1000000000000003E-3</v>
      </c>
      <c r="E317">
        <v>2.93E-2</v>
      </c>
      <c r="F317">
        <v>8.2000000000000007E-3</v>
      </c>
      <c r="H317">
        <v>198407</v>
      </c>
      <c r="I317">
        <v>-6.25E-2</v>
      </c>
      <c r="J317">
        <v>-5.0200000000000002E-2</v>
      </c>
      <c r="K317">
        <v>-5.5899999999999998E-2</v>
      </c>
      <c r="L317">
        <v>-4.4400000000000002E-2</v>
      </c>
      <c r="M317">
        <v>-4.4200000000000003E-2</v>
      </c>
      <c r="N317">
        <v>-3.6900000000000002E-2</v>
      </c>
      <c r="O317">
        <v>-4.8099999999999997E-2</v>
      </c>
      <c r="P317">
        <v>-0.04</v>
      </c>
      <c r="Q317">
        <v>-2.3E-2</v>
      </c>
      <c r="R317">
        <v>-1.46E-2</v>
      </c>
      <c r="S317">
        <v>-4.7899999999999998E-2</v>
      </c>
      <c r="T317">
        <v>-1.9699999999999999E-2</v>
      </c>
      <c r="U317">
        <v>-3.1E-2</v>
      </c>
      <c r="V317">
        <v>-3.4799999999999998E-2</v>
      </c>
      <c r="W317">
        <v>-3.4500000000000003E-2</v>
      </c>
      <c r="X317">
        <v>-2.23E-2</v>
      </c>
      <c r="Y317">
        <v>-1.43E-2</v>
      </c>
      <c r="Z317">
        <v>-4.0099999999999997E-2</v>
      </c>
      <c r="AA317">
        <v>-4.0399999999999998E-2</v>
      </c>
      <c r="AB317">
        <v>-3.3300000000000003E-2</v>
      </c>
      <c r="AC317">
        <v>-2.1899999999999999E-2</v>
      </c>
      <c r="AD317">
        <v>-2.2000000000000001E-3</v>
      </c>
      <c r="AE317">
        <v>-7.7899999999999997E-2</v>
      </c>
      <c r="AF317">
        <v>-5.9400000000000001E-2</v>
      </c>
      <c r="AG317">
        <v>-1.8499999999999999E-2</v>
      </c>
      <c r="AH317">
        <v>-3.9600000000000003E-2</v>
      </c>
      <c r="AI317">
        <v>-2.7699999999999999E-2</v>
      </c>
      <c r="AJ317">
        <v>-1.0500000000000001E-2</v>
      </c>
      <c r="AK317">
        <v>-0.02</v>
      </c>
      <c r="AL317">
        <v>-3.3300000000000003E-2</v>
      </c>
      <c r="AM317">
        <v>-2.9700000000000001E-2</v>
      </c>
      <c r="AN317">
        <v>-2.9600000000000001E-2</v>
      </c>
      <c r="AO317">
        <v>4.8300000000000003E-2</v>
      </c>
    </row>
    <row r="318" spans="1:41">
      <c r="A318">
        <v>198408</v>
      </c>
      <c r="B318">
        <v>0.1028</v>
      </c>
      <c r="C318">
        <v>-2.5000000000000001E-3</v>
      </c>
      <c r="D318">
        <v>-1.8800000000000001E-2</v>
      </c>
      <c r="E318">
        <v>-5.6800000000000003E-2</v>
      </c>
      <c r="F318">
        <v>8.3000000000000001E-3</v>
      </c>
      <c r="H318">
        <v>198408</v>
      </c>
      <c r="I318">
        <v>6.88E-2</v>
      </c>
      <c r="J318">
        <v>9.7799999999999998E-2</v>
      </c>
      <c r="K318">
        <v>0.1177</v>
      </c>
      <c r="L318">
        <v>0.10580000000000001</v>
      </c>
      <c r="M318">
        <v>0.1221</v>
      </c>
      <c r="N318">
        <v>0.11749999999999999</v>
      </c>
      <c r="O318">
        <v>0.10730000000000001</v>
      </c>
      <c r="P318">
        <v>0.1196</v>
      </c>
      <c r="Q318">
        <v>0.10299999999999999</v>
      </c>
      <c r="R318">
        <v>9.7900000000000001E-2</v>
      </c>
      <c r="S318">
        <v>-2.9100000000000001E-2</v>
      </c>
      <c r="T318">
        <v>0.1196</v>
      </c>
      <c r="U318">
        <v>9.7299999999999998E-2</v>
      </c>
      <c r="V318">
        <v>0.1008</v>
      </c>
      <c r="W318">
        <v>0.1043</v>
      </c>
      <c r="X318">
        <v>9.8599999999999993E-2</v>
      </c>
      <c r="Y318">
        <v>9.6699999999999994E-2</v>
      </c>
      <c r="Z318">
        <v>0.1091</v>
      </c>
      <c r="AA318">
        <v>0.1009</v>
      </c>
      <c r="AB318">
        <v>0.11409999999999999</v>
      </c>
      <c r="AC318">
        <v>9.7500000000000003E-2</v>
      </c>
      <c r="AD318">
        <v>-2.2100000000000002E-2</v>
      </c>
      <c r="AE318">
        <v>0.12659999999999999</v>
      </c>
      <c r="AF318">
        <v>0.1527</v>
      </c>
      <c r="AG318">
        <v>0.12839999999999999</v>
      </c>
      <c r="AH318">
        <v>0.1065</v>
      </c>
      <c r="AI318">
        <v>0.1163</v>
      </c>
      <c r="AJ318">
        <v>0.1197</v>
      </c>
      <c r="AK318">
        <v>0.1113</v>
      </c>
      <c r="AL318">
        <v>8.6800000000000002E-2</v>
      </c>
      <c r="AM318">
        <v>7.3499999999999996E-2</v>
      </c>
      <c r="AN318">
        <v>7.8899999999999998E-2</v>
      </c>
      <c r="AO318">
        <v>-4.7699999999999999E-2</v>
      </c>
    </row>
    <row r="319" spans="1:41">
      <c r="A319">
        <v>198409</v>
      </c>
      <c r="B319">
        <v>-8.0000000000000002E-3</v>
      </c>
      <c r="C319">
        <v>2.2000000000000001E-3</v>
      </c>
      <c r="D319">
        <v>5.3199999999999997E-2</v>
      </c>
      <c r="E319">
        <v>3.6999999999999998E-2</v>
      </c>
      <c r="F319">
        <v>8.6E-3</v>
      </c>
      <c r="H319">
        <v>198409</v>
      </c>
      <c r="I319">
        <v>-9.7000000000000003E-3</v>
      </c>
      <c r="J319">
        <v>-1.32E-2</v>
      </c>
      <c r="K319">
        <v>-1.5699999999999999E-2</v>
      </c>
      <c r="L319">
        <v>-1.41E-2</v>
      </c>
      <c r="M319">
        <v>-3.3E-3</v>
      </c>
      <c r="N319">
        <v>-8.8000000000000005E-3</v>
      </c>
      <c r="O319">
        <v>-9.7000000000000003E-3</v>
      </c>
      <c r="P319">
        <v>5.9999999999999995E-4</v>
      </c>
      <c r="Q319">
        <v>-4.5999999999999999E-3</v>
      </c>
      <c r="R319">
        <v>-9.1999999999999998E-3</v>
      </c>
      <c r="S319">
        <v>-5.0000000000000001E-4</v>
      </c>
      <c r="T319">
        <v>-4.3200000000000002E-2</v>
      </c>
      <c r="U319">
        <v>-2.8000000000000001E-2</v>
      </c>
      <c r="V319">
        <v>-1.95E-2</v>
      </c>
      <c r="W319">
        <v>-1.89E-2</v>
      </c>
      <c r="X319">
        <v>-1.72E-2</v>
      </c>
      <c r="Y319">
        <v>-2.0999999999999999E-3</v>
      </c>
      <c r="Z319">
        <v>-3.5000000000000001E-3</v>
      </c>
      <c r="AA319">
        <v>1.7500000000000002E-2</v>
      </c>
      <c r="AB319">
        <v>2.29E-2</v>
      </c>
      <c r="AC319">
        <v>3.0300000000000001E-2</v>
      </c>
      <c r="AD319">
        <v>7.3499999999999996E-2</v>
      </c>
      <c r="AE319">
        <v>-4.2200000000000001E-2</v>
      </c>
      <c r="AF319">
        <v>-1.61E-2</v>
      </c>
      <c r="AG319">
        <v>-2.3400000000000001E-2</v>
      </c>
      <c r="AH319">
        <v>-3.7999999999999999E-2</v>
      </c>
      <c r="AI319">
        <v>-5.4000000000000003E-3</v>
      </c>
      <c r="AJ319">
        <v>-8.0000000000000002E-3</v>
      </c>
      <c r="AK319">
        <v>-1.3899999999999999E-2</v>
      </c>
      <c r="AL319">
        <v>1.4E-2</v>
      </c>
      <c r="AM319">
        <v>2.8999999999999998E-3</v>
      </c>
      <c r="AN319">
        <v>4.1000000000000003E-3</v>
      </c>
      <c r="AO319">
        <v>4.6300000000000001E-2</v>
      </c>
    </row>
    <row r="320" spans="1:41">
      <c r="A320">
        <v>198410</v>
      </c>
      <c r="B320">
        <v>-8.5000000000000006E-3</v>
      </c>
      <c r="C320">
        <v>-1.14E-2</v>
      </c>
      <c r="D320">
        <v>5.7999999999999996E-3</v>
      </c>
      <c r="E320">
        <v>3.2199999999999999E-2</v>
      </c>
      <c r="F320">
        <v>0.01</v>
      </c>
      <c r="H320">
        <v>198410</v>
      </c>
      <c r="I320">
        <v>-3.2199999999999999E-2</v>
      </c>
      <c r="J320">
        <v>-2.93E-2</v>
      </c>
      <c r="K320">
        <v>-2.07E-2</v>
      </c>
      <c r="L320">
        <v>-1.7299999999999999E-2</v>
      </c>
      <c r="M320">
        <v>-8.5000000000000006E-3</v>
      </c>
      <c r="N320">
        <v>-2.1299999999999999E-2</v>
      </c>
      <c r="O320">
        <v>-1.9800000000000002E-2</v>
      </c>
      <c r="P320">
        <v>1E-4</v>
      </c>
      <c r="Q320">
        <v>2.9999999999999997E-4</v>
      </c>
      <c r="R320">
        <v>-5.7000000000000002E-3</v>
      </c>
      <c r="S320">
        <v>-2.6499999999999999E-2</v>
      </c>
      <c r="T320">
        <v>-1.7100000000000001E-2</v>
      </c>
      <c r="U320">
        <v>-3.3999999999999998E-3</v>
      </c>
      <c r="V320">
        <v>3.5000000000000001E-3</v>
      </c>
      <c r="W320">
        <v>5.5999999999999999E-3</v>
      </c>
      <c r="X320">
        <v>-6.0000000000000001E-3</v>
      </c>
      <c r="Y320">
        <v>3.0000000000000001E-3</v>
      </c>
      <c r="Z320">
        <v>-1.6799999999999999E-2</v>
      </c>
      <c r="AA320">
        <v>-1.17E-2</v>
      </c>
      <c r="AB320">
        <v>-2.8199999999999999E-2</v>
      </c>
      <c r="AC320">
        <v>2.7000000000000001E-3</v>
      </c>
      <c r="AD320">
        <v>1.9800000000000002E-2</v>
      </c>
      <c r="AE320">
        <v>-4.3799999999999999E-2</v>
      </c>
      <c r="AF320">
        <v>-4.0500000000000001E-2</v>
      </c>
      <c r="AG320">
        <v>-1.1299999999999999E-2</v>
      </c>
      <c r="AH320">
        <v>-1.26E-2</v>
      </c>
      <c r="AI320">
        <v>-6.1000000000000004E-3</v>
      </c>
      <c r="AJ320">
        <v>-1.44E-2</v>
      </c>
      <c r="AK320">
        <v>8.0000000000000004E-4</v>
      </c>
      <c r="AL320">
        <v>2.5000000000000001E-3</v>
      </c>
      <c r="AM320">
        <v>-2E-3</v>
      </c>
      <c r="AN320">
        <v>-3.5999999999999999E-3</v>
      </c>
      <c r="AO320">
        <v>4.02E-2</v>
      </c>
    </row>
    <row r="321" spans="1:41">
      <c r="A321">
        <v>198411</v>
      </c>
      <c r="B321">
        <v>-1.7600000000000001E-2</v>
      </c>
      <c r="C321">
        <v>-6.3E-3</v>
      </c>
      <c r="D321">
        <v>4.0300000000000002E-2</v>
      </c>
      <c r="E321">
        <v>1.7000000000000001E-2</v>
      </c>
      <c r="F321">
        <v>7.3000000000000001E-3</v>
      </c>
      <c r="H321">
        <v>198411</v>
      </c>
      <c r="I321">
        <v>-4.5100000000000001E-2</v>
      </c>
      <c r="J321">
        <v>-2.4500000000000001E-2</v>
      </c>
      <c r="K321">
        <v>-3.3399999999999999E-2</v>
      </c>
      <c r="L321">
        <v>-2.63E-2</v>
      </c>
      <c r="M321">
        <v>-1.03E-2</v>
      </c>
      <c r="N321">
        <v>-9.9000000000000008E-3</v>
      </c>
      <c r="O321">
        <v>-1.77E-2</v>
      </c>
      <c r="P321">
        <v>-1.4200000000000001E-2</v>
      </c>
      <c r="Q321">
        <v>-7.4999999999999997E-3</v>
      </c>
      <c r="R321">
        <v>-1.8499999999999999E-2</v>
      </c>
      <c r="S321">
        <v>-2.6599999999999999E-2</v>
      </c>
      <c r="T321">
        <v>-4.9099999999999998E-2</v>
      </c>
      <c r="U321">
        <v>-2.5399999999999999E-2</v>
      </c>
      <c r="V321">
        <v>-1.5599999999999999E-2</v>
      </c>
      <c r="W321">
        <v>-1.8800000000000001E-2</v>
      </c>
      <c r="X321">
        <v>-2.1700000000000001E-2</v>
      </c>
      <c r="Y321">
        <v>-1.5900000000000001E-2</v>
      </c>
      <c r="Z321">
        <v>-1.8100000000000002E-2</v>
      </c>
      <c r="AA321">
        <v>-7.0000000000000001E-3</v>
      </c>
      <c r="AB321">
        <v>4.3E-3</v>
      </c>
      <c r="AC321">
        <v>1.2200000000000001E-2</v>
      </c>
      <c r="AD321">
        <v>6.13E-2</v>
      </c>
      <c r="AE321">
        <v>-5.3600000000000002E-2</v>
      </c>
      <c r="AF321">
        <v>-1.83E-2</v>
      </c>
      <c r="AG321">
        <v>-1.6799999999999999E-2</v>
      </c>
      <c r="AH321">
        <v>-9.2999999999999992E-3</v>
      </c>
      <c r="AI321">
        <v>-1.9599999999999999E-2</v>
      </c>
      <c r="AJ321">
        <v>-1.7100000000000001E-2</v>
      </c>
      <c r="AK321">
        <v>-1.6E-2</v>
      </c>
      <c r="AL321">
        <v>-1.61E-2</v>
      </c>
      <c r="AM321">
        <v>-1.5599999999999999E-2</v>
      </c>
      <c r="AN321">
        <v>-2.01E-2</v>
      </c>
      <c r="AO321">
        <v>3.3500000000000002E-2</v>
      </c>
    </row>
    <row r="322" spans="1:41">
      <c r="A322">
        <v>198412</v>
      </c>
      <c r="B322">
        <v>1.84E-2</v>
      </c>
      <c r="C322">
        <v>-5.7000000000000002E-3</v>
      </c>
      <c r="D322">
        <v>-1.1000000000000001E-3</v>
      </c>
      <c r="E322">
        <v>1.5299999999999999E-2</v>
      </c>
      <c r="F322">
        <v>6.4000000000000003E-3</v>
      </c>
      <c r="H322">
        <v>198412</v>
      </c>
      <c r="I322">
        <v>-5.4999999999999997E-3</v>
      </c>
      <c r="J322">
        <v>1.23E-2</v>
      </c>
      <c r="K322">
        <v>1.7000000000000001E-2</v>
      </c>
      <c r="L322">
        <v>1.18E-2</v>
      </c>
      <c r="M322">
        <v>2.29E-2</v>
      </c>
      <c r="N322">
        <v>2.01E-2</v>
      </c>
      <c r="O322">
        <v>1.61E-2</v>
      </c>
      <c r="P322">
        <v>2.41E-2</v>
      </c>
      <c r="Q322">
        <v>2.5999999999999999E-2</v>
      </c>
      <c r="R322">
        <v>1.7500000000000002E-2</v>
      </c>
      <c r="S322">
        <v>-2.3E-2</v>
      </c>
      <c r="T322">
        <v>1.8800000000000001E-2</v>
      </c>
      <c r="U322">
        <v>2.3E-2</v>
      </c>
      <c r="V322">
        <v>1.4200000000000001E-2</v>
      </c>
      <c r="W322">
        <v>2.0500000000000001E-2</v>
      </c>
      <c r="X322">
        <v>9.7000000000000003E-3</v>
      </c>
      <c r="Y322">
        <v>2.29E-2</v>
      </c>
      <c r="Z322">
        <v>2.2200000000000001E-2</v>
      </c>
      <c r="AA322">
        <v>2.2800000000000001E-2</v>
      </c>
      <c r="AB322">
        <v>3.5999999999999999E-3</v>
      </c>
      <c r="AC322">
        <v>2.2599999999999999E-2</v>
      </c>
      <c r="AD322">
        <v>3.8E-3</v>
      </c>
      <c r="AE322">
        <v>3.7000000000000002E-3</v>
      </c>
      <c r="AF322">
        <v>-7.7000000000000002E-3</v>
      </c>
      <c r="AG322">
        <v>1.5900000000000001E-2</v>
      </c>
      <c r="AH322">
        <v>3.0800000000000001E-2</v>
      </c>
      <c r="AI322">
        <v>1.7500000000000002E-2</v>
      </c>
      <c r="AJ322">
        <v>8.8999999999999999E-3</v>
      </c>
      <c r="AK322">
        <v>2.1700000000000001E-2</v>
      </c>
      <c r="AL322">
        <v>1.72E-2</v>
      </c>
      <c r="AM322">
        <v>2.4199999999999999E-2</v>
      </c>
      <c r="AN322">
        <v>2.0299999999999999E-2</v>
      </c>
      <c r="AO322">
        <v>1.66E-2</v>
      </c>
    </row>
    <row r="323" spans="1:41">
      <c r="A323">
        <v>198501</v>
      </c>
      <c r="B323">
        <v>7.9799999999999996E-2</v>
      </c>
      <c r="C323">
        <v>3.2599999999999997E-2</v>
      </c>
      <c r="D323">
        <v>-5.3900000000000003E-2</v>
      </c>
      <c r="E323">
        <v>-6.9099999999999995E-2</v>
      </c>
      <c r="F323">
        <v>6.4999999999999997E-3</v>
      </c>
      <c r="H323">
        <v>198501</v>
      </c>
      <c r="I323">
        <v>0.1227</v>
      </c>
      <c r="J323">
        <v>0.11849999999999999</v>
      </c>
      <c r="K323">
        <v>0.1236</v>
      </c>
      <c r="L323">
        <v>0.1104</v>
      </c>
      <c r="M323">
        <v>9.9599999999999994E-2</v>
      </c>
      <c r="N323">
        <v>9.74E-2</v>
      </c>
      <c r="O323">
        <v>0.10340000000000001</v>
      </c>
      <c r="P323">
        <v>8.3500000000000005E-2</v>
      </c>
      <c r="Q323">
        <v>6.3100000000000003E-2</v>
      </c>
      <c r="R323">
        <v>6.7500000000000004E-2</v>
      </c>
      <c r="S323">
        <v>5.5199999999999999E-2</v>
      </c>
      <c r="T323">
        <v>0.12139999999999999</v>
      </c>
      <c r="U323">
        <v>8.2400000000000001E-2</v>
      </c>
      <c r="V323">
        <v>9.8100000000000007E-2</v>
      </c>
      <c r="W323">
        <v>8.09E-2</v>
      </c>
      <c r="X323">
        <v>7.9600000000000004E-2</v>
      </c>
      <c r="Y323">
        <v>7.1300000000000002E-2</v>
      </c>
      <c r="Z323">
        <v>7.9299999999999995E-2</v>
      </c>
      <c r="AA323">
        <v>6.2399999999999997E-2</v>
      </c>
      <c r="AB323">
        <v>4.53E-2</v>
      </c>
      <c r="AC323">
        <v>4.8399999999999999E-2</v>
      </c>
      <c r="AD323">
        <v>-7.2999999999999995E-2</v>
      </c>
      <c r="AE323">
        <v>0.15920000000000001</v>
      </c>
      <c r="AF323">
        <v>0.13159999999999999</v>
      </c>
      <c r="AG323">
        <v>0.1104</v>
      </c>
      <c r="AH323">
        <v>9.4E-2</v>
      </c>
      <c r="AI323">
        <v>0.1003</v>
      </c>
      <c r="AJ323">
        <v>9.01E-2</v>
      </c>
      <c r="AK323">
        <v>6.9000000000000006E-2</v>
      </c>
      <c r="AL323">
        <v>5.8099999999999999E-2</v>
      </c>
      <c r="AM323">
        <v>4.2299999999999997E-2</v>
      </c>
      <c r="AN323">
        <v>5.79E-2</v>
      </c>
      <c r="AO323">
        <v>-0.1013</v>
      </c>
    </row>
    <row r="324" spans="1:41">
      <c r="A324">
        <v>198502</v>
      </c>
      <c r="B324">
        <v>1.2200000000000001E-2</v>
      </c>
      <c r="C324">
        <v>7.9000000000000008E-3</v>
      </c>
      <c r="D324">
        <v>-1.6999999999999999E-3</v>
      </c>
      <c r="E324">
        <v>1.8200000000000001E-2</v>
      </c>
      <c r="F324">
        <v>5.7999999999999996E-3</v>
      </c>
      <c r="H324">
        <v>198502</v>
      </c>
      <c r="I324">
        <v>3.7499999999999999E-2</v>
      </c>
      <c r="J324">
        <v>2.06E-2</v>
      </c>
      <c r="K324">
        <v>1.78E-2</v>
      </c>
      <c r="L324">
        <v>2.1000000000000001E-2</v>
      </c>
      <c r="M324">
        <v>1.0500000000000001E-2</v>
      </c>
      <c r="N324">
        <v>2.0000000000000001E-4</v>
      </c>
      <c r="O324">
        <v>5.5999999999999999E-3</v>
      </c>
      <c r="P324">
        <v>1.3599999999999999E-2</v>
      </c>
      <c r="Q324">
        <v>1.54E-2</v>
      </c>
      <c r="R324">
        <v>9.9000000000000008E-3</v>
      </c>
      <c r="S324">
        <v>2.76E-2</v>
      </c>
      <c r="T324">
        <v>3.5000000000000001E-3</v>
      </c>
      <c r="U324">
        <v>1.01E-2</v>
      </c>
      <c r="V324">
        <v>2.41E-2</v>
      </c>
      <c r="W324">
        <v>5.3E-3</v>
      </c>
      <c r="X324">
        <v>1.09E-2</v>
      </c>
      <c r="Y324">
        <v>1.04E-2</v>
      </c>
      <c r="Z324">
        <v>2.3E-2</v>
      </c>
      <c r="AA324">
        <v>1.7100000000000001E-2</v>
      </c>
      <c r="AB324">
        <v>2.2800000000000001E-2</v>
      </c>
      <c r="AC324">
        <v>2.8E-3</v>
      </c>
      <c r="AD324">
        <v>-6.9999999999999999E-4</v>
      </c>
      <c r="AE324">
        <v>-2E-3</v>
      </c>
      <c r="AF324">
        <v>7.7000000000000002E-3</v>
      </c>
      <c r="AG324">
        <v>-2E-3</v>
      </c>
      <c r="AH324">
        <v>5.0000000000000001E-3</v>
      </c>
      <c r="AI324">
        <v>1.4800000000000001E-2</v>
      </c>
      <c r="AJ324">
        <v>1.34E-2</v>
      </c>
      <c r="AK324">
        <v>9.7999999999999997E-3</v>
      </c>
      <c r="AL324">
        <v>7.4000000000000003E-3</v>
      </c>
      <c r="AM324">
        <v>2.2800000000000001E-2</v>
      </c>
      <c r="AN324">
        <v>2.3699999999999999E-2</v>
      </c>
      <c r="AO324">
        <v>2.5700000000000001E-2</v>
      </c>
    </row>
    <row r="325" spans="1:41">
      <c r="A325">
        <v>198503</v>
      </c>
      <c r="B325">
        <v>-8.3999999999999995E-3</v>
      </c>
      <c r="C325">
        <v>-1.11E-2</v>
      </c>
      <c r="D325">
        <v>4.0500000000000001E-2</v>
      </c>
      <c r="E325">
        <v>1.6899999999999998E-2</v>
      </c>
      <c r="F325">
        <v>6.1999999999999998E-3</v>
      </c>
      <c r="H325">
        <v>198503</v>
      </c>
      <c r="I325">
        <v>-1.95E-2</v>
      </c>
      <c r="J325">
        <v>-2.1600000000000001E-2</v>
      </c>
      <c r="K325">
        <v>-2.81E-2</v>
      </c>
      <c r="L325">
        <v>-2.1499999999999998E-2</v>
      </c>
      <c r="M325">
        <v>-1.5900000000000001E-2</v>
      </c>
      <c r="N325">
        <v>-2.0299999999999999E-2</v>
      </c>
      <c r="O325">
        <v>-7.7999999999999996E-3</v>
      </c>
      <c r="P325">
        <v>-8.6999999999999994E-3</v>
      </c>
      <c r="Q325">
        <v>5.8999999999999999E-3</v>
      </c>
      <c r="R325">
        <v>-6.7999999999999996E-3</v>
      </c>
      <c r="S325">
        <v>-1.2699999999999999E-2</v>
      </c>
      <c r="T325">
        <v>-4.0899999999999999E-2</v>
      </c>
      <c r="U325">
        <v>-1.1900000000000001E-2</v>
      </c>
      <c r="V325">
        <v>-2.2000000000000001E-3</v>
      </c>
      <c r="W325">
        <v>-1.7399999999999999E-2</v>
      </c>
      <c r="X325">
        <v>-2.3999999999999998E-3</v>
      </c>
      <c r="Y325">
        <v>-1.9800000000000002E-2</v>
      </c>
      <c r="Z325">
        <v>-1.24E-2</v>
      </c>
      <c r="AA325">
        <v>1.2200000000000001E-2</v>
      </c>
      <c r="AB325">
        <v>1.4800000000000001E-2</v>
      </c>
      <c r="AC325">
        <v>1.8700000000000001E-2</v>
      </c>
      <c r="AD325">
        <v>5.96E-2</v>
      </c>
      <c r="AE325">
        <v>-1.61E-2</v>
      </c>
      <c r="AF325">
        <v>-1.44E-2</v>
      </c>
      <c r="AG325">
        <v>-1.12E-2</v>
      </c>
      <c r="AH325">
        <v>-1.17E-2</v>
      </c>
      <c r="AI325">
        <v>-1.17E-2</v>
      </c>
      <c r="AJ325">
        <v>1.9699999999999999E-2</v>
      </c>
      <c r="AK325">
        <v>-2.1700000000000001E-2</v>
      </c>
      <c r="AL325">
        <v>1.4E-3</v>
      </c>
      <c r="AM325">
        <v>-2.5000000000000001E-3</v>
      </c>
      <c r="AN325">
        <v>-1.1599999999999999E-2</v>
      </c>
      <c r="AO325">
        <v>4.4999999999999997E-3</v>
      </c>
    </row>
    <row r="326" spans="1:41">
      <c r="A326">
        <v>198504</v>
      </c>
      <c r="B326">
        <v>-9.5999999999999992E-3</v>
      </c>
      <c r="C326">
        <v>1.9E-3</v>
      </c>
      <c r="D326">
        <v>3.7400000000000003E-2</v>
      </c>
      <c r="E326">
        <v>3.0499999999999999E-2</v>
      </c>
      <c r="F326">
        <v>7.1999999999999998E-3</v>
      </c>
      <c r="H326">
        <v>198504</v>
      </c>
      <c r="I326">
        <v>-1.6400000000000001E-2</v>
      </c>
      <c r="J326">
        <v>-7.4999999999999997E-3</v>
      </c>
      <c r="K326">
        <v>-2.07E-2</v>
      </c>
      <c r="L326">
        <v>-7.6E-3</v>
      </c>
      <c r="M326">
        <v>-5.1999999999999998E-3</v>
      </c>
      <c r="N326">
        <v>-1.18E-2</v>
      </c>
      <c r="O326">
        <v>-1.6899999999999998E-2</v>
      </c>
      <c r="P326">
        <v>-9.4999999999999998E-3</v>
      </c>
      <c r="Q326">
        <v>-1.1599999999999999E-2</v>
      </c>
      <c r="R326">
        <v>-7.3000000000000001E-3</v>
      </c>
      <c r="S326">
        <v>-9.1000000000000004E-3</v>
      </c>
      <c r="T326">
        <v>-2.92E-2</v>
      </c>
      <c r="U326">
        <v>-1.7500000000000002E-2</v>
      </c>
      <c r="V326">
        <v>-3.1399999999999997E-2</v>
      </c>
      <c r="W326">
        <v>-2.7900000000000001E-2</v>
      </c>
      <c r="X326">
        <v>-4.8999999999999998E-3</v>
      </c>
      <c r="Y326">
        <v>-2.2499999999999999E-2</v>
      </c>
      <c r="Z326">
        <v>7.3000000000000001E-3</v>
      </c>
      <c r="AA326">
        <v>5.1000000000000004E-3</v>
      </c>
      <c r="AB326">
        <v>1.78E-2</v>
      </c>
      <c r="AC326">
        <v>1.38E-2</v>
      </c>
      <c r="AD326">
        <v>4.2999999999999997E-2</v>
      </c>
      <c r="AE326">
        <v>-4.1399999999999999E-2</v>
      </c>
      <c r="AF326">
        <v>-3.0599999999999999E-2</v>
      </c>
      <c r="AG326">
        <v>-2.2200000000000001E-2</v>
      </c>
      <c r="AH326">
        <v>1.2999999999999999E-3</v>
      </c>
      <c r="AI326">
        <v>-7.7000000000000002E-3</v>
      </c>
      <c r="AJ326">
        <v>-1.3899999999999999E-2</v>
      </c>
      <c r="AK326">
        <v>-9.9000000000000008E-3</v>
      </c>
      <c r="AL326">
        <v>-4.0000000000000002E-4</v>
      </c>
      <c r="AM326">
        <v>-2.2000000000000001E-3</v>
      </c>
      <c r="AN326">
        <v>-6.0000000000000001E-3</v>
      </c>
      <c r="AO326">
        <v>3.5400000000000001E-2</v>
      </c>
    </row>
    <row r="327" spans="1:41">
      <c r="A327">
        <v>198505</v>
      </c>
      <c r="B327">
        <v>5.0900000000000001E-2</v>
      </c>
      <c r="C327">
        <v>-2.2700000000000001E-2</v>
      </c>
      <c r="D327">
        <v>-8.6E-3</v>
      </c>
      <c r="E327">
        <v>0.04</v>
      </c>
      <c r="F327">
        <v>6.6E-3</v>
      </c>
      <c r="H327">
        <v>198505</v>
      </c>
      <c r="I327">
        <v>1.72E-2</v>
      </c>
      <c r="J327">
        <v>2.7300000000000001E-2</v>
      </c>
      <c r="K327">
        <v>3.6999999999999998E-2</v>
      </c>
      <c r="L327">
        <v>3.3500000000000002E-2</v>
      </c>
      <c r="M327">
        <v>4.48E-2</v>
      </c>
      <c r="N327">
        <v>4.0399999999999998E-2</v>
      </c>
      <c r="O327">
        <v>4.3700000000000003E-2</v>
      </c>
      <c r="P327">
        <v>5.5599999999999997E-2</v>
      </c>
      <c r="Q327">
        <v>6.6699999999999995E-2</v>
      </c>
      <c r="R327">
        <v>5.3199999999999997E-2</v>
      </c>
      <c r="S327">
        <v>-3.5999999999999997E-2</v>
      </c>
      <c r="T327">
        <v>4.3400000000000001E-2</v>
      </c>
      <c r="U327">
        <v>5.7799999999999997E-2</v>
      </c>
      <c r="V327">
        <v>5.33E-2</v>
      </c>
      <c r="W327">
        <v>6.7900000000000002E-2</v>
      </c>
      <c r="X327">
        <v>7.85E-2</v>
      </c>
      <c r="Y327">
        <v>5.6099999999999997E-2</v>
      </c>
      <c r="Z327">
        <v>4.07E-2</v>
      </c>
      <c r="AA327">
        <v>4.87E-2</v>
      </c>
      <c r="AB327">
        <v>4.2700000000000002E-2</v>
      </c>
      <c r="AC327">
        <v>3.5499999999999997E-2</v>
      </c>
      <c r="AD327">
        <v>-7.9000000000000008E-3</v>
      </c>
      <c r="AE327">
        <v>-1.21E-2</v>
      </c>
      <c r="AF327">
        <v>1.47E-2</v>
      </c>
      <c r="AG327">
        <v>2.6700000000000002E-2</v>
      </c>
      <c r="AH327">
        <v>5.28E-2</v>
      </c>
      <c r="AI327">
        <v>3.4799999999999998E-2</v>
      </c>
      <c r="AJ327">
        <v>6.54E-2</v>
      </c>
      <c r="AK327">
        <v>7.3899999999999993E-2</v>
      </c>
      <c r="AL327">
        <v>5.7299999999999997E-2</v>
      </c>
      <c r="AM327">
        <v>5.6000000000000001E-2</v>
      </c>
      <c r="AN327">
        <v>6.9199999999999998E-2</v>
      </c>
      <c r="AO327">
        <v>8.1299999999999997E-2</v>
      </c>
    </row>
    <row r="328" spans="1:41">
      <c r="A328">
        <v>198506</v>
      </c>
      <c r="B328">
        <v>1.2800000000000001E-2</v>
      </c>
      <c r="C328">
        <v>5.1999999999999998E-3</v>
      </c>
      <c r="D328">
        <v>4.8999999999999998E-3</v>
      </c>
      <c r="E328">
        <v>3.6299999999999999E-2</v>
      </c>
      <c r="F328">
        <v>5.4999999999999997E-3</v>
      </c>
      <c r="H328">
        <v>198506</v>
      </c>
      <c r="I328">
        <v>5.4000000000000003E-3</v>
      </c>
      <c r="J328">
        <v>1.4500000000000001E-2</v>
      </c>
      <c r="K328">
        <v>1.32E-2</v>
      </c>
      <c r="L328">
        <v>2.7E-2</v>
      </c>
      <c r="M328">
        <v>2.24E-2</v>
      </c>
      <c r="N328">
        <v>2.18E-2</v>
      </c>
      <c r="O328">
        <v>1.17E-2</v>
      </c>
      <c r="P328">
        <v>1.66E-2</v>
      </c>
      <c r="Q328">
        <v>2.1499999999999998E-2</v>
      </c>
      <c r="R328">
        <v>7.1000000000000004E-3</v>
      </c>
      <c r="S328">
        <v>-1.6999999999999999E-3</v>
      </c>
      <c r="T328">
        <v>-5.9999999999999995E-4</v>
      </c>
      <c r="U328">
        <v>1.2999999999999999E-2</v>
      </c>
      <c r="V328">
        <v>2.3300000000000001E-2</v>
      </c>
      <c r="W328">
        <v>1.3100000000000001E-2</v>
      </c>
      <c r="X328">
        <v>9.4999999999999998E-3</v>
      </c>
      <c r="Y328">
        <v>1.5800000000000002E-2</v>
      </c>
      <c r="Z328">
        <v>1.6899999999999998E-2</v>
      </c>
      <c r="AA328">
        <v>-4.0000000000000002E-4</v>
      </c>
      <c r="AB328">
        <v>1.4500000000000001E-2</v>
      </c>
      <c r="AC328">
        <v>2.07E-2</v>
      </c>
      <c r="AD328">
        <v>2.1299999999999999E-2</v>
      </c>
      <c r="AE328">
        <v>-1.78E-2</v>
      </c>
      <c r="AF328">
        <v>-7.0000000000000001E-3</v>
      </c>
      <c r="AG328">
        <v>1.29E-2</v>
      </c>
      <c r="AH328">
        <v>5.1999999999999998E-3</v>
      </c>
      <c r="AI328">
        <v>-5.7000000000000002E-3</v>
      </c>
      <c r="AJ328">
        <v>1.5900000000000001E-2</v>
      </c>
      <c r="AK328">
        <v>1.43E-2</v>
      </c>
      <c r="AL328">
        <v>2.7400000000000001E-2</v>
      </c>
      <c r="AM328">
        <v>2.3800000000000002E-2</v>
      </c>
      <c r="AN328">
        <v>3.2599999999999997E-2</v>
      </c>
      <c r="AO328">
        <v>5.04E-2</v>
      </c>
    </row>
    <row r="329" spans="1:41">
      <c r="A329">
        <v>198507</v>
      </c>
      <c r="B329">
        <v>-7.4000000000000003E-3</v>
      </c>
      <c r="C329">
        <v>2.8500000000000001E-2</v>
      </c>
      <c r="D329">
        <v>-1.66E-2</v>
      </c>
      <c r="E329">
        <v>-3.9399999999999998E-2</v>
      </c>
      <c r="F329">
        <v>6.1999999999999998E-3</v>
      </c>
      <c r="H329">
        <v>198507</v>
      </c>
      <c r="I329">
        <v>1.7600000000000001E-2</v>
      </c>
      <c r="J329">
        <v>2.2100000000000002E-2</v>
      </c>
      <c r="K329">
        <v>2.3199999999999998E-2</v>
      </c>
      <c r="L329">
        <v>2.18E-2</v>
      </c>
      <c r="M329">
        <v>1.04E-2</v>
      </c>
      <c r="N329">
        <v>1.0999999999999999E-2</v>
      </c>
      <c r="O329">
        <v>-2.2000000000000001E-3</v>
      </c>
      <c r="P329">
        <v>-1.0200000000000001E-2</v>
      </c>
      <c r="Q329">
        <v>-2.3400000000000001E-2</v>
      </c>
      <c r="R329">
        <v>-1.21E-2</v>
      </c>
      <c r="S329">
        <v>2.9700000000000001E-2</v>
      </c>
      <c r="T329">
        <v>2.8999999999999998E-3</v>
      </c>
      <c r="U329">
        <v>-1.2999999999999999E-3</v>
      </c>
      <c r="V329">
        <v>-3.0000000000000001E-3</v>
      </c>
      <c r="W329">
        <v>5.0000000000000001E-4</v>
      </c>
      <c r="X329">
        <v>-7.1999999999999998E-3</v>
      </c>
      <c r="Y329">
        <v>-8.0000000000000002E-3</v>
      </c>
      <c r="Z329">
        <v>-2.1899999999999999E-2</v>
      </c>
      <c r="AA329">
        <v>-1.54E-2</v>
      </c>
      <c r="AB329">
        <v>-2.98E-2</v>
      </c>
      <c r="AC329">
        <v>1.1000000000000001E-3</v>
      </c>
      <c r="AD329">
        <v>-1.8E-3</v>
      </c>
      <c r="AE329">
        <v>2.2200000000000001E-2</v>
      </c>
      <c r="AF329">
        <v>4.8300000000000003E-2</v>
      </c>
      <c r="AG329">
        <v>1.7399999999999999E-2</v>
      </c>
      <c r="AH329">
        <v>8.8000000000000005E-3</v>
      </c>
      <c r="AI329">
        <v>1.6199999999999999E-2</v>
      </c>
      <c r="AJ329">
        <v>-2.8999999999999998E-3</v>
      </c>
      <c r="AK329">
        <v>-1.6400000000000001E-2</v>
      </c>
      <c r="AL329">
        <v>-3.3300000000000003E-2</v>
      </c>
      <c r="AM329">
        <v>-2.64E-2</v>
      </c>
      <c r="AN329">
        <v>-2.1600000000000001E-2</v>
      </c>
      <c r="AO329">
        <v>-4.3799999999999999E-2</v>
      </c>
    </row>
    <row r="330" spans="1:41">
      <c r="A330">
        <v>198508</v>
      </c>
      <c r="B330">
        <v>-1.0200000000000001E-2</v>
      </c>
      <c r="C330">
        <v>-3.5000000000000001E-3</v>
      </c>
      <c r="D330">
        <v>2.24E-2</v>
      </c>
      <c r="E330">
        <v>1.8100000000000002E-2</v>
      </c>
      <c r="F330">
        <v>5.4999999999999997E-3</v>
      </c>
      <c r="H330">
        <v>198508</v>
      </c>
      <c r="I330">
        <v>-1.04E-2</v>
      </c>
      <c r="J330">
        <v>-0.01</v>
      </c>
      <c r="K330">
        <v>-1.2500000000000001E-2</v>
      </c>
      <c r="L330">
        <v>-8.0000000000000002E-3</v>
      </c>
      <c r="M330">
        <v>-1.5599999999999999E-2</v>
      </c>
      <c r="N330">
        <v>-1.3299999999999999E-2</v>
      </c>
      <c r="O330">
        <v>-7.7000000000000002E-3</v>
      </c>
      <c r="P330">
        <v>-1.0800000000000001E-2</v>
      </c>
      <c r="Q330">
        <v>-8.8999999999999999E-3</v>
      </c>
      <c r="R330">
        <v>-9.9000000000000008E-3</v>
      </c>
      <c r="S330">
        <v>-5.0000000000000001E-4</v>
      </c>
      <c r="T330">
        <v>-2.41E-2</v>
      </c>
      <c r="U330">
        <v>-2.3599999999999999E-2</v>
      </c>
      <c r="V330">
        <v>-1.3100000000000001E-2</v>
      </c>
      <c r="W330">
        <v>-2.5999999999999999E-3</v>
      </c>
      <c r="X330">
        <v>-3.5999999999999999E-3</v>
      </c>
      <c r="Y330">
        <v>-7.4000000000000003E-3</v>
      </c>
      <c r="Z330">
        <v>-1.03E-2</v>
      </c>
      <c r="AA330">
        <v>5.7000000000000002E-3</v>
      </c>
      <c r="AB330">
        <v>2.8E-3</v>
      </c>
      <c r="AC330">
        <v>-5.3E-3</v>
      </c>
      <c r="AD330">
        <v>1.8800000000000001E-2</v>
      </c>
      <c r="AE330">
        <v>-3.5299999999999998E-2</v>
      </c>
      <c r="AF330">
        <v>-2.63E-2</v>
      </c>
      <c r="AG330">
        <v>-1.32E-2</v>
      </c>
      <c r="AH330">
        <v>-2.6100000000000002E-2</v>
      </c>
      <c r="AI330">
        <v>-1.46E-2</v>
      </c>
      <c r="AJ330">
        <v>-3.5000000000000001E-3</v>
      </c>
      <c r="AK330">
        <v>-3.0999999999999999E-3</v>
      </c>
      <c r="AL330">
        <v>5.4999999999999997E-3</v>
      </c>
      <c r="AM330">
        <v>-1.9E-3</v>
      </c>
      <c r="AN330">
        <v>-1.43E-2</v>
      </c>
      <c r="AO330">
        <v>2.1000000000000001E-2</v>
      </c>
    </row>
    <row r="331" spans="1:41">
      <c r="A331">
        <v>198509</v>
      </c>
      <c r="B331">
        <v>-4.5400000000000003E-2</v>
      </c>
      <c r="C331">
        <v>-1.6E-2</v>
      </c>
      <c r="D331">
        <v>1.2500000000000001E-2</v>
      </c>
      <c r="E331">
        <v>1.4800000000000001E-2</v>
      </c>
      <c r="F331">
        <v>6.0000000000000001E-3</v>
      </c>
      <c r="H331">
        <v>198509</v>
      </c>
      <c r="I331">
        <v>-6.7000000000000004E-2</v>
      </c>
      <c r="J331">
        <v>-5.8299999999999998E-2</v>
      </c>
      <c r="K331">
        <v>-6.2600000000000003E-2</v>
      </c>
      <c r="L331">
        <v>-6.2199999999999998E-2</v>
      </c>
      <c r="M331">
        <v>-5.7500000000000002E-2</v>
      </c>
      <c r="N331">
        <v>-4.9200000000000001E-2</v>
      </c>
      <c r="O331">
        <v>-5.79E-2</v>
      </c>
      <c r="P331">
        <v>-5.6099999999999997E-2</v>
      </c>
      <c r="Q331">
        <v>-4.9200000000000001E-2</v>
      </c>
      <c r="R331">
        <v>-3.4000000000000002E-2</v>
      </c>
      <c r="S331">
        <v>-3.3000000000000002E-2</v>
      </c>
      <c r="T331">
        <v>-5.0299999999999997E-2</v>
      </c>
      <c r="U331">
        <v>-5.4399999999999997E-2</v>
      </c>
      <c r="V331">
        <v>-4.3200000000000002E-2</v>
      </c>
      <c r="W331">
        <v>-3.5000000000000003E-2</v>
      </c>
      <c r="X331">
        <v>-3.1800000000000002E-2</v>
      </c>
      <c r="Y331">
        <v>-3.7499999999999999E-2</v>
      </c>
      <c r="Z331">
        <v>-3.7400000000000003E-2</v>
      </c>
      <c r="AA331">
        <v>-5.3100000000000001E-2</v>
      </c>
      <c r="AB331">
        <v>-4.7600000000000003E-2</v>
      </c>
      <c r="AC331">
        <v>-4.9099999999999998E-2</v>
      </c>
      <c r="AD331">
        <v>1.1999999999999999E-3</v>
      </c>
      <c r="AE331">
        <v>-9.4799999999999995E-2</v>
      </c>
      <c r="AF331">
        <v>-5.9200000000000003E-2</v>
      </c>
      <c r="AG331">
        <v>-4.0500000000000001E-2</v>
      </c>
      <c r="AH331">
        <v>-3.7699999999999997E-2</v>
      </c>
      <c r="AI331">
        <v>-4.8899999999999999E-2</v>
      </c>
      <c r="AJ331">
        <v>-3.49E-2</v>
      </c>
      <c r="AK331">
        <v>-4.1799999999999997E-2</v>
      </c>
      <c r="AL331">
        <v>-3.44E-2</v>
      </c>
      <c r="AM331">
        <v>-0.05</v>
      </c>
      <c r="AN331">
        <v>-5.6500000000000002E-2</v>
      </c>
      <c r="AO331">
        <v>3.8300000000000001E-2</v>
      </c>
    </row>
    <row r="332" spans="1:41">
      <c r="A332">
        <v>198510</v>
      </c>
      <c r="B332">
        <v>4.02E-2</v>
      </c>
      <c r="C332">
        <v>-1.5800000000000002E-2</v>
      </c>
      <c r="D332">
        <v>7.3000000000000001E-3</v>
      </c>
      <c r="E332">
        <v>4.87E-2</v>
      </c>
      <c r="F332">
        <v>6.4999999999999997E-3</v>
      </c>
      <c r="H332">
        <v>198510</v>
      </c>
      <c r="I332">
        <v>5.7999999999999996E-3</v>
      </c>
      <c r="J332">
        <v>2.8000000000000001E-2</v>
      </c>
      <c r="K332">
        <v>3.5799999999999998E-2</v>
      </c>
      <c r="L332">
        <v>3.5499999999999997E-2</v>
      </c>
      <c r="M332">
        <v>3.3000000000000002E-2</v>
      </c>
      <c r="N332">
        <v>2.6499999999999999E-2</v>
      </c>
      <c r="O332">
        <v>4.1000000000000002E-2</v>
      </c>
      <c r="P332">
        <v>4.9599999999999998E-2</v>
      </c>
      <c r="Q332">
        <v>5.96E-2</v>
      </c>
      <c r="R332">
        <v>3.6999999999999998E-2</v>
      </c>
      <c r="S332">
        <v>-3.1199999999999999E-2</v>
      </c>
      <c r="T332">
        <v>3.0499999999999999E-2</v>
      </c>
      <c r="U332">
        <v>3.5400000000000001E-2</v>
      </c>
      <c r="V332">
        <v>3.3500000000000002E-2</v>
      </c>
      <c r="W332">
        <v>4.2599999999999999E-2</v>
      </c>
      <c r="X332">
        <v>3.8300000000000001E-2</v>
      </c>
      <c r="Y332">
        <v>3.7400000000000003E-2</v>
      </c>
      <c r="Z332">
        <v>5.5399999999999998E-2</v>
      </c>
      <c r="AA332">
        <v>3.7199999999999997E-2</v>
      </c>
      <c r="AB332">
        <v>5.4800000000000001E-2</v>
      </c>
      <c r="AC332">
        <v>4.19E-2</v>
      </c>
      <c r="AD332">
        <v>1.14E-2</v>
      </c>
      <c r="AE332">
        <v>-5.0000000000000001E-3</v>
      </c>
      <c r="AF332">
        <v>-4.0000000000000001E-3</v>
      </c>
      <c r="AG332">
        <v>1.6799999999999999E-2</v>
      </c>
      <c r="AH332">
        <v>3.56E-2</v>
      </c>
      <c r="AI332">
        <v>3.2099999999999997E-2</v>
      </c>
      <c r="AJ332">
        <v>3.9399999999999998E-2</v>
      </c>
      <c r="AK332">
        <v>5.1700000000000003E-2</v>
      </c>
      <c r="AL332">
        <v>4.7899999999999998E-2</v>
      </c>
      <c r="AM332">
        <v>5.0200000000000002E-2</v>
      </c>
      <c r="AN332">
        <v>6.8000000000000005E-2</v>
      </c>
      <c r="AO332">
        <v>7.2999999999999995E-2</v>
      </c>
    </row>
    <row r="333" spans="1:41">
      <c r="A333">
        <v>198511</v>
      </c>
      <c r="B333">
        <v>6.4799999999999996E-2</v>
      </c>
      <c r="C333">
        <v>2.2000000000000001E-3</v>
      </c>
      <c r="D333">
        <v>-2.92E-2</v>
      </c>
      <c r="E333">
        <v>-4.0000000000000001E-3</v>
      </c>
      <c r="F333">
        <v>6.1000000000000004E-3</v>
      </c>
      <c r="H333">
        <v>198511</v>
      </c>
      <c r="I333">
        <v>3.9600000000000003E-2</v>
      </c>
      <c r="J333">
        <v>6.59E-2</v>
      </c>
      <c r="K333">
        <v>6.9099999999999995E-2</v>
      </c>
      <c r="L333">
        <v>7.0800000000000002E-2</v>
      </c>
      <c r="M333">
        <v>7.0900000000000005E-2</v>
      </c>
      <c r="N333">
        <v>5.7799999999999997E-2</v>
      </c>
      <c r="O333">
        <v>7.3599999999999999E-2</v>
      </c>
      <c r="P333">
        <v>5.9700000000000003E-2</v>
      </c>
      <c r="Q333">
        <v>6.5100000000000005E-2</v>
      </c>
      <c r="R333">
        <v>6.5199999999999994E-2</v>
      </c>
      <c r="S333">
        <v>-2.5600000000000001E-2</v>
      </c>
      <c r="T333">
        <v>8.48E-2</v>
      </c>
      <c r="U333">
        <v>8.9700000000000002E-2</v>
      </c>
      <c r="V333">
        <v>6.7100000000000007E-2</v>
      </c>
      <c r="W333">
        <v>7.7200000000000005E-2</v>
      </c>
      <c r="X333">
        <v>7.4300000000000005E-2</v>
      </c>
      <c r="Y333">
        <v>6.7299999999999999E-2</v>
      </c>
      <c r="Z333">
        <v>3.9E-2</v>
      </c>
      <c r="AA333">
        <v>4.0500000000000001E-2</v>
      </c>
      <c r="AB333">
        <v>4.9700000000000001E-2</v>
      </c>
      <c r="AC333">
        <v>3.3700000000000001E-2</v>
      </c>
      <c r="AD333">
        <v>-5.11E-2</v>
      </c>
      <c r="AE333">
        <v>6.2199999999999998E-2</v>
      </c>
      <c r="AF333">
        <v>7.0699999999999999E-2</v>
      </c>
      <c r="AG333">
        <v>8.0799999999999997E-2</v>
      </c>
      <c r="AH333">
        <v>7.7100000000000002E-2</v>
      </c>
      <c r="AI333">
        <v>6.0400000000000002E-2</v>
      </c>
      <c r="AJ333">
        <v>6.3600000000000004E-2</v>
      </c>
      <c r="AK333">
        <v>5.1900000000000002E-2</v>
      </c>
      <c r="AL333">
        <v>5.0500000000000003E-2</v>
      </c>
      <c r="AM333">
        <v>6.3399999999999998E-2</v>
      </c>
      <c r="AN333">
        <v>7.3800000000000004E-2</v>
      </c>
      <c r="AO333">
        <v>1.1599999999999999E-2</v>
      </c>
    </row>
    <row r="334" spans="1:41">
      <c r="A334">
        <v>198512</v>
      </c>
      <c r="B334">
        <v>3.8800000000000001E-2</v>
      </c>
      <c r="C334">
        <v>-4.5999999999999999E-3</v>
      </c>
      <c r="D334">
        <v>-1.5299999999999999E-2</v>
      </c>
      <c r="E334">
        <v>-1.1999999999999999E-3</v>
      </c>
      <c r="F334">
        <v>6.4999999999999997E-3</v>
      </c>
      <c r="H334">
        <v>198512</v>
      </c>
      <c r="I334">
        <v>2.53E-2</v>
      </c>
      <c r="J334">
        <v>3.8800000000000001E-2</v>
      </c>
      <c r="K334">
        <v>4.2999999999999997E-2</v>
      </c>
      <c r="L334">
        <v>3.2300000000000002E-2</v>
      </c>
      <c r="M334">
        <v>3.8699999999999998E-2</v>
      </c>
      <c r="N334">
        <v>3.32E-2</v>
      </c>
      <c r="O334">
        <v>3.09E-2</v>
      </c>
      <c r="P334">
        <v>3.4700000000000002E-2</v>
      </c>
      <c r="Q334">
        <v>3.2599999999999997E-2</v>
      </c>
      <c r="R334">
        <v>4.4699999999999997E-2</v>
      </c>
      <c r="S334">
        <v>-1.9400000000000001E-2</v>
      </c>
      <c r="T334">
        <v>5.3900000000000003E-2</v>
      </c>
      <c r="U334">
        <v>5.3999999999999999E-2</v>
      </c>
      <c r="V334">
        <v>3.8199999999999998E-2</v>
      </c>
      <c r="W334">
        <v>2.9499999999999998E-2</v>
      </c>
      <c r="X334">
        <v>4.6600000000000003E-2</v>
      </c>
      <c r="Y334">
        <v>2.3800000000000002E-2</v>
      </c>
      <c r="Z334">
        <v>2.2800000000000001E-2</v>
      </c>
      <c r="AA334">
        <v>3.3700000000000001E-2</v>
      </c>
      <c r="AB334">
        <v>4.4200000000000003E-2</v>
      </c>
      <c r="AC334">
        <v>2.52E-2</v>
      </c>
      <c r="AD334">
        <v>-2.87E-2</v>
      </c>
      <c r="AE334">
        <v>2.8400000000000002E-2</v>
      </c>
      <c r="AF334">
        <v>4.5999999999999999E-2</v>
      </c>
      <c r="AG334">
        <v>3.5900000000000001E-2</v>
      </c>
      <c r="AH334">
        <v>6.83E-2</v>
      </c>
      <c r="AI334">
        <v>3.9399999999999998E-2</v>
      </c>
      <c r="AJ334">
        <v>2.4899999999999999E-2</v>
      </c>
      <c r="AK334">
        <v>3.0700000000000002E-2</v>
      </c>
      <c r="AL334">
        <v>3.7699999999999997E-2</v>
      </c>
      <c r="AM334">
        <v>3.44E-2</v>
      </c>
      <c r="AN334">
        <v>3.39E-2</v>
      </c>
      <c r="AO334">
        <v>5.4999999999999997E-3</v>
      </c>
    </row>
    <row r="335" spans="1:41">
      <c r="A335">
        <v>198601</v>
      </c>
      <c r="B335">
        <v>6.4999999999999997E-3</v>
      </c>
      <c r="C335">
        <v>1.1900000000000001E-2</v>
      </c>
      <c r="D335">
        <v>5.1999999999999998E-3</v>
      </c>
      <c r="E335">
        <v>2.9600000000000001E-2</v>
      </c>
      <c r="F335">
        <v>5.5999999999999999E-3</v>
      </c>
      <c r="H335">
        <v>198601</v>
      </c>
      <c r="I335">
        <v>4.2500000000000003E-2</v>
      </c>
      <c r="J335">
        <v>2.0500000000000001E-2</v>
      </c>
      <c r="K335">
        <v>6.1999999999999998E-3</v>
      </c>
      <c r="L335">
        <v>8.6E-3</v>
      </c>
      <c r="M335">
        <v>1.6799999999999999E-2</v>
      </c>
      <c r="N335">
        <v>1.7999999999999999E-2</v>
      </c>
      <c r="O335">
        <v>1.2E-2</v>
      </c>
      <c r="P335">
        <v>1.2E-2</v>
      </c>
      <c r="Q335">
        <v>2.0799999999999999E-2</v>
      </c>
      <c r="R335">
        <v>-6.7000000000000002E-3</v>
      </c>
      <c r="S335">
        <v>4.9200000000000001E-2</v>
      </c>
      <c r="T335">
        <v>-3.5000000000000001E-3</v>
      </c>
      <c r="U335">
        <v>9.4000000000000004E-3</v>
      </c>
      <c r="V335">
        <v>1.12E-2</v>
      </c>
      <c r="W335">
        <v>5.8999999999999999E-3</v>
      </c>
      <c r="X335">
        <v>-2E-3</v>
      </c>
      <c r="Y335">
        <v>2.76E-2</v>
      </c>
      <c r="Z335">
        <v>-1.7500000000000002E-2</v>
      </c>
      <c r="AA335">
        <v>5.0000000000000001E-3</v>
      </c>
      <c r="AB335">
        <v>9.4999999999999998E-3</v>
      </c>
      <c r="AC335">
        <v>2.1299999999999999E-2</v>
      </c>
      <c r="AD335">
        <v>2.4799999999999999E-2</v>
      </c>
      <c r="AE335">
        <v>-2.7E-2</v>
      </c>
      <c r="AF335">
        <v>3.5999999999999999E-3</v>
      </c>
      <c r="AG335">
        <v>1.3299999999999999E-2</v>
      </c>
      <c r="AH335">
        <v>6.7999999999999996E-3</v>
      </c>
      <c r="AI335">
        <v>-4.7999999999999996E-3</v>
      </c>
      <c r="AJ335">
        <v>-1.8700000000000001E-2</v>
      </c>
      <c r="AK335">
        <v>-1.2999999999999999E-3</v>
      </c>
      <c r="AL335">
        <v>1.7999999999999999E-2</v>
      </c>
      <c r="AM335">
        <v>1.95E-2</v>
      </c>
      <c r="AN335">
        <v>4.02E-2</v>
      </c>
      <c r="AO335">
        <v>6.7199999999999996E-2</v>
      </c>
    </row>
    <row r="336" spans="1:41">
      <c r="A336">
        <v>198602</v>
      </c>
      <c r="B336">
        <v>7.1300000000000002E-2</v>
      </c>
      <c r="C336">
        <v>-5.7999999999999996E-3</v>
      </c>
      <c r="D336">
        <v>-7.6E-3</v>
      </c>
      <c r="E336">
        <v>2.7699999999999999E-2</v>
      </c>
      <c r="F336">
        <v>5.3E-3</v>
      </c>
      <c r="H336">
        <v>198602</v>
      </c>
      <c r="I336">
        <v>5.4100000000000002E-2</v>
      </c>
      <c r="J336">
        <v>6.4399999999999999E-2</v>
      </c>
      <c r="K336">
        <v>7.9000000000000001E-2</v>
      </c>
      <c r="L336">
        <v>6.5699999999999995E-2</v>
      </c>
      <c r="M336">
        <v>7.5200000000000003E-2</v>
      </c>
      <c r="N336">
        <v>6.2899999999999998E-2</v>
      </c>
      <c r="O336">
        <v>6.8500000000000005E-2</v>
      </c>
      <c r="P336">
        <v>7.4899999999999994E-2</v>
      </c>
      <c r="Q336">
        <v>8.09E-2</v>
      </c>
      <c r="R336">
        <v>7.0199999999999999E-2</v>
      </c>
      <c r="S336">
        <v>-1.61E-2</v>
      </c>
      <c r="T336">
        <v>5.8299999999999998E-2</v>
      </c>
      <c r="U336">
        <v>8.3400000000000002E-2</v>
      </c>
      <c r="V336">
        <v>8.6199999999999999E-2</v>
      </c>
      <c r="W336">
        <v>9.4600000000000004E-2</v>
      </c>
      <c r="X336">
        <v>6.7199999999999996E-2</v>
      </c>
      <c r="Y336">
        <v>8.4500000000000006E-2</v>
      </c>
      <c r="Z336">
        <v>6.54E-2</v>
      </c>
      <c r="AA336">
        <v>6.0199999999999997E-2</v>
      </c>
      <c r="AB336">
        <v>6.0699999999999997E-2</v>
      </c>
      <c r="AC336">
        <v>7.3300000000000004E-2</v>
      </c>
      <c r="AD336">
        <v>1.4999999999999999E-2</v>
      </c>
      <c r="AE336">
        <v>4.1399999999999999E-2</v>
      </c>
      <c r="AF336">
        <v>5.8200000000000002E-2</v>
      </c>
      <c r="AG336">
        <v>6.2600000000000003E-2</v>
      </c>
      <c r="AH336">
        <v>9.06E-2</v>
      </c>
      <c r="AI336">
        <v>5.3600000000000002E-2</v>
      </c>
      <c r="AJ336">
        <v>6.4299999999999996E-2</v>
      </c>
      <c r="AK336">
        <v>8.3599999999999994E-2</v>
      </c>
      <c r="AL336">
        <v>6.9000000000000006E-2</v>
      </c>
      <c r="AM336">
        <v>8.5199999999999998E-2</v>
      </c>
      <c r="AN336">
        <v>7.8399999999999997E-2</v>
      </c>
      <c r="AO336">
        <v>3.6999999999999998E-2</v>
      </c>
    </row>
    <row r="337" spans="1:41">
      <c r="A337">
        <v>198603</v>
      </c>
      <c r="B337">
        <v>4.8800000000000003E-2</v>
      </c>
      <c r="C337">
        <v>-5.0000000000000001E-3</v>
      </c>
      <c r="D337">
        <v>-5.0000000000000001E-3</v>
      </c>
      <c r="E337">
        <v>2.4500000000000001E-2</v>
      </c>
      <c r="F337">
        <v>6.0000000000000001E-3</v>
      </c>
      <c r="H337">
        <v>198603</v>
      </c>
      <c r="I337">
        <v>3.5900000000000001E-2</v>
      </c>
      <c r="J337">
        <v>4.9399999999999999E-2</v>
      </c>
      <c r="K337">
        <v>3.8300000000000001E-2</v>
      </c>
      <c r="L337">
        <v>4.2200000000000001E-2</v>
      </c>
      <c r="M337">
        <v>3.8800000000000001E-2</v>
      </c>
      <c r="N337">
        <v>6.0299999999999999E-2</v>
      </c>
      <c r="O337">
        <v>6.2199999999999998E-2</v>
      </c>
      <c r="P337">
        <v>3.6299999999999999E-2</v>
      </c>
      <c r="Q337">
        <v>3.9600000000000003E-2</v>
      </c>
      <c r="R337">
        <v>5.3499999999999999E-2</v>
      </c>
      <c r="S337">
        <v>-1.7600000000000001E-2</v>
      </c>
      <c r="T337">
        <v>4.6600000000000003E-2</v>
      </c>
      <c r="U337">
        <v>5.5199999999999999E-2</v>
      </c>
      <c r="V337">
        <v>6.3899999999999998E-2</v>
      </c>
      <c r="W337">
        <v>5.7799999999999997E-2</v>
      </c>
      <c r="X337">
        <v>4.5499999999999999E-2</v>
      </c>
      <c r="Y337">
        <v>5.5500000000000001E-2</v>
      </c>
      <c r="Z337">
        <v>4.9299999999999997E-2</v>
      </c>
      <c r="AA337">
        <v>3.0800000000000001E-2</v>
      </c>
      <c r="AB337">
        <v>5.04E-2</v>
      </c>
      <c r="AC337">
        <v>2.5499999999999998E-2</v>
      </c>
      <c r="AD337">
        <v>-2.1100000000000001E-2</v>
      </c>
      <c r="AE337">
        <v>1.7899999999999999E-2</v>
      </c>
      <c r="AF337">
        <v>7.1999999999999998E-3</v>
      </c>
      <c r="AG337">
        <v>4.58E-2</v>
      </c>
      <c r="AH337">
        <v>4.1200000000000001E-2</v>
      </c>
      <c r="AI337">
        <v>3.1899999999999998E-2</v>
      </c>
      <c r="AJ337">
        <v>5.21E-2</v>
      </c>
      <c r="AK337">
        <v>4.9399999999999999E-2</v>
      </c>
      <c r="AL337">
        <v>6.0999999999999999E-2</v>
      </c>
      <c r="AM337">
        <v>7.6600000000000001E-2</v>
      </c>
      <c r="AN337">
        <v>5.21E-2</v>
      </c>
      <c r="AO337">
        <v>3.4200000000000001E-2</v>
      </c>
    </row>
    <row r="338" spans="1:41">
      <c r="A338">
        <v>198604</v>
      </c>
      <c r="B338">
        <v>-1.3100000000000001E-2</v>
      </c>
      <c r="C338">
        <v>2.8299999999999999E-2</v>
      </c>
      <c r="D338">
        <v>-2.9100000000000001E-2</v>
      </c>
      <c r="E338">
        <v>-5.1000000000000004E-3</v>
      </c>
      <c r="F338">
        <v>5.1999999999999998E-3</v>
      </c>
      <c r="H338">
        <v>198604</v>
      </c>
      <c r="I338">
        <v>1.2699999999999999E-2</v>
      </c>
      <c r="J338">
        <v>1.3100000000000001E-2</v>
      </c>
      <c r="K338">
        <v>1.2999999999999999E-3</v>
      </c>
      <c r="L338">
        <v>1.06E-2</v>
      </c>
      <c r="M338">
        <v>1.4200000000000001E-2</v>
      </c>
      <c r="N338">
        <v>2.0000000000000001E-4</v>
      </c>
      <c r="O338">
        <v>-1.78E-2</v>
      </c>
      <c r="P338">
        <v>-1.2999999999999999E-2</v>
      </c>
      <c r="Q338">
        <v>-3.0599999999999999E-2</v>
      </c>
      <c r="R338">
        <v>-1.55E-2</v>
      </c>
      <c r="S338">
        <v>2.8199999999999999E-2</v>
      </c>
      <c r="T338">
        <v>1.7600000000000001E-2</v>
      </c>
      <c r="U338">
        <v>-1.2E-2</v>
      </c>
      <c r="V338">
        <v>-8.9999999999999998E-4</v>
      </c>
      <c r="W338">
        <v>-1.5599999999999999E-2</v>
      </c>
      <c r="X338">
        <v>-8.6999999999999994E-3</v>
      </c>
      <c r="Y338">
        <v>-2.9899999999999999E-2</v>
      </c>
      <c r="Z338">
        <v>-2.1600000000000001E-2</v>
      </c>
      <c r="AA338">
        <v>-3.73E-2</v>
      </c>
      <c r="AB338">
        <v>-2.81E-2</v>
      </c>
      <c r="AC338">
        <v>-4.3400000000000001E-2</v>
      </c>
      <c r="AD338">
        <v>-6.0999999999999999E-2</v>
      </c>
      <c r="AE338">
        <v>-1.3299999999999999E-2</v>
      </c>
      <c r="AF338">
        <v>-7.7000000000000002E-3</v>
      </c>
      <c r="AG338">
        <v>8.6999999999999994E-3</v>
      </c>
      <c r="AH338">
        <v>-4.3E-3</v>
      </c>
      <c r="AI338">
        <v>1E-4</v>
      </c>
      <c r="AJ338">
        <v>-2.6499999999999999E-2</v>
      </c>
      <c r="AK338">
        <v>-2.9499999999999998E-2</v>
      </c>
      <c r="AL338">
        <v>-7.6E-3</v>
      </c>
      <c r="AM338">
        <v>-3.5400000000000001E-2</v>
      </c>
      <c r="AN338">
        <v>-3.3E-3</v>
      </c>
      <c r="AO338">
        <v>0.01</v>
      </c>
    </row>
    <row r="339" spans="1:41">
      <c r="A339">
        <v>198605</v>
      </c>
      <c r="B339">
        <v>4.6199999999999998E-2</v>
      </c>
      <c r="C339">
        <v>-1.2999999999999999E-2</v>
      </c>
      <c r="D339">
        <v>-1.1000000000000001E-3</v>
      </c>
      <c r="E339">
        <v>2.0199999999999999E-2</v>
      </c>
      <c r="F339">
        <v>4.8999999999999998E-3</v>
      </c>
      <c r="H339">
        <v>198605</v>
      </c>
      <c r="I339">
        <v>3.0300000000000001E-2</v>
      </c>
      <c r="J339">
        <v>3.95E-2</v>
      </c>
      <c r="K339">
        <v>2.7099999999999999E-2</v>
      </c>
      <c r="L339">
        <v>4.0899999999999999E-2</v>
      </c>
      <c r="M339">
        <v>4.1099999999999998E-2</v>
      </c>
      <c r="N339">
        <v>4.8800000000000003E-2</v>
      </c>
      <c r="O339">
        <v>4.3999999999999997E-2</v>
      </c>
      <c r="P339">
        <v>4.8399999999999999E-2</v>
      </c>
      <c r="Q339">
        <v>5.1900000000000002E-2</v>
      </c>
      <c r="R339">
        <v>4.8500000000000001E-2</v>
      </c>
      <c r="S339">
        <v>-1.8200000000000001E-2</v>
      </c>
      <c r="T339">
        <v>4.4699999999999997E-2</v>
      </c>
      <c r="U339">
        <v>5.1900000000000002E-2</v>
      </c>
      <c r="V339">
        <v>4.2599999999999999E-2</v>
      </c>
      <c r="W339">
        <v>5.3999999999999999E-2</v>
      </c>
      <c r="X339">
        <v>3.8100000000000002E-2</v>
      </c>
      <c r="Y339">
        <v>3.6999999999999998E-2</v>
      </c>
      <c r="Z339">
        <v>6.3200000000000006E-2</v>
      </c>
      <c r="AA339">
        <v>4.1099999999999998E-2</v>
      </c>
      <c r="AB339">
        <v>5.5300000000000002E-2</v>
      </c>
      <c r="AC339">
        <v>2.6700000000000002E-2</v>
      </c>
      <c r="AD339">
        <v>-1.7999999999999999E-2</v>
      </c>
      <c r="AE339">
        <v>4.3499999999999997E-2</v>
      </c>
      <c r="AF339">
        <v>5.33E-2</v>
      </c>
      <c r="AG339">
        <v>3.1300000000000001E-2</v>
      </c>
      <c r="AH339">
        <v>1.4200000000000001E-2</v>
      </c>
      <c r="AI339">
        <v>3.6600000000000001E-2</v>
      </c>
      <c r="AJ339">
        <v>4.3900000000000002E-2</v>
      </c>
      <c r="AK339">
        <v>5.0500000000000003E-2</v>
      </c>
      <c r="AL339">
        <v>5.1799999999999999E-2</v>
      </c>
      <c r="AM339">
        <v>7.22E-2</v>
      </c>
      <c r="AN339">
        <v>6.2300000000000001E-2</v>
      </c>
      <c r="AO339">
        <v>1.8800000000000001E-2</v>
      </c>
    </row>
    <row r="340" spans="1:41">
      <c r="A340">
        <v>198606</v>
      </c>
      <c r="B340">
        <v>1.04E-2</v>
      </c>
      <c r="C340">
        <v>-9.1999999999999998E-3</v>
      </c>
      <c r="D340">
        <v>1.4E-2</v>
      </c>
      <c r="E340">
        <v>5.1400000000000001E-2</v>
      </c>
      <c r="F340">
        <v>5.1999999999999998E-3</v>
      </c>
      <c r="H340">
        <v>198606</v>
      </c>
      <c r="I340">
        <v>5.8999999999999999E-3</v>
      </c>
      <c r="J340">
        <v>1.5E-3</v>
      </c>
      <c r="K340">
        <v>4.4999999999999997E-3</v>
      </c>
      <c r="L340">
        <v>8.2000000000000007E-3</v>
      </c>
      <c r="M340">
        <v>-2.0000000000000001E-4</v>
      </c>
      <c r="N340">
        <v>7.9000000000000008E-3</v>
      </c>
      <c r="O340">
        <v>3.5000000000000001E-3</v>
      </c>
      <c r="P340">
        <v>1.26E-2</v>
      </c>
      <c r="Q340">
        <v>9.2999999999999992E-3</v>
      </c>
      <c r="R340">
        <v>1.3899999999999999E-2</v>
      </c>
      <c r="S340">
        <v>-8.0000000000000002E-3</v>
      </c>
      <c r="T340">
        <v>1.0999999999999999E-2</v>
      </c>
      <c r="U340">
        <v>1.54E-2</v>
      </c>
      <c r="V340">
        <v>3.0999999999999999E-3</v>
      </c>
      <c r="W340">
        <v>1.44E-2</v>
      </c>
      <c r="X340">
        <v>4.4999999999999997E-3</v>
      </c>
      <c r="Y340">
        <v>7.1000000000000004E-3</v>
      </c>
      <c r="Z340">
        <v>-5.9999999999999995E-4</v>
      </c>
      <c r="AA340">
        <v>1.6899999999999998E-2</v>
      </c>
      <c r="AB340">
        <v>3.6999999999999998E-2</v>
      </c>
      <c r="AC340">
        <v>-1.11E-2</v>
      </c>
      <c r="AD340">
        <v>-2.2100000000000002E-2</v>
      </c>
      <c r="AE340">
        <v>-4.9000000000000002E-2</v>
      </c>
      <c r="AF340">
        <v>-2.2700000000000001E-2</v>
      </c>
      <c r="AG340">
        <v>-7.7999999999999996E-3</v>
      </c>
      <c r="AH340">
        <v>-7.3000000000000001E-3</v>
      </c>
      <c r="AI340">
        <v>2.9999999999999997E-4</v>
      </c>
      <c r="AJ340">
        <v>1.15E-2</v>
      </c>
      <c r="AK340">
        <v>2.3099999999999999E-2</v>
      </c>
      <c r="AL340">
        <v>3.2399999999999998E-2</v>
      </c>
      <c r="AM340">
        <v>3.56E-2</v>
      </c>
      <c r="AN340">
        <v>2.7400000000000001E-2</v>
      </c>
      <c r="AO340">
        <v>7.6399999999999996E-2</v>
      </c>
    </row>
    <row r="341" spans="1:41">
      <c r="A341">
        <v>198607</v>
      </c>
      <c r="B341">
        <v>-6.4500000000000002E-2</v>
      </c>
      <c r="C341">
        <v>-3.4000000000000002E-2</v>
      </c>
      <c r="D341">
        <v>4.7300000000000002E-2</v>
      </c>
      <c r="E341">
        <v>1.7999999999999999E-2</v>
      </c>
      <c r="F341">
        <v>5.1999999999999998E-3</v>
      </c>
      <c r="H341">
        <v>198607</v>
      </c>
      <c r="I341">
        <v>-8.6499999999999994E-2</v>
      </c>
      <c r="J341">
        <v>-9.1700000000000004E-2</v>
      </c>
      <c r="K341">
        <v>-0.10050000000000001</v>
      </c>
      <c r="L341">
        <v>-8.7900000000000006E-2</v>
      </c>
      <c r="M341">
        <v>-9.8100000000000007E-2</v>
      </c>
      <c r="N341">
        <v>-7.7600000000000002E-2</v>
      </c>
      <c r="O341">
        <v>-6.8599999999999994E-2</v>
      </c>
      <c r="P341">
        <v>-7.4999999999999997E-2</v>
      </c>
      <c r="Q341">
        <v>-5.7500000000000002E-2</v>
      </c>
      <c r="R341">
        <v>-5.3999999999999999E-2</v>
      </c>
      <c r="S341">
        <v>-3.2500000000000001E-2</v>
      </c>
      <c r="T341">
        <v>-8.7300000000000003E-2</v>
      </c>
      <c r="U341">
        <v>-8.14E-2</v>
      </c>
      <c r="V341">
        <v>-7.4999999999999997E-2</v>
      </c>
      <c r="W341">
        <v>-7.0599999999999996E-2</v>
      </c>
      <c r="X341">
        <v>-6.4299999999999996E-2</v>
      </c>
      <c r="Y341">
        <v>-6.5299999999999997E-2</v>
      </c>
      <c r="Z341">
        <v>-4.87E-2</v>
      </c>
      <c r="AA341">
        <v>-2.4799999999999999E-2</v>
      </c>
      <c r="AB341">
        <v>-2.5399999999999999E-2</v>
      </c>
      <c r="AC341">
        <v>-6.5299999999999997E-2</v>
      </c>
      <c r="AD341">
        <v>2.1999999999999999E-2</v>
      </c>
      <c r="AE341">
        <v>-0.1231</v>
      </c>
      <c r="AF341">
        <v>-9.2999999999999999E-2</v>
      </c>
      <c r="AG341">
        <v>-6.2799999999999995E-2</v>
      </c>
      <c r="AH341">
        <v>-5.11E-2</v>
      </c>
      <c r="AI341">
        <v>-6.3899999999999998E-2</v>
      </c>
      <c r="AJ341">
        <v>-4.7500000000000001E-2</v>
      </c>
      <c r="AK341">
        <v>-5.74E-2</v>
      </c>
      <c r="AL341">
        <v>-5.4300000000000001E-2</v>
      </c>
      <c r="AM341">
        <v>-6.3700000000000007E-2</v>
      </c>
      <c r="AN341">
        <v>-8.0299999999999996E-2</v>
      </c>
      <c r="AO341">
        <v>4.2799999999999998E-2</v>
      </c>
    </row>
    <row r="342" spans="1:41">
      <c r="A342">
        <v>198608</v>
      </c>
      <c r="B342">
        <v>6.0699999999999997E-2</v>
      </c>
      <c r="C342">
        <v>-4.19E-2</v>
      </c>
      <c r="D342">
        <v>3.4799999999999998E-2</v>
      </c>
      <c r="E342">
        <v>-5.0200000000000002E-2</v>
      </c>
      <c r="F342">
        <v>4.5999999999999999E-3</v>
      </c>
      <c r="H342">
        <v>198608</v>
      </c>
      <c r="I342">
        <v>-4.1999999999999997E-3</v>
      </c>
      <c r="J342">
        <v>1.06E-2</v>
      </c>
      <c r="K342">
        <v>2.6499999999999999E-2</v>
      </c>
      <c r="L342">
        <v>3.9399999999999998E-2</v>
      </c>
      <c r="M342">
        <v>3.6799999999999999E-2</v>
      </c>
      <c r="N342">
        <v>6.1600000000000002E-2</v>
      </c>
      <c r="O342">
        <v>6.5299999999999997E-2</v>
      </c>
      <c r="P342">
        <v>7.2400000000000006E-2</v>
      </c>
      <c r="Q342">
        <v>6.6199999999999995E-2</v>
      </c>
      <c r="R342">
        <v>6.7900000000000002E-2</v>
      </c>
      <c r="S342">
        <v>-7.2099999999999997E-2</v>
      </c>
      <c r="T342">
        <v>2.5100000000000001E-2</v>
      </c>
      <c r="U342">
        <v>4.8300000000000003E-2</v>
      </c>
      <c r="V342">
        <v>4.7300000000000002E-2</v>
      </c>
      <c r="W342">
        <v>6.4199999999999993E-2</v>
      </c>
      <c r="X342">
        <v>4.5499999999999999E-2</v>
      </c>
      <c r="Y342">
        <v>6.8699999999999997E-2</v>
      </c>
      <c r="Z342">
        <v>0.1132</v>
      </c>
      <c r="AA342">
        <v>6.7900000000000002E-2</v>
      </c>
      <c r="AB342">
        <v>8.7999999999999995E-2</v>
      </c>
      <c r="AC342">
        <v>0.1067</v>
      </c>
      <c r="AD342">
        <v>8.1600000000000006E-2</v>
      </c>
      <c r="AE342">
        <v>0.1132</v>
      </c>
      <c r="AF342">
        <v>0.11600000000000001</v>
      </c>
      <c r="AG342">
        <v>8.6599999999999996E-2</v>
      </c>
      <c r="AH342">
        <v>8.43E-2</v>
      </c>
      <c r="AI342">
        <v>8.0600000000000005E-2</v>
      </c>
      <c r="AJ342">
        <v>5.3699999999999998E-2</v>
      </c>
      <c r="AK342">
        <v>5.33E-2</v>
      </c>
      <c r="AL342">
        <v>4.9399999999999999E-2</v>
      </c>
      <c r="AM342">
        <v>4.07E-2</v>
      </c>
      <c r="AN342">
        <v>3.3300000000000003E-2</v>
      </c>
      <c r="AO342">
        <v>-7.9899999999999999E-2</v>
      </c>
    </row>
    <row r="343" spans="1:41">
      <c r="A343">
        <v>198609</v>
      </c>
      <c r="B343">
        <v>-8.5999999999999993E-2</v>
      </c>
      <c r="C343">
        <v>2.2800000000000001E-2</v>
      </c>
      <c r="D343">
        <v>3.1800000000000002E-2</v>
      </c>
      <c r="E343">
        <v>-5.8599999999999999E-2</v>
      </c>
      <c r="F343">
        <v>4.4999999999999997E-3</v>
      </c>
      <c r="H343">
        <v>198609</v>
      </c>
      <c r="I343">
        <v>-6.6400000000000001E-2</v>
      </c>
      <c r="J343">
        <v>-7.2900000000000006E-2</v>
      </c>
      <c r="K343">
        <v>-6.8500000000000005E-2</v>
      </c>
      <c r="L343">
        <v>-7.1900000000000006E-2</v>
      </c>
      <c r="M343">
        <v>-6.88E-2</v>
      </c>
      <c r="N343">
        <v>-6.7599999999999993E-2</v>
      </c>
      <c r="O343">
        <v>-6.7500000000000004E-2</v>
      </c>
      <c r="P343">
        <v>-7.8700000000000006E-2</v>
      </c>
      <c r="Q343">
        <v>-8.7499999999999994E-2</v>
      </c>
      <c r="R343">
        <v>-9.5699999999999993E-2</v>
      </c>
      <c r="S343">
        <v>2.93E-2</v>
      </c>
      <c r="T343">
        <v>-0.11459999999999999</v>
      </c>
      <c r="U343">
        <v>-9.3899999999999997E-2</v>
      </c>
      <c r="V343">
        <v>-0.1031</v>
      </c>
      <c r="W343">
        <v>-8.6599999999999996E-2</v>
      </c>
      <c r="X343">
        <v>-8.2600000000000007E-2</v>
      </c>
      <c r="Y343">
        <v>-6.4199999999999993E-2</v>
      </c>
      <c r="Z343">
        <v>-6.88E-2</v>
      </c>
      <c r="AA343">
        <v>-8.8499999999999995E-2</v>
      </c>
      <c r="AB343">
        <v>-8.9099999999999999E-2</v>
      </c>
      <c r="AC343">
        <v>-2.6800000000000001E-2</v>
      </c>
      <c r="AD343">
        <v>8.7800000000000003E-2</v>
      </c>
      <c r="AE343">
        <v>-1.9699999999999999E-2</v>
      </c>
      <c r="AF343">
        <v>-3.3399999999999999E-2</v>
      </c>
      <c r="AG343">
        <v>-4.41E-2</v>
      </c>
      <c r="AH343">
        <v>-5.6099999999999997E-2</v>
      </c>
      <c r="AI343">
        <v>-5.8200000000000002E-2</v>
      </c>
      <c r="AJ343">
        <v>-9.5000000000000001E-2</v>
      </c>
      <c r="AK343">
        <v>-9.0800000000000006E-2</v>
      </c>
      <c r="AL343">
        <v>-0.11650000000000001</v>
      </c>
      <c r="AM343">
        <v>-0.10780000000000001</v>
      </c>
      <c r="AN343">
        <v>-0.1191</v>
      </c>
      <c r="AO343">
        <v>-9.9400000000000002E-2</v>
      </c>
    </row>
    <row r="344" spans="1:41">
      <c r="A344">
        <v>198610</v>
      </c>
      <c r="B344">
        <v>4.6600000000000003E-2</v>
      </c>
      <c r="C344">
        <v>-2.5700000000000001E-2</v>
      </c>
      <c r="D344">
        <v>-1.44E-2</v>
      </c>
      <c r="E344">
        <v>2.7E-2</v>
      </c>
      <c r="F344">
        <v>4.5999999999999999E-3</v>
      </c>
      <c r="H344">
        <v>198610</v>
      </c>
      <c r="I344">
        <v>9.7000000000000003E-3</v>
      </c>
      <c r="J344">
        <v>1.9099999999999999E-2</v>
      </c>
      <c r="K344">
        <v>3.4299999999999997E-2</v>
      </c>
      <c r="L344">
        <v>3.6999999999999998E-2</v>
      </c>
      <c r="M344">
        <v>2.7199999999999998E-2</v>
      </c>
      <c r="N344">
        <v>2.76E-2</v>
      </c>
      <c r="O344">
        <v>4.8599999999999997E-2</v>
      </c>
      <c r="P344">
        <v>5.3600000000000002E-2</v>
      </c>
      <c r="Q344">
        <v>6.1100000000000002E-2</v>
      </c>
      <c r="R344">
        <v>4.8899999999999999E-2</v>
      </c>
      <c r="S344">
        <v>-3.9199999999999999E-2</v>
      </c>
      <c r="T344">
        <v>6.9199999999999998E-2</v>
      </c>
      <c r="U344">
        <v>2.75E-2</v>
      </c>
      <c r="V344">
        <v>6.0999999999999999E-2</v>
      </c>
      <c r="W344">
        <v>5.0799999999999998E-2</v>
      </c>
      <c r="X344">
        <v>5.8999999999999997E-2</v>
      </c>
      <c r="Y344">
        <v>4.0500000000000001E-2</v>
      </c>
      <c r="Z344">
        <v>3.6799999999999999E-2</v>
      </c>
      <c r="AA344">
        <v>4.58E-2</v>
      </c>
      <c r="AB344">
        <v>5.3999999999999999E-2</v>
      </c>
      <c r="AC344">
        <v>3.61E-2</v>
      </c>
      <c r="AD344">
        <v>-3.3099999999999997E-2</v>
      </c>
      <c r="AE344">
        <v>1.77E-2</v>
      </c>
      <c r="AF344">
        <v>2.6499999999999999E-2</v>
      </c>
      <c r="AG344">
        <v>3.3799999999999997E-2</v>
      </c>
      <c r="AH344">
        <v>8.0000000000000002E-3</v>
      </c>
      <c r="AI344">
        <v>5.6800000000000003E-2</v>
      </c>
      <c r="AJ344">
        <v>4.9000000000000002E-2</v>
      </c>
      <c r="AK344">
        <v>5.62E-2</v>
      </c>
      <c r="AL344">
        <v>6.2899999999999998E-2</v>
      </c>
      <c r="AM344">
        <v>5.1900000000000002E-2</v>
      </c>
      <c r="AN344">
        <v>6.83E-2</v>
      </c>
      <c r="AO344">
        <v>5.0599999999999999E-2</v>
      </c>
    </row>
    <row r="345" spans="1:41">
      <c r="A345">
        <v>198611</v>
      </c>
      <c r="B345">
        <v>1.17E-2</v>
      </c>
      <c r="C345">
        <v>-1.9699999999999999E-2</v>
      </c>
      <c r="D345">
        <v>-8.0000000000000004E-4</v>
      </c>
      <c r="E345">
        <v>-3.3E-3</v>
      </c>
      <c r="F345">
        <v>3.8999999999999998E-3</v>
      </c>
      <c r="H345">
        <v>198611</v>
      </c>
      <c r="I345">
        <v>-1.6799999999999999E-2</v>
      </c>
      <c r="J345">
        <v>-9.7999999999999997E-3</v>
      </c>
      <c r="K345">
        <v>-7.1000000000000004E-3</v>
      </c>
      <c r="L345">
        <v>-9.1000000000000004E-3</v>
      </c>
      <c r="M345">
        <v>-1.2999999999999999E-3</v>
      </c>
      <c r="N345">
        <v>-5.4000000000000003E-3</v>
      </c>
      <c r="O345">
        <v>4.4000000000000003E-3</v>
      </c>
      <c r="P345">
        <v>4.7000000000000002E-3</v>
      </c>
      <c r="Q345">
        <v>9.7000000000000003E-3</v>
      </c>
      <c r="R345">
        <v>2.23E-2</v>
      </c>
      <c r="S345">
        <v>-3.9100000000000003E-2</v>
      </c>
      <c r="T345">
        <v>6.7999999999999996E-3</v>
      </c>
      <c r="U345">
        <v>2.29E-2</v>
      </c>
      <c r="V345">
        <v>8.3000000000000001E-3</v>
      </c>
      <c r="W345">
        <v>1.43E-2</v>
      </c>
      <c r="X345">
        <v>2.06E-2</v>
      </c>
      <c r="Y345">
        <v>5.8999999999999999E-3</v>
      </c>
      <c r="Z345">
        <v>1.37E-2</v>
      </c>
      <c r="AA345">
        <v>1.14E-2</v>
      </c>
      <c r="AB345">
        <v>1.29E-2</v>
      </c>
      <c r="AC345">
        <v>3.5000000000000001E-3</v>
      </c>
      <c r="AD345">
        <v>-3.3E-3</v>
      </c>
      <c r="AE345">
        <v>-4.0000000000000002E-4</v>
      </c>
      <c r="AF345">
        <v>-5.7000000000000002E-3</v>
      </c>
      <c r="AG345">
        <v>1.84E-2</v>
      </c>
      <c r="AH345">
        <v>2.01E-2</v>
      </c>
      <c r="AI345">
        <v>9.7999999999999997E-3</v>
      </c>
      <c r="AJ345">
        <v>2.5499999999999998E-2</v>
      </c>
      <c r="AK345">
        <v>6.3E-3</v>
      </c>
      <c r="AL345">
        <v>1.15E-2</v>
      </c>
      <c r="AM345">
        <v>1.1599999999999999E-2</v>
      </c>
      <c r="AN345">
        <v>1.6999999999999999E-3</v>
      </c>
      <c r="AO345">
        <v>2.0999999999999999E-3</v>
      </c>
    </row>
    <row r="346" spans="1:41">
      <c r="A346">
        <v>198612</v>
      </c>
      <c r="B346">
        <v>-3.27E-2</v>
      </c>
      <c r="C346">
        <v>8.0000000000000004E-4</v>
      </c>
      <c r="D346">
        <v>3.0000000000000001E-3</v>
      </c>
      <c r="E346">
        <v>4.0000000000000001E-3</v>
      </c>
      <c r="F346">
        <v>4.8999999999999998E-3</v>
      </c>
      <c r="H346">
        <v>198612</v>
      </c>
      <c r="I346">
        <v>-4.6699999999999998E-2</v>
      </c>
      <c r="J346">
        <v>-3.8699999999999998E-2</v>
      </c>
      <c r="K346">
        <v>-3.0599999999999999E-2</v>
      </c>
      <c r="L346">
        <v>-3.2399999999999998E-2</v>
      </c>
      <c r="M346">
        <v>-2.5399999999999999E-2</v>
      </c>
      <c r="N346">
        <v>-2.8199999999999999E-2</v>
      </c>
      <c r="O346">
        <v>-3.4099999999999998E-2</v>
      </c>
      <c r="P346">
        <v>-4.2000000000000003E-2</v>
      </c>
      <c r="Q346">
        <v>-4.1599999999999998E-2</v>
      </c>
      <c r="R346">
        <v>-2.7699999999999999E-2</v>
      </c>
      <c r="S346">
        <v>-1.9E-2</v>
      </c>
      <c r="T346">
        <v>-2.6100000000000002E-2</v>
      </c>
      <c r="U346">
        <v>-2.9899999999999999E-2</v>
      </c>
      <c r="V346">
        <v>-3.7100000000000001E-2</v>
      </c>
      <c r="W346">
        <v>-2.0899999999999998E-2</v>
      </c>
      <c r="X346">
        <v>-4.3999999999999997E-2</v>
      </c>
      <c r="Y346">
        <v>-4.3200000000000002E-2</v>
      </c>
      <c r="Z346">
        <v>-2.9700000000000001E-2</v>
      </c>
      <c r="AA346">
        <v>-3.5000000000000003E-2</v>
      </c>
      <c r="AB346">
        <v>-4.19E-2</v>
      </c>
      <c r="AC346">
        <v>-1.7899999999999999E-2</v>
      </c>
      <c r="AD346">
        <v>8.2000000000000007E-3</v>
      </c>
      <c r="AE346">
        <v>-5.7099999999999998E-2</v>
      </c>
      <c r="AF346">
        <v>-4.3900000000000002E-2</v>
      </c>
      <c r="AG346">
        <v>-2.9399999999999999E-2</v>
      </c>
      <c r="AH346">
        <v>-4.36E-2</v>
      </c>
      <c r="AI346">
        <v>-1.9800000000000002E-2</v>
      </c>
      <c r="AJ346">
        <v>-3.32E-2</v>
      </c>
      <c r="AK346">
        <v>-2.07E-2</v>
      </c>
      <c r="AL346">
        <v>-3.5099999999999999E-2</v>
      </c>
      <c r="AM346">
        <v>-3.7999999999999999E-2</v>
      </c>
      <c r="AN346">
        <v>-2.6800000000000001E-2</v>
      </c>
      <c r="AO346">
        <v>3.0300000000000001E-2</v>
      </c>
    </row>
    <row r="347" spans="1:41">
      <c r="A347">
        <v>198701</v>
      </c>
      <c r="B347">
        <v>0.1246</v>
      </c>
      <c r="C347">
        <v>-1.78E-2</v>
      </c>
      <c r="D347">
        <v>-3.2199999999999999E-2</v>
      </c>
      <c r="E347">
        <v>2.0799999999999999E-2</v>
      </c>
      <c r="F347">
        <v>4.1999999999999997E-3</v>
      </c>
      <c r="H347">
        <v>198701</v>
      </c>
      <c r="I347">
        <v>0.1033</v>
      </c>
      <c r="J347">
        <v>0.1051</v>
      </c>
      <c r="K347">
        <v>0.1154</v>
      </c>
      <c r="L347">
        <v>0.11609999999999999</v>
      </c>
      <c r="M347">
        <v>0.111</v>
      </c>
      <c r="N347">
        <v>0.1157</v>
      </c>
      <c r="O347">
        <v>0.12920000000000001</v>
      </c>
      <c r="P347">
        <v>0.12189999999999999</v>
      </c>
      <c r="Q347">
        <v>0.12139999999999999</v>
      </c>
      <c r="R347">
        <v>0.12970000000000001</v>
      </c>
      <c r="S347">
        <v>-2.64E-2</v>
      </c>
      <c r="T347">
        <v>0.12820000000000001</v>
      </c>
      <c r="U347">
        <v>0.1313</v>
      </c>
      <c r="V347">
        <v>0.14319999999999999</v>
      </c>
      <c r="W347">
        <v>0.14710000000000001</v>
      </c>
      <c r="X347">
        <v>0.1052</v>
      </c>
      <c r="Y347">
        <v>0.10630000000000001</v>
      </c>
      <c r="Z347">
        <v>0.14119999999999999</v>
      </c>
      <c r="AA347">
        <v>8.6999999999999994E-2</v>
      </c>
      <c r="AB347">
        <v>0.1203</v>
      </c>
      <c r="AC347">
        <v>0.10050000000000001</v>
      </c>
      <c r="AD347">
        <v>-2.7699999999999999E-2</v>
      </c>
      <c r="AE347">
        <v>0.1376</v>
      </c>
      <c r="AF347">
        <v>9.6799999999999997E-2</v>
      </c>
      <c r="AG347">
        <v>0.1053</v>
      </c>
      <c r="AH347">
        <v>0.1053</v>
      </c>
      <c r="AI347">
        <v>0.1022</v>
      </c>
      <c r="AJ347">
        <v>0.1285</v>
      </c>
      <c r="AK347">
        <v>0.122</v>
      </c>
      <c r="AL347">
        <v>0.12570000000000001</v>
      </c>
      <c r="AM347">
        <v>0.11609999999999999</v>
      </c>
      <c r="AN347">
        <v>0.1779</v>
      </c>
      <c r="AO347">
        <v>4.0300000000000002E-2</v>
      </c>
    </row>
    <row r="348" spans="1:41">
      <c r="A348">
        <v>198702</v>
      </c>
      <c r="B348">
        <v>4.3900000000000002E-2</v>
      </c>
      <c r="C348">
        <v>3.4799999999999998E-2</v>
      </c>
      <c r="D348">
        <v>-5.91E-2</v>
      </c>
      <c r="E348">
        <v>-2.1700000000000001E-2</v>
      </c>
      <c r="F348">
        <v>4.3E-3</v>
      </c>
      <c r="H348">
        <v>198702</v>
      </c>
      <c r="I348">
        <v>7.6399999999999996E-2</v>
      </c>
      <c r="J348">
        <v>7.5700000000000003E-2</v>
      </c>
      <c r="K348">
        <v>6.83E-2</v>
      </c>
      <c r="L348">
        <v>7.8600000000000003E-2</v>
      </c>
      <c r="M348">
        <v>6.3200000000000006E-2</v>
      </c>
      <c r="N348">
        <v>6.2899999999999998E-2</v>
      </c>
      <c r="O348">
        <v>5.4800000000000001E-2</v>
      </c>
      <c r="P348">
        <v>4.7800000000000002E-2</v>
      </c>
      <c r="Q348">
        <v>4.4400000000000002E-2</v>
      </c>
      <c r="R348">
        <v>3.0700000000000002E-2</v>
      </c>
      <c r="S348">
        <v>4.5699999999999998E-2</v>
      </c>
      <c r="T348">
        <v>8.5800000000000001E-2</v>
      </c>
      <c r="U348">
        <v>7.2499999999999995E-2</v>
      </c>
      <c r="V348">
        <v>5.4199999999999998E-2</v>
      </c>
      <c r="W348">
        <v>6.9900000000000004E-2</v>
      </c>
      <c r="X348">
        <v>1.8499999999999999E-2</v>
      </c>
      <c r="Y348">
        <v>6.4399999999999999E-2</v>
      </c>
      <c r="Z348">
        <v>3.5999999999999999E-3</v>
      </c>
      <c r="AA348">
        <v>5.1000000000000004E-3</v>
      </c>
      <c r="AB348">
        <v>-5.9999999999999995E-4</v>
      </c>
      <c r="AC348">
        <v>-3.3E-3</v>
      </c>
      <c r="AD348">
        <v>-8.9099999999999999E-2</v>
      </c>
      <c r="AE348">
        <v>7.9000000000000001E-2</v>
      </c>
      <c r="AF348">
        <v>7.6999999999999999E-2</v>
      </c>
      <c r="AG348">
        <v>5.8599999999999999E-2</v>
      </c>
      <c r="AH348">
        <v>5.4100000000000002E-2</v>
      </c>
      <c r="AI348">
        <v>6.1600000000000002E-2</v>
      </c>
      <c r="AJ348">
        <v>5.1200000000000002E-2</v>
      </c>
      <c r="AK348">
        <v>2.0299999999999999E-2</v>
      </c>
      <c r="AL348">
        <v>2.3300000000000001E-2</v>
      </c>
      <c r="AM348">
        <v>2.7900000000000001E-2</v>
      </c>
      <c r="AN348">
        <v>4.8300000000000003E-2</v>
      </c>
      <c r="AO348">
        <v>-3.0700000000000002E-2</v>
      </c>
    </row>
    <row r="349" spans="1:41">
      <c r="A349">
        <v>198703</v>
      </c>
      <c r="B349">
        <v>1.6400000000000001E-2</v>
      </c>
      <c r="C349">
        <v>3.5999999999999999E-3</v>
      </c>
      <c r="D349">
        <v>1.55E-2</v>
      </c>
      <c r="E349">
        <v>1.6E-2</v>
      </c>
      <c r="F349">
        <v>4.7000000000000002E-3</v>
      </c>
      <c r="H349">
        <v>198703</v>
      </c>
      <c r="I349">
        <v>2.8899999999999999E-2</v>
      </c>
      <c r="J349">
        <v>1.2200000000000001E-2</v>
      </c>
      <c r="K349">
        <v>2.18E-2</v>
      </c>
      <c r="L349">
        <v>9.7000000000000003E-3</v>
      </c>
      <c r="M349">
        <v>1.3299999999999999E-2</v>
      </c>
      <c r="N349">
        <v>5.7999999999999996E-3</v>
      </c>
      <c r="O349">
        <v>1.2999999999999999E-2</v>
      </c>
      <c r="P349">
        <v>7.1000000000000004E-3</v>
      </c>
      <c r="Q349">
        <v>6.1000000000000004E-3</v>
      </c>
      <c r="R349">
        <v>2.23E-2</v>
      </c>
      <c r="S349">
        <v>6.6E-3</v>
      </c>
      <c r="T349">
        <v>5.1000000000000004E-3</v>
      </c>
      <c r="U349">
        <v>1.41E-2</v>
      </c>
      <c r="V349">
        <v>1.67E-2</v>
      </c>
      <c r="W349">
        <v>1.66E-2</v>
      </c>
      <c r="X349">
        <v>6.8999999999999999E-3</v>
      </c>
      <c r="Y349">
        <v>1.5E-3</v>
      </c>
      <c r="Z349">
        <v>4.1599999999999998E-2</v>
      </c>
      <c r="AA349">
        <v>0</v>
      </c>
      <c r="AB349">
        <v>1.2500000000000001E-2</v>
      </c>
      <c r="AC349">
        <v>6.3799999999999996E-2</v>
      </c>
      <c r="AD349">
        <v>5.8700000000000002E-2</v>
      </c>
      <c r="AE349">
        <v>-2.3999999999999998E-3</v>
      </c>
      <c r="AF349">
        <v>3.7600000000000001E-2</v>
      </c>
      <c r="AG349">
        <v>-1.8599999999999998E-2</v>
      </c>
      <c r="AH349">
        <v>5.7000000000000002E-3</v>
      </c>
      <c r="AI349">
        <v>-3.8999999999999998E-3</v>
      </c>
      <c r="AJ349">
        <v>2.93E-2</v>
      </c>
      <c r="AK349">
        <v>4.4999999999999997E-3</v>
      </c>
      <c r="AL349">
        <v>1.4800000000000001E-2</v>
      </c>
      <c r="AM349">
        <v>1.8499999999999999E-2</v>
      </c>
      <c r="AN349">
        <v>3.6200000000000003E-2</v>
      </c>
      <c r="AO349">
        <v>3.8600000000000002E-2</v>
      </c>
    </row>
    <row r="350" spans="1:41">
      <c r="A350">
        <v>198704</v>
      </c>
      <c r="B350">
        <v>-2.1000000000000001E-2</v>
      </c>
      <c r="C350">
        <v>-1.67E-2</v>
      </c>
      <c r="D350">
        <v>-2.5999999999999999E-3</v>
      </c>
      <c r="E350">
        <v>2.5000000000000001E-3</v>
      </c>
      <c r="F350">
        <v>4.4000000000000003E-3</v>
      </c>
      <c r="H350">
        <v>198704</v>
      </c>
      <c r="I350">
        <v>-2.4299999999999999E-2</v>
      </c>
      <c r="J350">
        <v>-2.6499999999999999E-2</v>
      </c>
      <c r="K350">
        <v>-2.5399999999999999E-2</v>
      </c>
      <c r="L350">
        <v>-4.1399999999999999E-2</v>
      </c>
      <c r="M350">
        <v>-3.6200000000000003E-2</v>
      </c>
      <c r="N350">
        <v>-2.5399999999999999E-2</v>
      </c>
      <c r="O350">
        <v>-1.8599999999999998E-2</v>
      </c>
      <c r="P350">
        <v>-3.9399999999999998E-2</v>
      </c>
      <c r="Q350">
        <v>-2.7300000000000001E-2</v>
      </c>
      <c r="R350">
        <v>-1.2999999999999999E-2</v>
      </c>
      <c r="S350">
        <v>-1.1299999999999999E-2</v>
      </c>
      <c r="T350">
        <v>-4.0899999999999999E-2</v>
      </c>
      <c r="U350">
        <v>-8.3000000000000001E-3</v>
      </c>
      <c r="V350">
        <v>-2.6100000000000002E-2</v>
      </c>
      <c r="W350">
        <v>-1.34E-2</v>
      </c>
      <c r="X350">
        <v>-3.27E-2</v>
      </c>
      <c r="Y350">
        <v>-2.4199999999999999E-2</v>
      </c>
      <c r="Z350">
        <v>-5.0000000000000001E-4</v>
      </c>
      <c r="AA350">
        <v>-3.8199999999999998E-2</v>
      </c>
      <c r="AB350">
        <v>-6.4000000000000003E-3</v>
      </c>
      <c r="AC350">
        <v>-2.24E-2</v>
      </c>
      <c r="AD350">
        <v>1.8499999999999999E-2</v>
      </c>
      <c r="AE350">
        <v>-5.4399999999999997E-2</v>
      </c>
      <c r="AF350">
        <v>-2.5399999999999999E-2</v>
      </c>
      <c r="AG350">
        <v>1.15E-2</v>
      </c>
      <c r="AH350">
        <v>-3.6600000000000001E-2</v>
      </c>
      <c r="AI350">
        <v>-2.9000000000000001E-2</v>
      </c>
      <c r="AJ350">
        <v>-3.56E-2</v>
      </c>
      <c r="AK350">
        <v>-4.3299999999999998E-2</v>
      </c>
      <c r="AL350">
        <v>-2.76E-2</v>
      </c>
      <c r="AM350">
        <v>-6.4999999999999997E-3</v>
      </c>
      <c r="AN350">
        <v>-5.0000000000000001E-4</v>
      </c>
      <c r="AO350">
        <v>5.3900000000000003E-2</v>
      </c>
    </row>
    <row r="351" spans="1:41">
      <c r="A351">
        <v>198705</v>
      </c>
      <c r="B351">
        <v>1E-3</v>
      </c>
      <c r="C351">
        <v>-5.5999999999999999E-3</v>
      </c>
      <c r="D351">
        <v>1.1999999999999999E-3</v>
      </c>
      <c r="E351">
        <v>-6.7999999999999996E-3</v>
      </c>
      <c r="F351">
        <v>3.8E-3</v>
      </c>
      <c r="H351">
        <v>198705</v>
      </c>
      <c r="I351">
        <v>-4.7000000000000002E-3</v>
      </c>
      <c r="J351">
        <v>-9.5999999999999992E-3</v>
      </c>
      <c r="K351">
        <v>-5.4999999999999997E-3</v>
      </c>
      <c r="L351">
        <v>-1.4999999999999999E-2</v>
      </c>
      <c r="M351">
        <v>3.8999999999999998E-3</v>
      </c>
      <c r="N351">
        <v>-6.9999999999999999E-4</v>
      </c>
      <c r="O351">
        <v>2.5999999999999999E-3</v>
      </c>
      <c r="P351">
        <v>1E-3</v>
      </c>
      <c r="Q351">
        <v>-3.0000000000000001E-3</v>
      </c>
      <c r="R351">
        <v>5.3E-3</v>
      </c>
      <c r="S351">
        <v>-0.01</v>
      </c>
      <c r="T351">
        <v>1.04E-2</v>
      </c>
      <c r="U351">
        <v>1.3899999999999999E-2</v>
      </c>
      <c r="V351">
        <v>-2.8E-3</v>
      </c>
      <c r="W351">
        <v>-1.2E-2</v>
      </c>
      <c r="X351">
        <v>0</v>
      </c>
      <c r="Y351">
        <v>-1.55E-2</v>
      </c>
      <c r="Z351">
        <v>-1.9E-3</v>
      </c>
      <c r="AA351">
        <v>6.3E-3</v>
      </c>
      <c r="AB351">
        <v>-3.7000000000000002E-3</v>
      </c>
      <c r="AC351">
        <v>1.2200000000000001E-2</v>
      </c>
      <c r="AD351">
        <v>1.8E-3</v>
      </c>
      <c r="AE351">
        <v>8.8000000000000005E-3</v>
      </c>
      <c r="AF351">
        <v>2.3599999999999999E-2</v>
      </c>
      <c r="AG351">
        <v>1.5E-3</v>
      </c>
      <c r="AH351">
        <v>-1.4999999999999999E-2</v>
      </c>
      <c r="AI351">
        <v>5.0000000000000001E-4</v>
      </c>
      <c r="AJ351">
        <v>-6.4999999999999997E-3</v>
      </c>
      <c r="AK351">
        <v>1.0999999999999999E-2</v>
      </c>
      <c r="AL351">
        <v>-5.7999999999999996E-3</v>
      </c>
      <c r="AM351">
        <v>9.4999999999999998E-3</v>
      </c>
      <c r="AN351">
        <v>3.7000000000000002E-3</v>
      </c>
      <c r="AO351">
        <v>-5.1000000000000004E-3</v>
      </c>
    </row>
    <row r="352" spans="1:41">
      <c r="A352">
        <v>198706</v>
      </c>
      <c r="B352">
        <v>3.9399999999999998E-2</v>
      </c>
      <c r="C352">
        <v>-2.18E-2</v>
      </c>
      <c r="D352">
        <v>1.04E-2</v>
      </c>
      <c r="E352">
        <v>-2E-3</v>
      </c>
      <c r="F352">
        <v>4.7999999999999996E-3</v>
      </c>
      <c r="H352">
        <v>198706</v>
      </c>
      <c r="I352">
        <v>1.2500000000000001E-2</v>
      </c>
      <c r="J352">
        <v>6.1999999999999998E-3</v>
      </c>
      <c r="K352">
        <v>1.9599999999999999E-2</v>
      </c>
      <c r="L352">
        <v>2.3400000000000001E-2</v>
      </c>
      <c r="M352">
        <v>2.3099999999999999E-2</v>
      </c>
      <c r="N352">
        <v>3.04E-2</v>
      </c>
      <c r="O352">
        <v>2.7799999999999998E-2</v>
      </c>
      <c r="P352">
        <v>3.8100000000000002E-2</v>
      </c>
      <c r="Q352">
        <v>4.7E-2</v>
      </c>
      <c r="R352">
        <v>4.6899999999999997E-2</v>
      </c>
      <c r="S352">
        <v>-3.44E-2</v>
      </c>
      <c r="T352">
        <v>4.0300000000000002E-2</v>
      </c>
      <c r="U352">
        <v>3.4000000000000002E-2</v>
      </c>
      <c r="V352">
        <v>4.0800000000000003E-2</v>
      </c>
      <c r="W352">
        <v>3.8600000000000002E-2</v>
      </c>
      <c r="X352">
        <v>5.9400000000000001E-2</v>
      </c>
      <c r="Y352">
        <v>3.6200000000000003E-2</v>
      </c>
      <c r="Z352">
        <v>4.8899999999999999E-2</v>
      </c>
      <c r="AA352">
        <v>3.49E-2</v>
      </c>
      <c r="AB352">
        <v>4.0300000000000002E-2</v>
      </c>
      <c r="AC352">
        <v>5.04E-2</v>
      </c>
      <c r="AD352">
        <v>1.01E-2</v>
      </c>
      <c r="AE352">
        <v>1.46E-2</v>
      </c>
      <c r="AF352">
        <v>4.1200000000000001E-2</v>
      </c>
      <c r="AG352">
        <v>4.3799999999999999E-2</v>
      </c>
      <c r="AH352">
        <v>4.6800000000000001E-2</v>
      </c>
      <c r="AI352">
        <v>5.1900000000000002E-2</v>
      </c>
      <c r="AJ352">
        <v>3.8899999999999997E-2</v>
      </c>
      <c r="AK352">
        <v>3.8899999999999997E-2</v>
      </c>
      <c r="AL352">
        <v>4.1200000000000001E-2</v>
      </c>
      <c r="AM352">
        <v>4.24E-2</v>
      </c>
      <c r="AN352">
        <v>3.27E-2</v>
      </c>
      <c r="AO352">
        <v>1.8100000000000002E-2</v>
      </c>
    </row>
    <row r="353" spans="1:41">
      <c r="A353">
        <v>198707</v>
      </c>
      <c r="B353">
        <v>3.85E-2</v>
      </c>
      <c r="C353">
        <v>-6.4000000000000003E-3</v>
      </c>
      <c r="D353">
        <v>7.1000000000000004E-3</v>
      </c>
      <c r="E353">
        <v>2.6800000000000001E-2</v>
      </c>
      <c r="F353">
        <v>4.5999999999999999E-3</v>
      </c>
      <c r="H353">
        <v>198707</v>
      </c>
      <c r="I353">
        <v>1.61E-2</v>
      </c>
      <c r="J353">
        <v>2.1899999999999999E-2</v>
      </c>
      <c r="K353">
        <v>2.4E-2</v>
      </c>
      <c r="L353">
        <v>2.93E-2</v>
      </c>
      <c r="M353">
        <v>3.5700000000000003E-2</v>
      </c>
      <c r="N353">
        <v>4.2599999999999999E-2</v>
      </c>
      <c r="O353">
        <v>4.0599999999999997E-2</v>
      </c>
      <c r="P353">
        <v>4.7899999999999998E-2</v>
      </c>
      <c r="Q353">
        <v>4.4299999999999999E-2</v>
      </c>
      <c r="R353">
        <v>3.85E-2</v>
      </c>
      <c r="S353">
        <v>-2.24E-2</v>
      </c>
      <c r="T353">
        <v>4.48E-2</v>
      </c>
      <c r="U353">
        <v>4.8899999999999999E-2</v>
      </c>
      <c r="V353">
        <v>4.82E-2</v>
      </c>
      <c r="W353">
        <v>1.3299999999999999E-2</v>
      </c>
      <c r="X353">
        <v>6.8699999999999997E-2</v>
      </c>
      <c r="Y353">
        <v>2.86E-2</v>
      </c>
      <c r="Z353">
        <v>1.8700000000000001E-2</v>
      </c>
      <c r="AA353">
        <v>3.49E-2</v>
      </c>
      <c r="AB353">
        <v>2.46E-2</v>
      </c>
      <c r="AC353">
        <v>5.11E-2</v>
      </c>
      <c r="AD353">
        <v>6.3E-3</v>
      </c>
      <c r="AE353">
        <v>2.58E-2</v>
      </c>
      <c r="AF353">
        <v>1.12E-2</v>
      </c>
      <c r="AG353">
        <v>2.5399999999999999E-2</v>
      </c>
      <c r="AH353">
        <v>2.3699999999999999E-2</v>
      </c>
      <c r="AI353">
        <v>4.3900000000000002E-2</v>
      </c>
      <c r="AJ353">
        <v>2.2200000000000001E-2</v>
      </c>
      <c r="AK353">
        <v>5.45E-2</v>
      </c>
      <c r="AL353">
        <v>6.2199999999999998E-2</v>
      </c>
      <c r="AM353">
        <v>3.8699999999999998E-2</v>
      </c>
      <c r="AN353">
        <v>5.1299999999999998E-2</v>
      </c>
      <c r="AO353">
        <v>2.5499999999999998E-2</v>
      </c>
    </row>
    <row r="354" spans="1:41">
      <c r="A354">
        <v>198708</v>
      </c>
      <c r="B354">
        <v>3.5200000000000002E-2</v>
      </c>
      <c r="C354">
        <v>-7.4999999999999997E-3</v>
      </c>
      <c r="D354">
        <v>-9.1999999999999998E-3</v>
      </c>
      <c r="E354">
        <v>-8.8999999999999999E-3</v>
      </c>
      <c r="F354">
        <v>4.7000000000000002E-3</v>
      </c>
      <c r="H354">
        <v>198708</v>
      </c>
      <c r="I354">
        <v>5.1999999999999998E-3</v>
      </c>
      <c r="J354">
        <v>1.95E-2</v>
      </c>
      <c r="K354">
        <v>3.2899999999999999E-2</v>
      </c>
      <c r="L354">
        <v>3.0300000000000001E-2</v>
      </c>
      <c r="M354">
        <v>3.8100000000000002E-2</v>
      </c>
      <c r="N354">
        <v>1.7899999999999999E-2</v>
      </c>
      <c r="O354">
        <v>3.6600000000000001E-2</v>
      </c>
      <c r="P354">
        <v>2.69E-2</v>
      </c>
      <c r="Q354">
        <v>2.8400000000000002E-2</v>
      </c>
      <c r="R354">
        <v>4.2000000000000003E-2</v>
      </c>
      <c r="S354">
        <v>-3.6799999999999999E-2</v>
      </c>
      <c r="T354">
        <v>3.27E-2</v>
      </c>
      <c r="U354">
        <v>4.8000000000000001E-2</v>
      </c>
      <c r="V354">
        <v>3.9600000000000003E-2</v>
      </c>
      <c r="W354">
        <v>4.65E-2</v>
      </c>
      <c r="X354">
        <v>3.5999999999999997E-2</v>
      </c>
      <c r="Y354">
        <v>2.5700000000000001E-2</v>
      </c>
      <c r="Z354">
        <v>4.1099999999999998E-2</v>
      </c>
      <c r="AA354">
        <v>3.3799999999999997E-2</v>
      </c>
      <c r="AB354">
        <v>2.8299999999999999E-2</v>
      </c>
      <c r="AC354">
        <v>3.2000000000000002E-3</v>
      </c>
      <c r="AD354">
        <v>-2.9499999999999998E-2</v>
      </c>
      <c r="AE354">
        <v>2.63E-2</v>
      </c>
      <c r="AF354">
        <v>4.5900000000000003E-2</v>
      </c>
      <c r="AG354">
        <v>5.0700000000000002E-2</v>
      </c>
      <c r="AH354">
        <v>4.8099999999999997E-2</v>
      </c>
      <c r="AI354">
        <v>2.64E-2</v>
      </c>
      <c r="AJ354">
        <v>2.86E-2</v>
      </c>
      <c r="AK354">
        <v>3.5799999999999998E-2</v>
      </c>
      <c r="AL354">
        <v>2.98E-2</v>
      </c>
      <c r="AM354">
        <v>3.2399999999999998E-2</v>
      </c>
      <c r="AN354">
        <v>3.6299999999999999E-2</v>
      </c>
      <c r="AO354">
        <v>0.01</v>
      </c>
    </row>
    <row r="355" spans="1:41">
      <c r="A355">
        <v>198709</v>
      </c>
      <c r="B355">
        <v>-2.5899999999999999E-2</v>
      </c>
      <c r="C355">
        <v>6.6E-3</v>
      </c>
      <c r="D355">
        <v>2.8999999999999998E-3</v>
      </c>
      <c r="E355">
        <v>5.4000000000000003E-3</v>
      </c>
      <c r="F355">
        <v>4.4999999999999997E-3</v>
      </c>
      <c r="H355">
        <v>198709</v>
      </c>
      <c r="I355">
        <v>-1.21E-2</v>
      </c>
      <c r="J355">
        <v>-3.04E-2</v>
      </c>
      <c r="K355">
        <v>-2.76E-2</v>
      </c>
      <c r="L355">
        <v>-2.3300000000000001E-2</v>
      </c>
      <c r="M355">
        <v>-2.63E-2</v>
      </c>
      <c r="N355">
        <v>-2.9000000000000001E-2</v>
      </c>
      <c r="O355">
        <v>-1.5900000000000001E-2</v>
      </c>
      <c r="P355">
        <v>-2.1299999999999999E-2</v>
      </c>
      <c r="Q355">
        <v>-2.8799999999999999E-2</v>
      </c>
      <c r="R355">
        <v>-2.7099999999999999E-2</v>
      </c>
      <c r="S355">
        <v>1.4999999999999999E-2</v>
      </c>
      <c r="T355">
        <v>-4.3299999999999998E-2</v>
      </c>
      <c r="U355">
        <v>-1.0500000000000001E-2</v>
      </c>
      <c r="V355">
        <v>-1.7000000000000001E-2</v>
      </c>
      <c r="W355">
        <v>-5.5899999999999998E-2</v>
      </c>
      <c r="X355">
        <v>-1.1299999999999999E-2</v>
      </c>
      <c r="Y355">
        <v>-1.5100000000000001E-2</v>
      </c>
      <c r="Z355">
        <v>-1.7999999999999999E-2</v>
      </c>
      <c r="AA355">
        <v>-3.3300000000000003E-2</v>
      </c>
      <c r="AB355">
        <v>-2.9899999999999999E-2</v>
      </c>
      <c r="AC355">
        <v>-2.12E-2</v>
      </c>
      <c r="AD355">
        <v>2.2100000000000002E-2</v>
      </c>
      <c r="AE355">
        <v>-3.1699999999999999E-2</v>
      </c>
      <c r="AF355">
        <v>-1.9900000000000001E-2</v>
      </c>
      <c r="AG355">
        <v>-1.95E-2</v>
      </c>
      <c r="AH355">
        <v>-2.06E-2</v>
      </c>
      <c r="AI355">
        <v>-5.9900000000000002E-2</v>
      </c>
      <c r="AJ355">
        <v>-2.52E-2</v>
      </c>
      <c r="AK355">
        <v>-2.1399999999999999E-2</v>
      </c>
      <c r="AL355">
        <v>-3.15E-2</v>
      </c>
      <c r="AM355">
        <v>-1.4E-2</v>
      </c>
      <c r="AN355">
        <v>-7.3000000000000001E-3</v>
      </c>
      <c r="AO355">
        <v>2.4400000000000002E-2</v>
      </c>
    </row>
    <row r="356" spans="1:41">
      <c r="A356">
        <v>198710</v>
      </c>
      <c r="B356">
        <v>-0.2324</v>
      </c>
      <c r="C356">
        <v>-8.3699999999999997E-2</v>
      </c>
      <c r="D356">
        <v>4.2200000000000001E-2</v>
      </c>
      <c r="E356">
        <v>-7.8799999999999995E-2</v>
      </c>
      <c r="F356">
        <v>6.0000000000000001E-3</v>
      </c>
      <c r="H356">
        <v>198710</v>
      </c>
      <c r="I356">
        <v>-0.29499999999999998</v>
      </c>
      <c r="J356">
        <v>-0.31130000000000002</v>
      </c>
      <c r="K356">
        <v>-0.29580000000000001</v>
      </c>
      <c r="L356">
        <v>-0.3004</v>
      </c>
      <c r="M356">
        <v>-0.28699999999999998</v>
      </c>
      <c r="N356">
        <v>-0.26750000000000002</v>
      </c>
      <c r="O356">
        <v>-0.26819999999999999</v>
      </c>
      <c r="P356">
        <v>-0.25059999999999999</v>
      </c>
      <c r="Q356">
        <v>-0.2278</v>
      </c>
      <c r="R356">
        <v>-0.20349999999999999</v>
      </c>
      <c r="S356">
        <v>-9.1499999999999998E-2</v>
      </c>
      <c r="T356">
        <v>-0.2334</v>
      </c>
      <c r="U356">
        <v>-0.25380000000000003</v>
      </c>
      <c r="V356">
        <v>-0.2646</v>
      </c>
      <c r="W356">
        <v>-0.2407</v>
      </c>
      <c r="X356">
        <v>-0.24429999999999999</v>
      </c>
      <c r="Y356">
        <v>-0.2319</v>
      </c>
      <c r="Z356">
        <v>-0.1643</v>
      </c>
      <c r="AA356">
        <v>-0.19040000000000001</v>
      </c>
      <c r="AB356">
        <v>-0.1993</v>
      </c>
      <c r="AC356">
        <v>-0.24579999999999999</v>
      </c>
      <c r="AD356">
        <v>-1.24E-2</v>
      </c>
      <c r="AE356">
        <v>-0.24390000000000001</v>
      </c>
      <c r="AF356">
        <v>-0.16370000000000001</v>
      </c>
      <c r="AG356">
        <v>-0.16159999999999999</v>
      </c>
      <c r="AH356">
        <v>-0.19239999999999999</v>
      </c>
      <c r="AI356">
        <v>-0.22090000000000001</v>
      </c>
      <c r="AJ356">
        <v>-0.24379999999999999</v>
      </c>
      <c r="AK356">
        <v>-0.24890000000000001</v>
      </c>
      <c r="AL356">
        <v>-0.21060000000000001</v>
      </c>
      <c r="AM356">
        <v>-0.26869999999999999</v>
      </c>
      <c r="AN356">
        <v>-0.27339999999999998</v>
      </c>
      <c r="AO356">
        <v>-2.9499999999999998E-2</v>
      </c>
    </row>
    <row r="357" spans="1:41">
      <c r="A357">
        <v>198711</v>
      </c>
      <c r="B357">
        <v>-7.7700000000000005E-2</v>
      </c>
      <c r="C357">
        <v>2.6100000000000002E-2</v>
      </c>
      <c r="D357">
        <v>3.2300000000000002E-2</v>
      </c>
      <c r="E357">
        <v>-1.12E-2</v>
      </c>
      <c r="F357">
        <v>3.5000000000000001E-3</v>
      </c>
      <c r="H357">
        <v>198711</v>
      </c>
      <c r="I357">
        <v>-5.67E-2</v>
      </c>
      <c r="J357">
        <v>-5.7500000000000002E-2</v>
      </c>
      <c r="K357">
        <v>-4.8599999999999997E-2</v>
      </c>
      <c r="L357">
        <v>-5.5E-2</v>
      </c>
      <c r="M357">
        <v>-4.7300000000000002E-2</v>
      </c>
      <c r="N357">
        <v>-4.1700000000000001E-2</v>
      </c>
      <c r="O357">
        <v>-4.9299999999999997E-2</v>
      </c>
      <c r="P357">
        <v>-6.2799999999999995E-2</v>
      </c>
      <c r="Q357">
        <v>-6.7199999999999996E-2</v>
      </c>
      <c r="R357">
        <v>-9.5000000000000001E-2</v>
      </c>
      <c r="S357">
        <v>3.8300000000000001E-2</v>
      </c>
      <c r="T357">
        <v>-9.9400000000000002E-2</v>
      </c>
      <c r="U357">
        <v>-8.6199999999999999E-2</v>
      </c>
      <c r="V357">
        <v>-7.6499999999999999E-2</v>
      </c>
      <c r="W357">
        <v>-7.6700000000000004E-2</v>
      </c>
      <c r="X357">
        <v>-8.7900000000000006E-2</v>
      </c>
      <c r="Y357">
        <v>-5.8799999999999998E-2</v>
      </c>
      <c r="Z357">
        <v>-8.3199999999999996E-2</v>
      </c>
      <c r="AA357">
        <v>-4.5199999999999997E-2</v>
      </c>
      <c r="AB357">
        <v>-8.7800000000000003E-2</v>
      </c>
      <c r="AC357">
        <v>-2.81E-2</v>
      </c>
      <c r="AD357">
        <v>7.1300000000000002E-2</v>
      </c>
      <c r="AE357">
        <v>-6.2700000000000006E-2</v>
      </c>
      <c r="AF357">
        <v>-4.8500000000000001E-2</v>
      </c>
      <c r="AG357">
        <v>-5.8200000000000002E-2</v>
      </c>
      <c r="AH357">
        <v>-7.3400000000000007E-2</v>
      </c>
      <c r="AI357">
        <v>-8.9700000000000002E-2</v>
      </c>
      <c r="AJ357">
        <v>-8.0399999999999999E-2</v>
      </c>
      <c r="AK357">
        <v>-8.3400000000000002E-2</v>
      </c>
      <c r="AL357">
        <v>-8.2500000000000004E-2</v>
      </c>
      <c r="AM357">
        <v>-9.01E-2</v>
      </c>
      <c r="AN357">
        <v>-6.6199999999999995E-2</v>
      </c>
      <c r="AO357">
        <v>-3.5000000000000001E-3</v>
      </c>
    </row>
    <row r="358" spans="1:41">
      <c r="A358">
        <v>198712</v>
      </c>
      <c r="B358">
        <v>6.8199999999999997E-2</v>
      </c>
      <c r="C358">
        <v>1.6999999999999999E-3</v>
      </c>
      <c r="D358">
        <v>-4.4299999999999999E-2</v>
      </c>
      <c r="E358">
        <v>5.8099999999999999E-2</v>
      </c>
      <c r="F358">
        <v>3.8999999999999998E-3</v>
      </c>
      <c r="H358">
        <v>198712</v>
      </c>
      <c r="I358">
        <v>1.24E-2</v>
      </c>
      <c r="J358">
        <v>5.8500000000000003E-2</v>
      </c>
      <c r="K358">
        <v>6.2199999999999998E-2</v>
      </c>
      <c r="L358">
        <v>8.6800000000000002E-2</v>
      </c>
      <c r="M358">
        <v>7.9500000000000001E-2</v>
      </c>
      <c r="N358">
        <v>7.8600000000000003E-2</v>
      </c>
      <c r="O358">
        <v>9.0300000000000005E-2</v>
      </c>
      <c r="P358">
        <v>7.6700000000000004E-2</v>
      </c>
      <c r="Q358">
        <v>7.3999999999999996E-2</v>
      </c>
      <c r="R358">
        <v>6.1899999999999997E-2</v>
      </c>
      <c r="S358">
        <v>-4.9500000000000002E-2</v>
      </c>
      <c r="T358">
        <v>8.3699999999999997E-2</v>
      </c>
      <c r="U358">
        <v>9.0300000000000005E-2</v>
      </c>
      <c r="V358">
        <v>8.8800000000000004E-2</v>
      </c>
      <c r="W358">
        <v>6.5799999999999997E-2</v>
      </c>
      <c r="X358">
        <v>8.1799999999999998E-2</v>
      </c>
      <c r="Y358">
        <v>6.8400000000000002E-2</v>
      </c>
      <c r="Z358">
        <v>3.5799999999999998E-2</v>
      </c>
      <c r="AA358">
        <v>2.52E-2</v>
      </c>
      <c r="AB358">
        <v>5.5199999999999999E-2</v>
      </c>
      <c r="AC358">
        <v>5.0599999999999999E-2</v>
      </c>
      <c r="AD358">
        <v>-3.3099999999999997E-2</v>
      </c>
      <c r="AE358">
        <v>1.6400000000000001E-2</v>
      </c>
      <c r="AF358">
        <v>3.7400000000000003E-2</v>
      </c>
      <c r="AG358">
        <v>4.2500000000000003E-2</v>
      </c>
      <c r="AH358">
        <v>6.0299999999999999E-2</v>
      </c>
      <c r="AI358">
        <v>6.4199999999999993E-2</v>
      </c>
      <c r="AJ358">
        <v>5.8700000000000002E-2</v>
      </c>
      <c r="AK358">
        <v>6.2899999999999998E-2</v>
      </c>
      <c r="AL358">
        <v>7.9699999999999993E-2</v>
      </c>
      <c r="AM358">
        <v>7.7100000000000002E-2</v>
      </c>
      <c r="AN358">
        <v>7.6700000000000004E-2</v>
      </c>
      <c r="AO358">
        <v>6.0299999999999999E-2</v>
      </c>
    </row>
    <row r="359" spans="1:41">
      <c r="A359">
        <v>198801</v>
      </c>
      <c r="B359">
        <v>4.2200000000000001E-2</v>
      </c>
      <c r="C359">
        <v>-6.4999999999999997E-3</v>
      </c>
      <c r="D359">
        <v>5.16E-2</v>
      </c>
      <c r="E359">
        <v>-7.6300000000000007E-2</v>
      </c>
      <c r="F359">
        <v>2.8999999999999998E-3</v>
      </c>
      <c r="H359">
        <v>198801</v>
      </c>
      <c r="I359">
        <v>7.1099999999999997E-2</v>
      </c>
      <c r="J359">
        <v>4.7899999999999998E-2</v>
      </c>
      <c r="K359">
        <v>4.4200000000000003E-2</v>
      </c>
      <c r="L359">
        <v>3.3799999999999997E-2</v>
      </c>
      <c r="M359">
        <v>3.3099999999999997E-2</v>
      </c>
      <c r="N359">
        <v>4.6699999999999998E-2</v>
      </c>
      <c r="O359">
        <v>2.87E-2</v>
      </c>
      <c r="P359">
        <v>3.9100000000000003E-2</v>
      </c>
      <c r="Q359">
        <v>5.6099999999999997E-2</v>
      </c>
      <c r="R359">
        <v>4.0800000000000003E-2</v>
      </c>
      <c r="S359">
        <v>3.0300000000000001E-2</v>
      </c>
      <c r="T359">
        <v>1.6199999999999999E-2</v>
      </c>
      <c r="U359">
        <v>1.9199999999999998E-2</v>
      </c>
      <c r="V359">
        <v>1.8599999999999998E-2</v>
      </c>
      <c r="W359">
        <v>2.46E-2</v>
      </c>
      <c r="X359">
        <v>6.4399999999999999E-2</v>
      </c>
      <c r="Y359">
        <v>2.8199999999999999E-2</v>
      </c>
      <c r="Z359">
        <v>8.3299999999999999E-2</v>
      </c>
      <c r="AA359">
        <v>7.0699999999999999E-2</v>
      </c>
      <c r="AB359">
        <v>9.5799999999999996E-2</v>
      </c>
      <c r="AC359">
        <v>5.0200000000000002E-2</v>
      </c>
      <c r="AD359">
        <v>3.4000000000000002E-2</v>
      </c>
      <c r="AE359">
        <v>7.1999999999999995E-2</v>
      </c>
      <c r="AF359">
        <v>8.5400000000000004E-2</v>
      </c>
      <c r="AG359">
        <v>0.1111</v>
      </c>
      <c r="AH359">
        <v>7.6700000000000004E-2</v>
      </c>
      <c r="AI359">
        <v>6.8699999999999997E-2</v>
      </c>
      <c r="AJ359">
        <v>5.4800000000000001E-2</v>
      </c>
      <c r="AK359">
        <v>5.1400000000000001E-2</v>
      </c>
      <c r="AL359">
        <v>3.6400000000000002E-2</v>
      </c>
      <c r="AM359">
        <v>2.2700000000000001E-2</v>
      </c>
      <c r="AN359">
        <v>-2.4E-2</v>
      </c>
      <c r="AO359">
        <v>-9.6000000000000002E-2</v>
      </c>
    </row>
    <row r="360" spans="1:41">
      <c r="A360">
        <v>198802</v>
      </c>
      <c r="B360">
        <v>4.7500000000000001E-2</v>
      </c>
      <c r="C360">
        <v>3.3399999999999999E-2</v>
      </c>
      <c r="D360">
        <v>-1.6500000000000001E-2</v>
      </c>
      <c r="E360">
        <v>-1.54E-2</v>
      </c>
      <c r="F360">
        <v>4.5999999999999999E-3</v>
      </c>
      <c r="H360">
        <v>198802</v>
      </c>
      <c r="I360">
        <v>5.6500000000000002E-2</v>
      </c>
      <c r="J360">
        <v>6.3899999999999998E-2</v>
      </c>
      <c r="K360">
        <v>6.6199999999999995E-2</v>
      </c>
      <c r="L360">
        <v>8.9599999999999999E-2</v>
      </c>
      <c r="M360">
        <v>7.4300000000000005E-2</v>
      </c>
      <c r="N360">
        <v>7.1800000000000003E-2</v>
      </c>
      <c r="O360">
        <v>7.2300000000000003E-2</v>
      </c>
      <c r="P360">
        <v>7.1099999999999997E-2</v>
      </c>
      <c r="Q360">
        <v>4.3999999999999997E-2</v>
      </c>
      <c r="R360">
        <v>3.3099999999999997E-2</v>
      </c>
      <c r="S360">
        <v>2.3400000000000001E-2</v>
      </c>
      <c r="T360">
        <v>4.8099999999999997E-2</v>
      </c>
      <c r="U360">
        <v>5.3900000000000003E-2</v>
      </c>
      <c r="V360">
        <v>5.8400000000000001E-2</v>
      </c>
      <c r="W360">
        <v>6.3899999999999998E-2</v>
      </c>
      <c r="X360">
        <v>5.5300000000000002E-2</v>
      </c>
      <c r="Y360">
        <v>4.7100000000000003E-2</v>
      </c>
      <c r="Z360">
        <v>2.1600000000000001E-2</v>
      </c>
      <c r="AA360">
        <v>3.1800000000000002E-2</v>
      </c>
      <c r="AB360">
        <v>2.1100000000000001E-2</v>
      </c>
      <c r="AC360">
        <v>5.6899999999999999E-2</v>
      </c>
      <c r="AD360">
        <v>8.8000000000000005E-3</v>
      </c>
      <c r="AE360">
        <v>8.4400000000000003E-2</v>
      </c>
      <c r="AF360">
        <v>9.8000000000000004E-2</v>
      </c>
      <c r="AG360">
        <v>5.4699999999999999E-2</v>
      </c>
      <c r="AH360">
        <v>5.8299999999999998E-2</v>
      </c>
      <c r="AI360">
        <v>4.3499999999999997E-2</v>
      </c>
      <c r="AJ360">
        <v>3.6299999999999999E-2</v>
      </c>
      <c r="AK360">
        <v>2.52E-2</v>
      </c>
      <c r="AL360">
        <v>3.1300000000000001E-2</v>
      </c>
      <c r="AM360">
        <v>5.9400000000000001E-2</v>
      </c>
      <c r="AN360">
        <v>7.0800000000000002E-2</v>
      </c>
      <c r="AO360">
        <v>-1.3599999999999999E-2</v>
      </c>
    </row>
    <row r="361" spans="1:41">
      <c r="A361">
        <v>198803</v>
      </c>
      <c r="B361">
        <v>-2.2700000000000001E-2</v>
      </c>
      <c r="C361">
        <v>6.1400000000000003E-2</v>
      </c>
      <c r="D361">
        <v>7.6E-3</v>
      </c>
      <c r="E361">
        <v>6.4000000000000003E-3</v>
      </c>
      <c r="F361">
        <v>4.4000000000000003E-3</v>
      </c>
      <c r="H361">
        <v>198803</v>
      </c>
      <c r="I361">
        <v>3.8399999999999997E-2</v>
      </c>
      <c r="J361">
        <v>4.3999999999999997E-2</v>
      </c>
      <c r="K361">
        <v>3.1699999999999999E-2</v>
      </c>
      <c r="L361">
        <v>3.1699999999999999E-2</v>
      </c>
      <c r="M361">
        <v>1.8499999999999999E-2</v>
      </c>
      <c r="N361">
        <v>5.8999999999999999E-3</v>
      </c>
      <c r="O361">
        <v>4.7999999999999996E-3</v>
      </c>
      <c r="P361">
        <v>2E-3</v>
      </c>
      <c r="Q361">
        <v>-2.4500000000000001E-2</v>
      </c>
      <c r="R361">
        <v>-4.6600000000000003E-2</v>
      </c>
      <c r="S361">
        <v>8.5000000000000006E-2</v>
      </c>
      <c r="T361">
        <v>-2.5999999999999999E-2</v>
      </c>
      <c r="U361">
        <v>-4.3099999999999999E-2</v>
      </c>
      <c r="V361">
        <v>-1.09E-2</v>
      </c>
      <c r="W361">
        <v>-4.1200000000000001E-2</v>
      </c>
      <c r="X361">
        <v>-3.39E-2</v>
      </c>
      <c r="Y361">
        <v>-1.1599999999999999E-2</v>
      </c>
      <c r="Z361">
        <v>-2.4899999999999999E-2</v>
      </c>
      <c r="AA361">
        <v>-3.8600000000000002E-2</v>
      </c>
      <c r="AB361">
        <v>-1.1000000000000001E-3</v>
      </c>
      <c r="AC361">
        <v>8.0000000000000004E-4</v>
      </c>
      <c r="AD361">
        <v>2.6800000000000001E-2</v>
      </c>
      <c r="AE361">
        <v>-2.3999999999999998E-3</v>
      </c>
      <c r="AF361">
        <v>-3.2000000000000002E-3</v>
      </c>
      <c r="AG361">
        <v>-9.1000000000000004E-3</v>
      </c>
      <c r="AH361">
        <v>-1.7999999999999999E-2</v>
      </c>
      <c r="AI361">
        <v>-4.5900000000000003E-2</v>
      </c>
      <c r="AJ361">
        <v>-3.5999999999999997E-2</v>
      </c>
      <c r="AK361">
        <v>-1.6899999999999998E-2</v>
      </c>
      <c r="AL361">
        <v>-3.4599999999999999E-2</v>
      </c>
      <c r="AM361">
        <v>-2.3099999999999999E-2</v>
      </c>
      <c r="AN361">
        <v>-2.7000000000000001E-3</v>
      </c>
      <c r="AO361">
        <v>-2.9999999999999997E-4</v>
      </c>
    </row>
    <row r="362" spans="1:41">
      <c r="A362">
        <v>198804</v>
      </c>
      <c r="B362">
        <v>5.5999999999999999E-3</v>
      </c>
      <c r="C362">
        <v>9.5999999999999992E-3</v>
      </c>
      <c r="D362">
        <v>1.6899999999999998E-2</v>
      </c>
      <c r="E362">
        <v>2.2800000000000001E-2</v>
      </c>
      <c r="F362">
        <v>4.5999999999999999E-3</v>
      </c>
      <c r="H362">
        <v>198804</v>
      </c>
      <c r="I362">
        <v>6.7000000000000002E-3</v>
      </c>
      <c r="J362">
        <v>1.9800000000000002E-2</v>
      </c>
      <c r="K362">
        <v>1.4500000000000001E-2</v>
      </c>
      <c r="L362">
        <v>2.41E-2</v>
      </c>
      <c r="M362">
        <v>4.0000000000000001E-3</v>
      </c>
      <c r="N362">
        <v>1.1000000000000001E-3</v>
      </c>
      <c r="O362">
        <v>-1.2999999999999999E-3</v>
      </c>
      <c r="P362">
        <v>2E-3</v>
      </c>
      <c r="Q362">
        <v>1.5E-3</v>
      </c>
      <c r="R362">
        <v>6.1999999999999998E-3</v>
      </c>
      <c r="S362">
        <v>5.0000000000000001E-4</v>
      </c>
      <c r="T362">
        <v>-1.7000000000000001E-2</v>
      </c>
      <c r="U362">
        <v>-2.0999999999999999E-3</v>
      </c>
      <c r="V362">
        <v>-7.0000000000000001E-3</v>
      </c>
      <c r="W362">
        <v>1.8800000000000001E-2</v>
      </c>
      <c r="X362">
        <v>2.3E-3</v>
      </c>
      <c r="Y362">
        <v>2.1000000000000001E-2</v>
      </c>
      <c r="Z362">
        <v>1.9400000000000001E-2</v>
      </c>
      <c r="AA362">
        <v>1E-4</v>
      </c>
      <c r="AB362">
        <v>2.06E-2</v>
      </c>
      <c r="AC362">
        <v>1.09E-2</v>
      </c>
      <c r="AD362">
        <v>2.7900000000000001E-2</v>
      </c>
      <c r="AE362">
        <v>-7.6E-3</v>
      </c>
      <c r="AF362">
        <v>-5.8999999999999999E-3</v>
      </c>
      <c r="AG362">
        <v>-5.7999999999999996E-3</v>
      </c>
      <c r="AH362">
        <v>1.4800000000000001E-2</v>
      </c>
      <c r="AI362">
        <v>-9.1999999999999998E-3</v>
      </c>
      <c r="AJ362">
        <v>-7.7999999999999996E-3</v>
      </c>
      <c r="AK362">
        <v>8.3000000000000001E-3</v>
      </c>
      <c r="AL362">
        <v>8.2000000000000007E-3</v>
      </c>
      <c r="AM362">
        <v>1.5900000000000001E-2</v>
      </c>
      <c r="AN362">
        <v>1.3299999999999999E-2</v>
      </c>
      <c r="AO362">
        <v>2.0899999999999998E-2</v>
      </c>
    </row>
    <row r="363" spans="1:41">
      <c r="A363">
        <v>198805</v>
      </c>
      <c r="B363">
        <v>-2.8999999999999998E-3</v>
      </c>
      <c r="C363">
        <v>-2.6499999999999999E-2</v>
      </c>
      <c r="D363">
        <v>2.2800000000000001E-2</v>
      </c>
      <c r="E363">
        <v>6.4999999999999997E-3</v>
      </c>
      <c r="F363">
        <v>5.1000000000000004E-3</v>
      </c>
      <c r="H363">
        <v>198805</v>
      </c>
      <c r="I363">
        <v>-2.8899999999999999E-2</v>
      </c>
      <c r="J363">
        <v>-2.52E-2</v>
      </c>
      <c r="K363">
        <v>-3.1199999999999999E-2</v>
      </c>
      <c r="L363">
        <v>-2.98E-2</v>
      </c>
      <c r="M363">
        <v>-1.6400000000000001E-2</v>
      </c>
      <c r="N363">
        <v>-4.4999999999999997E-3</v>
      </c>
      <c r="O363">
        <v>-1.11E-2</v>
      </c>
      <c r="P363">
        <v>-2.7000000000000001E-3</v>
      </c>
      <c r="Q363">
        <v>-8.3000000000000001E-3</v>
      </c>
      <c r="R363">
        <v>6.8999999999999999E-3</v>
      </c>
      <c r="S363">
        <v>-3.5799999999999998E-2</v>
      </c>
      <c r="T363">
        <v>-8.9999999999999993E-3</v>
      </c>
      <c r="U363">
        <v>-9.7000000000000003E-3</v>
      </c>
      <c r="V363">
        <v>-4.7000000000000002E-3</v>
      </c>
      <c r="W363">
        <v>-8.2000000000000007E-3</v>
      </c>
      <c r="X363">
        <v>-8.0000000000000002E-3</v>
      </c>
      <c r="Y363">
        <v>-1.43E-2</v>
      </c>
      <c r="Z363">
        <v>1.66E-2</v>
      </c>
      <c r="AA363">
        <v>1.0699999999999999E-2</v>
      </c>
      <c r="AB363">
        <v>1.4800000000000001E-2</v>
      </c>
      <c r="AC363">
        <v>1.35E-2</v>
      </c>
      <c r="AD363">
        <v>2.2499999999999999E-2</v>
      </c>
      <c r="AE363">
        <v>-3.7199999999999997E-2</v>
      </c>
      <c r="AF363">
        <v>-3.8999999999999998E-3</v>
      </c>
      <c r="AG363">
        <v>2.7000000000000001E-3</v>
      </c>
      <c r="AH363">
        <v>1.2200000000000001E-2</v>
      </c>
      <c r="AI363">
        <v>-1.12E-2</v>
      </c>
      <c r="AJ363">
        <v>-0.01</v>
      </c>
      <c r="AK363">
        <v>2.0000000000000001E-4</v>
      </c>
      <c r="AL363">
        <v>9.4000000000000004E-3</v>
      </c>
      <c r="AM363">
        <v>-9.2999999999999992E-3</v>
      </c>
      <c r="AN363">
        <v>-1.47E-2</v>
      </c>
      <c r="AO363">
        <v>2.2499999999999999E-2</v>
      </c>
    </row>
    <row r="364" spans="1:41">
      <c r="A364">
        <v>198806</v>
      </c>
      <c r="B364">
        <v>4.7899999999999998E-2</v>
      </c>
      <c r="C364">
        <v>2.1100000000000001E-2</v>
      </c>
      <c r="D364">
        <v>-1.11E-2</v>
      </c>
      <c r="E364">
        <v>-2.9100000000000001E-2</v>
      </c>
      <c r="F364">
        <v>4.8999999999999998E-3</v>
      </c>
      <c r="H364">
        <v>198806</v>
      </c>
      <c r="I364">
        <v>4.58E-2</v>
      </c>
      <c r="J364">
        <v>5.2900000000000003E-2</v>
      </c>
      <c r="K364">
        <v>6.7599999999999993E-2</v>
      </c>
      <c r="L364">
        <v>7.1199999999999999E-2</v>
      </c>
      <c r="M364">
        <v>6.0900000000000003E-2</v>
      </c>
      <c r="N364">
        <v>5.8099999999999999E-2</v>
      </c>
      <c r="O364">
        <v>6.8099999999999994E-2</v>
      </c>
      <c r="P364">
        <v>5.7700000000000001E-2</v>
      </c>
      <c r="Q364">
        <v>4.6399999999999997E-2</v>
      </c>
      <c r="R364">
        <v>3.9100000000000003E-2</v>
      </c>
      <c r="S364">
        <v>6.7000000000000002E-3</v>
      </c>
      <c r="T364">
        <v>4.24E-2</v>
      </c>
      <c r="U364">
        <v>4.8000000000000001E-2</v>
      </c>
      <c r="V364">
        <v>5.4100000000000002E-2</v>
      </c>
      <c r="W364">
        <v>8.0500000000000002E-2</v>
      </c>
      <c r="X364">
        <v>5.7799999999999997E-2</v>
      </c>
      <c r="Y364">
        <v>5.3100000000000001E-2</v>
      </c>
      <c r="Z364">
        <v>2.8199999999999999E-2</v>
      </c>
      <c r="AA364">
        <v>3.5099999999999999E-2</v>
      </c>
      <c r="AB364">
        <v>2.4E-2</v>
      </c>
      <c r="AC364">
        <v>0.06</v>
      </c>
      <c r="AD364">
        <v>1.7600000000000001E-2</v>
      </c>
      <c r="AE364">
        <v>9.2999999999999999E-2</v>
      </c>
      <c r="AF364">
        <v>7.5600000000000001E-2</v>
      </c>
      <c r="AG364">
        <v>8.3199999999999996E-2</v>
      </c>
      <c r="AH364">
        <v>3.5200000000000002E-2</v>
      </c>
      <c r="AI364">
        <v>4.5600000000000002E-2</v>
      </c>
      <c r="AJ364">
        <v>3.9199999999999999E-2</v>
      </c>
      <c r="AK364">
        <v>4.36E-2</v>
      </c>
      <c r="AL364">
        <v>3.09E-2</v>
      </c>
      <c r="AM364">
        <v>3.9199999999999999E-2</v>
      </c>
      <c r="AN364">
        <v>3.4599999999999999E-2</v>
      </c>
      <c r="AO364">
        <v>-5.8400000000000001E-2</v>
      </c>
    </row>
    <row r="365" spans="1:41">
      <c r="A365">
        <v>198807</v>
      </c>
      <c r="B365">
        <v>-1.2500000000000001E-2</v>
      </c>
      <c r="C365">
        <v>-1.9E-3</v>
      </c>
      <c r="D365">
        <v>2.2700000000000001E-2</v>
      </c>
      <c r="E365">
        <v>6.4000000000000003E-3</v>
      </c>
      <c r="F365">
        <v>5.1000000000000004E-3</v>
      </c>
      <c r="H365">
        <v>198807</v>
      </c>
      <c r="I365">
        <v>-4.1999999999999997E-3</v>
      </c>
      <c r="J365">
        <v>-8.8000000000000005E-3</v>
      </c>
      <c r="K365">
        <v>-8.6999999999999994E-3</v>
      </c>
      <c r="L365">
        <v>-1.4800000000000001E-2</v>
      </c>
      <c r="M365">
        <v>-1.8800000000000001E-2</v>
      </c>
      <c r="N365">
        <v>-2.7799999999999998E-2</v>
      </c>
      <c r="O365">
        <v>-2.5600000000000001E-2</v>
      </c>
      <c r="P365">
        <v>-2.1100000000000001E-2</v>
      </c>
      <c r="Q365">
        <v>-2.1100000000000001E-2</v>
      </c>
      <c r="R365">
        <v>-5.4000000000000003E-3</v>
      </c>
      <c r="S365">
        <v>1.1999999999999999E-3</v>
      </c>
      <c r="T365">
        <v>-1.8700000000000001E-2</v>
      </c>
      <c r="U365">
        <v>-2.2800000000000001E-2</v>
      </c>
      <c r="V365">
        <v>-2.47E-2</v>
      </c>
      <c r="W365">
        <v>-1.7899999999999999E-2</v>
      </c>
      <c r="X365">
        <v>2.0000000000000001E-4</v>
      </c>
      <c r="Y365">
        <v>-6.4999999999999997E-3</v>
      </c>
      <c r="Z365">
        <v>-6.7999999999999996E-3</v>
      </c>
      <c r="AA365">
        <v>-6.7000000000000002E-3</v>
      </c>
      <c r="AB365">
        <v>1.8E-3</v>
      </c>
      <c r="AC365">
        <v>-1.1999999999999999E-3</v>
      </c>
      <c r="AD365">
        <v>1.7500000000000002E-2</v>
      </c>
      <c r="AE365">
        <v>-2.9100000000000001E-2</v>
      </c>
      <c r="AF365">
        <v>-2.76E-2</v>
      </c>
      <c r="AG365">
        <v>-1.52E-2</v>
      </c>
      <c r="AH365">
        <v>-2.1000000000000001E-2</v>
      </c>
      <c r="AI365">
        <v>-6.1999999999999998E-3</v>
      </c>
      <c r="AJ365">
        <v>-7.1000000000000004E-3</v>
      </c>
      <c r="AK365">
        <v>-1.0699999999999999E-2</v>
      </c>
      <c r="AL365">
        <v>-6.0000000000000001E-3</v>
      </c>
      <c r="AM365">
        <v>-1.12E-2</v>
      </c>
      <c r="AN365">
        <v>-1.67E-2</v>
      </c>
      <c r="AO365">
        <v>1.24E-2</v>
      </c>
    </row>
    <row r="366" spans="1:41">
      <c r="A366">
        <v>198808</v>
      </c>
      <c r="B366">
        <v>-3.3099999999999997E-2</v>
      </c>
      <c r="C366">
        <v>6.9999999999999999E-4</v>
      </c>
      <c r="D366">
        <v>2.07E-2</v>
      </c>
      <c r="E366">
        <v>3.3E-3</v>
      </c>
      <c r="F366">
        <v>5.8999999999999999E-3</v>
      </c>
      <c r="H366">
        <v>198808</v>
      </c>
      <c r="I366">
        <v>-2.8299999999999999E-2</v>
      </c>
      <c r="J366">
        <v>-3.2500000000000001E-2</v>
      </c>
      <c r="K366">
        <v>-2.5100000000000001E-2</v>
      </c>
      <c r="L366">
        <v>-3.7699999999999997E-2</v>
      </c>
      <c r="M366">
        <v>-3.44E-2</v>
      </c>
      <c r="N366">
        <v>-2.6599999999999999E-2</v>
      </c>
      <c r="O366">
        <v>-2.3400000000000001E-2</v>
      </c>
      <c r="P366">
        <v>-2.3900000000000001E-2</v>
      </c>
      <c r="Q366">
        <v>-3.2899999999999999E-2</v>
      </c>
      <c r="R366">
        <v>-3.73E-2</v>
      </c>
      <c r="S366">
        <v>8.9999999999999993E-3</v>
      </c>
      <c r="T366">
        <v>-3.3099999999999997E-2</v>
      </c>
      <c r="U366">
        <v>-4.02E-2</v>
      </c>
      <c r="V366">
        <v>-3.5000000000000003E-2</v>
      </c>
      <c r="W366">
        <v>-6.5000000000000002E-2</v>
      </c>
      <c r="X366">
        <v>-2.8500000000000001E-2</v>
      </c>
      <c r="Y366">
        <v>-2.23E-2</v>
      </c>
      <c r="Z366">
        <v>-1.9800000000000002E-2</v>
      </c>
      <c r="AA366">
        <v>-1.3599999999999999E-2</v>
      </c>
      <c r="AB366">
        <v>-2.4500000000000001E-2</v>
      </c>
      <c r="AC366">
        <v>-2.8199999999999999E-2</v>
      </c>
      <c r="AD366">
        <v>4.8999999999999998E-3</v>
      </c>
      <c r="AE366">
        <v>-4.24E-2</v>
      </c>
      <c r="AF366">
        <v>-3.9E-2</v>
      </c>
      <c r="AG366">
        <v>-2.9499999999999998E-2</v>
      </c>
      <c r="AH366">
        <v>-4.7E-2</v>
      </c>
      <c r="AI366">
        <v>-2.4199999999999999E-2</v>
      </c>
      <c r="AJ366">
        <v>-2.92E-2</v>
      </c>
      <c r="AK366">
        <v>-3.3000000000000002E-2</v>
      </c>
      <c r="AL366">
        <v>-2.5899999999999999E-2</v>
      </c>
      <c r="AM366">
        <v>-3.5200000000000002E-2</v>
      </c>
      <c r="AN366">
        <v>-3.5999999999999997E-2</v>
      </c>
      <c r="AO366">
        <v>6.4000000000000003E-3</v>
      </c>
    </row>
    <row r="367" spans="1:41">
      <c r="A367">
        <v>198809</v>
      </c>
      <c r="B367">
        <v>3.3000000000000002E-2</v>
      </c>
      <c r="C367">
        <v>-1.26E-2</v>
      </c>
      <c r="D367">
        <v>-7.0000000000000001E-3</v>
      </c>
      <c r="E367">
        <v>2.3999999999999998E-3</v>
      </c>
      <c r="F367">
        <v>6.1999999999999998E-3</v>
      </c>
      <c r="H367">
        <v>198809</v>
      </c>
      <c r="I367">
        <v>4.7999999999999996E-3</v>
      </c>
      <c r="J367">
        <v>1.6500000000000001E-2</v>
      </c>
      <c r="K367">
        <v>2.5700000000000001E-2</v>
      </c>
      <c r="L367">
        <v>1.7299999999999999E-2</v>
      </c>
      <c r="M367">
        <v>2.2800000000000001E-2</v>
      </c>
      <c r="N367">
        <v>1.6899999999999998E-2</v>
      </c>
      <c r="O367">
        <v>3.1899999999999998E-2</v>
      </c>
      <c r="P367">
        <v>2.2100000000000002E-2</v>
      </c>
      <c r="Q367">
        <v>4.4699999999999997E-2</v>
      </c>
      <c r="R367">
        <v>3.6900000000000002E-2</v>
      </c>
      <c r="S367">
        <v>-3.2099999999999997E-2</v>
      </c>
      <c r="T367">
        <v>4.2599999999999999E-2</v>
      </c>
      <c r="U367">
        <v>4.9200000000000001E-2</v>
      </c>
      <c r="V367">
        <v>2.8500000000000001E-2</v>
      </c>
      <c r="W367">
        <v>4.1700000000000001E-2</v>
      </c>
      <c r="X367">
        <v>3.5999999999999999E-3</v>
      </c>
      <c r="Y367">
        <v>3.39E-2</v>
      </c>
      <c r="Z367">
        <v>3.2199999999999999E-2</v>
      </c>
      <c r="AA367">
        <v>2.46E-2</v>
      </c>
      <c r="AB367">
        <v>3.1699999999999999E-2</v>
      </c>
      <c r="AC367">
        <v>3.4000000000000002E-2</v>
      </c>
      <c r="AD367">
        <v>-8.6E-3</v>
      </c>
      <c r="AE367">
        <v>1.38E-2</v>
      </c>
      <c r="AF367">
        <v>2.5100000000000001E-2</v>
      </c>
      <c r="AG367">
        <v>4.3099999999999999E-2</v>
      </c>
      <c r="AH367">
        <v>4.53E-2</v>
      </c>
      <c r="AI367">
        <v>4.2799999999999998E-2</v>
      </c>
      <c r="AJ367">
        <v>0.03</v>
      </c>
      <c r="AK367">
        <v>2.2499999999999999E-2</v>
      </c>
      <c r="AL367">
        <v>1.7100000000000001E-2</v>
      </c>
      <c r="AM367">
        <v>3.3700000000000001E-2</v>
      </c>
      <c r="AN367">
        <v>3.7199999999999997E-2</v>
      </c>
      <c r="AO367">
        <v>2.3400000000000001E-2</v>
      </c>
    </row>
    <row r="368" spans="1:41">
      <c r="A368">
        <v>198810</v>
      </c>
      <c r="B368">
        <v>1.15E-2</v>
      </c>
      <c r="C368">
        <v>-2.9000000000000001E-2</v>
      </c>
      <c r="D368">
        <v>1.6799999999999999E-2</v>
      </c>
      <c r="E368">
        <v>1.3100000000000001E-2</v>
      </c>
      <c r="F368">
        <v>6.1000000000000004E-3</v>
      </c>
      <c r="H368">
        <v>198810</v>
      </c>
      <c r="I368">
        <v>-2.3300000000000001E-2</v>
      </c>
      <c r="J368">
        <v>-2.12E-2</v>
      </c>
      <c r="K368">
        <v>-1.0699999999999999E-2</v>
      </c>
      <c r="L368">
        <v>-1.7100000000000001E-2</v>
      </c>
      <c r="M368">
        <v>-4.7999999999999996E-3</v>
      </c>
      <c r="N368">
        <v>-5.7000000000000002E-3</v>
      </c>
      <c r="O368">
        <v>-2E-3</v>
      </c>
      <c r="P368">
        <v>-3.3E-3</v>
      </c>
      <c r="Q368">
        <v>1.0500000000000001E-2</v>
      </c>
      <c r="R368">
        <v>2.5700000000000001E-2</v>
      </c>
      <c r="S368">
        <v>-4.9000000000000002E-2</v>
      </c>
      <c r="T368">
        <v>-7.6E-3</v>
      </c>
      <c r="U368">
        <v>1.3299999999999999E-2</v>
      </c>
      <c r="V368">
        <v>4.5199999999999997E-2</v>
      </c>
      <c r="W368">
        <v>2.1499999999999998E-2</v>
      </c>
      <c r="X368">
        <v>4.0000000000000002E-4</v>
      </c>
      <c r="Y368">
        <v>1.0800000000000001E-2</v>
      </c>
      <c r="Z368">
        <v>1.06E-2</v>
      </c>
      <c r="AA368">
        <v>1.47E-2</v>
      </c>
      <c r="AB368">
        <v>1.47E-2</v>
      </c>
      <c r="AC368">
        <v>3.9300000000000002E-2</v>
      </c>
      <c r="AD368">
        <v>4.6899999999999997E-2</v>
      </c>
      <c r="AE368">
        <v>-2.9999999999999997E-4</v>
      </c>
      <c r="AF368">
        <v>3.5999999999999999E-3</v>
      </c>
      <c r="AG368">
        <v>4.0000000000000001E-3</v>
      </c>
      <c r="AH368">
        <v>1.3899999999999999E-2</v>
      </c>
      <c r="AI368">
        <v>2.4899999999999999E-2</v>
      </c>
      <c r="AJ368">
        <v>8.0000000000000004E-4</v>
      </c>
      <c r="AK368">
        <v>2.0799999999999999E-2</v>
      </c>
      <c r="AL368">
        <v>2.2000000000000001E-3</v>
      </c>
      <c r="AM368">
        <v>2.9399999999999999E-2</v>
      </c>
      <c r="AN368">
        <v>1.18E-2</v>
      </c>
      <c r="AO368">
        <v>1.21E-2</v>
      </c>
    </row>
    <row r="369" spans="1:41">
      <c r="A369">
        <v>198811</v>
      </c>
      <c r="B369">
        <v>-2.29E-2</v>
      </c>
      <c r="C369">
        <v>-1.7299999999999999E-2</v>
      </c>
      <c r="D369">
        <v>1.2800000000000001E-2</v>
      </c>
      <c r="E369">
        <v>4.1000000000000003E-3</v>
      </c>
      <c r="F369">
        <v>5.7000000000000002E-3</v>
      </c>
      <c r="H369">
        <v>198811</v>
      </c>
      <c r="I369">
        <v>-4.9299999999999997E-2</v>
      </c>
      <c r="J369">
        <v>-4.1399999999999999E-2</v>
      </c>
      <c r="K369">
        <v>-3.8100000000000002E-2</v>
      </c>
      <c r="L369">
        <v>-3.09E-2</v>
      </c>
      <c r="M369">
        <v>-2.7300000000000001E-2</v>
      </c>
      <c r="N369">
        <v>-3.2199999999999999E-2</v>
      </c>
      <c r="O369">
        <v>-2.3099999999999999E-2</v>
      </c>
      <c r="P369">
        <v>-3.0099999999999998E-2</v>
      </c>
      <c r="Q369">
        <v>-3.2199999999999999E-2</v>
      </c>
      <c r="R369">
        <v>-1.4500000000000001E-2</v>
      </c>
      <c r="S369">
        <v>-3.4799999999999998E-2</v>
      </c>
      <c r="T369">
        <v>-2.75E-2</v>
      </c>
      <c r="U369">
        <v>-2.52E-2</v>
      </c>
      <c r="V369">
        <v>-1.9E-2</v>
      </c>
      <c r="W369">
        <v>-2.5100000000000001E-2</v>
      </c>
      <c r="X369">
        <v>-2.4400000000000002E-2</v>
      </c>
      <c r="Y369">
        <v>-3.32E-2</v>
      </c>
      <c r="Z369">
        <v>-1.6799999999999999E-2</v>
      </c>
      <c r="AA369">
        <v>-1.3899999999999999E-2</v>
      </c>
      <c r="AB369">
        <v>-1.5599999999999999E-2</v>
      </c>
      <c r="AC369">
        <v>-4.0000000000000001E-3</v>
      </c>
      <c r="AD369">
        <v>2.35E-2</v>
      </c>
      <c r="AE369">
        <v>-4.5699999999999998E-2</v>
      </c>
      <c r="AF369">
        <v>-1.49E-2</v>
      </c>
      <c r="AG369">
        <v>-2.6499999999999999E-2</v>
      </c>
      <c r="AH369">
        <v>-1.5800000000000002E-2</v>
      </c>
      <c r="AI369">
        <v>-2.5100000000000001E-2</v>
      </c>
      <c r="AJ369">
        <v>-2.98E-2</v>
      </c>
      <c r="AK369">
        <v>-1.3100000000000001E-2</v>
      </c>
      <c r="AL369">
        <v>-2.86E-2</v>
      </c>
      <c r="AM369">
        <v>-1.84E-2</v>
      </c>
      <c r="AN369">
        <v>-2.63E-2</v>
      </c>
      <c r="AO369">
        <v>1.9400000000000001E-2</v>
      </c>
    </row>
    <row r="370" spans="1:41">
      <c r="A370">
        <v>198812</v>
      </c>
      <c r="B370">
        <v>1.49E-2</v>
      </c>
      <c r="C370">
        <v>1.9300000000000001E-2</v>
      </c>
      <c r="D370">
        <v>-1.54E-2</v>
      </c>
      <c r="E370">
        <v>4.1999999999999997E-3</v>
      </c>
      <c r="F370">
        <v>6.3E-3</v>
      </c>
      <c r="H370">
        <v>198812</v>
      </c>
      <c r="I370">
        <v>1.49E-2</v>
      </c>
      <c r="J370">
        <v>2.1499999999999998E-2</v>
      </c>
      <c r="K370">
        <v>4.0500000000000001E-2</v>
      </c>
      <c r="L370">
        <v>2.75E-2</v>
      </c>
      <c r="M370">
        <v>3.1099999999999999E-2</v>
      </c>
      <c r="N370">
        <v>2.8400000000000002E-2</v>
      </c>
      <c r="O370">
        <v>1.41E-2</v>
      </c>
      <c r="P370">
        <v>1.55E-2</v>
      </c>
      <c r="Q370">
        <v>1.2800000000000001E-2</v>
      </c>
      <c r="R370">
        <v>1.14E-2</v>
      </c>
      <c r="S370">
        <v>3.5000000000000001E-3</v>
      </c>
      <c r="T370">
        <v>2.4400000000000002E-2</v>
      </c>
      <c r="U370">
        <v>2.1000000000000001E-2</v>
      </c>
      <c r="V370">
        <v>2.3099999999999999E-2</v>
      </c>
      <c r="W370">
        <v>1.52E-2</v>
      </c>
      <c r="X370">
        <v>1.8599999999999998E-2</v>
      </c>
      <c r="Y370">
        <v>8.8999999999999999E-3</v>
      </c>
      <c r="Z370">
        <v>2.7000000000000001E-3</v>
      </c>
      <c r="AA370">
        <v>8.2000000000000007E-3</v>
      </c>
      <c r="AB370">
        <v>4.1999999999999997E-3</v>
      </c>
      <c r="AC370">
        <v>-2.8E-3</v>
      </c>
      <c r="AD370">
        <v>-2.7199999999999998E-2</v>
      </c>
      <c r="AE370">
        <v>1.89E-2</v>
      </c>
      <c r="AF370">
        <v>2.8000000000000001E-2</v>
      </c>
      <c r="AG370">
        <v>1.1900000000000001E-2</v>
      </c>
      <c r="AH370">
        <v>1.6500000000000001E-2</v>
      </c>
      <c r="AI370">
        <v>1.18E-2</v>
      </c>
      <c r="AJ370">
        <v>1.32E-2</v>
      </c>
      <c r="AK370">
        <v>1.18E-2</v>
      </c>
      <c r="AL370">
        <v>7.9000000000000008E-3</v>
      </c>
      <c r="AM370">
        <v>2.3E-2</v>
      </c>
      <c r="AN370">
        <v>1.4999999999999999E-2</v>
      </c>
      <c r="AO370">
        <v>-3.8999999999999998E-3</v>
      </c>
    </row>
    <row r="371" spans="1:41">
      <c r="A371">
        <v>198901</v>
      </c>
      <c r="B371">
        <v>6.0999999999999999E-2</v>
      </c>
      <c r="C371">
        <v>-2.1299999999999999E-2</v>
      </c>
      <c r="D371">
        <v>5.3E-3</v>
      </c>
      <c r="E371">
        <v>-1.4E-3</v>
      </c>
      <c r="F371">
        <v>5.4999999999999997E-3</v>
      </c>
      <c r="H371">
        <v>198901</v>
      </c>
      <c r="I371">
        <v>4.3799999999999999E-2</v>
      </c>
      <c r="J371">
        <v>4.3900000000000002E-2</v>
      </c>
      <c r="K371">
        <v>4.4699999999999997E-2</v>
      </c>
      <c r="L371">
        <v>3.7199999999999997E-2</v>
      </c>
      <c r="M371">
        <v>3.8699999999999998E-2</v>
      </c>
      <c r="N371">
        <v>5.5300000000000002E-2</v>
      </c>
      <c r="O371">
        <v>5.2699999999999997E-2</v>
      </c>
      <c r="P371">
        <v>5.5E-2</v>
      </c>
      <c r="Q371">
        <v>6.6400000000000001E-2</v>
      </c>
      <c r="R371">
        <v>6.6400000000000001E-2</v>
      </c>
      <c r="S371">
        <v>-2.2599999999999999E-2</v>
      </c>
      <c r="T371">
        <v>5.9200000000000003E-2</v>
      </c>
      <c r="U371">
        <v>7.0000000000000007E-2</v>
      </c>
      <c r="V371">
        <v>5.4800000000000001E-2</v>
      </c>
      <c r="W371">
        <v>6.3200000000000006E-2</v>
      </c>
      <c r="X371">
        <v>5.8400000000000001E-2</v>
      </c>
      <c r="Y371">
        <v>5.2900000000000003E-2</v>
      </c>
      <c r="Z371">
        <v>5.6399999999999999E-2</v>
      </c>
      <c r="AA371">
        <v>5.2499999999999998E-2</v>
      </c>
      <c r="AB371">
        <v>6.8199999999999997E-2</v>
      </c>
      <c r="AC371">
        <v>7.6600000000000001E-2</v>
      </c>
      <c r="AD371">
        <v>1.7399999999999999E-2</v>
      </c>
      <c r="AE371">
        <v>7.9899999999999999E-2</v>
      </c>
      <c r="AF371">
        <v>5.5800000000000002E-2</v>
      </c>
      <c r="AG371">
        <v>7.3800000000000004E-2</v>
      </c>
      <c r="AH371">
        <v>5.96E-2</v>
      </c>
      <c r="AI371">
        <v>4.5199999999999997E-2</v>
      </c>
      <c r="AJ371">
        <v>5.6599999999999998E-2</v>
      </c>
      <c r="AK371">
        <v>6.25E-2</v>
      </c>
      <c r="AL371">
        <v>5.0799999999999998E-2</v>
      </c>
      <c r="AM371">
        <v>7.3899999999999993E-2</v>
      </c>
      <c r="AN371">
        <v>6.1800000000000001E-2</v>
      </c>
      <c r="AO371">
        <v>-1.8100000000000002E-2</v>
      </c>
    </row>
    <row r="372" spans="1:41">
      <c r="A372">
        <v>198902</v>
      </c>
      <c r="B372">
        <v>-2.2499999999999999E-2</v>
      </c>
      <c r="C372">
        <v>2.7400000000000001E-2</v>
      </c>
      <c r="D372">
        <v>8.8000000000000005E-3</v>
      </c>
      <c r="E372">
        <v>9.2999999999999992E-3</v>
      </c>
      <c r="F372">
        <v>6.1000000000000004E-3</v>
      </c>
      <c r="H372">
        <v>198902</v>
      </c>
      <c r="I372">
        <v>-2.5000000000000001E-3</v>
      </c>
      <c r="J372">
        <v>-1.5E-3</v>
      </c>
      <c r="K372">
        <v>6.1000000000000004E-3</v>
      </c>
      <c r="L372">
        <v>8.6999999999999994E-3</v>
      </c>
      <c r="M372">
        <v>-1.4E-3</v>
      </c>
      <c r="N372">
        <v>-2.7000000000000001E-3</v>
      </c>
      <c r="O372">
        <v>-8.0999999999999996E-3</v>
      </c>
      <c r="P372">
        <v>-5.7000000000000002E-3</v>
      </c>
      <c r="Q372">
        <v>-2.0500000000000001E-2</v>
      </c>
      <c r="R372">
        <v>-3.5900000000000001E-2</v>
      </c>
      <c r="S372">
        <v>3.3399999999999999E-2</v>
      </c>
      <c r="T372">
        <v>-2.12E-2</v>
      </c>
      <c r="U372">
        <v>-3.8399999999999997E-2</v>
      </c>
      <c r="V372">
        <v>-1.6799999999999999E-2</v>
      </c>
      <c r="W372">
        <v>-3.0499999999999999E-2</v>
      </c>
      <c r="X372">
        <v>-3.0099999999999998E-2</v>
      </c>
      <c r="Y372">
        <v>-1.49E-2</v>
      </c>
      <c r="Z372">
        <v>-1.7299999999999999E-2</v>
      </c>
      <c r="AA372">
        <v>-1.52E-2</v>
      </c>
      <c r="AB372">
        <v>-1.84E-2</v>
      </c>
      <c r="AC372">
        <v>-1.6299999999999999E-2</v>
      </c>
      <c r="AD372">
        <v>4.8999999999999998E-3</v>
      </c>
      <c r="AE372">
        <v>-2.2200000000000001E-2</v>
      </c>
      <c r="AF372">
        <v>-1.9300000000000001E-2</v>
      </c>
      <c r="AG372">
        <v>-2.4400000000000002E-2</v>
      </c>
      <c r="AH372">
        <v>-2.7E-2</v>
      </c>
      <c r="AI372">
        <v>-2.5700000000000001E-2</v>
      </c>
      <c r="AJ372">
        <v>-3.4500000000000003E-2</v>
      </c>
      <c r="AK372">
        <v>-2.4199999999999999E-2</v>
      </c>
      <c r="AL372">
        <v>-1.7899999999999999E-2</v>
      </c>
      <c r="AM372">
        <v>-1.5299999999999999E-2</v>
      </c>
      <c r="AN372">
        <v>8.9999999999999993E-3</v>
      </c>
      <c r="AO372">
        <v>3.1199999999999999E-2</v>
      </c>
    </row>
    <row r="373" spans="1:41">
      <c r="A373">
        <v>198903</v>
      </c>
      <c r="B373">
        <v>1.5699999999999999E-2</v>
      </c>
      <c r="C373">
        <v>7.1999999999999998E-3</v>
      </c>
      <c r="D373">
        <v>4.7000000000000002E-3</v>
      </c>
      <c r="E373">
        <v>3.56E-2</v>
      </c>
      <c r="F373">
        <v>6.7000000000000002E-3</v>
      </c>
      <c r="H373">
        <v>198903</v>
      </c>
      <c r="I373">
        <v>1.21E-2</v>
      </c>
      <c r="J373">
        <v>1.84E-2</v>
      </c>
      <c r="K373">
        <v>1.7399999999999999E-2</v>
      </c>
      <c r="L373">
        <v>1.26E-2</v>
      </c>
      <c r="M373">
        <v>3.1E-2</v>
      </c>
      <c r="N373">
        <v>5.9999999999999995E-4</v>
      </c>
      <c r="O373">
        <v>3.7000000000000002E-3</v>
      </c>
      <c r="P373">
        <v>1.0800000000000001E-2</v>
      </c>
      <c r="Q373">
        <v>1.8100000000000002E-2</v>
      </c>
      <c r="R373">
        <v>1.7500000000000002E-2</v>
      </c>
      <c r="S373">
        <v>-5.4000000000000003E-3</v>
      </c>
      <c r="T373">
        <v>2.1499999999999998E-2</v>
      </c>
      <c r="U373">
        <v>1.35E-2</v>
      </c>
      <c r="V373">
        <v>2.12E-2</v>
      </c>
      <c r="W373">
        <v>-1.41E-2</v>
      </c>
      <c r="X373">
        <v>2.8199999999999999E-2</v>
      </c>
      <c r="Y373">
        <v>2.7799999999999998E-2</v>
      </c>
      <c r="Z373">
        <v>8.3999999999999995E-3</v>
      </c>
      <c r="AA373">
        <v>3.0200000000000001E-2</v>
      </c>
      <c r="AB373">
        <v>1.06E-2</v>
      </c>
      <c r="AC373">
        <v>1.4E-2</v>
      </c>
      <c r="AD373">
        <v>-7.4999999999999997E-3</v>
      </c>
      <c r="AE373">
        <v>-2.58E-2</v>
      </c>
      <c r="AF373">
        <v>1.5E-3</v>
      </c>
      <c r="AG373">
        <v>-7.3000000000000001E-3</v>
      </c>
      <c r="AH373">
        <v>1.3299999999999999E-2</v>
      </c>
      <c r="AI373">
        <v>2.6100000000000002E-2</v>
      </c>
      <c r="AJ373">
        <v>1.38E-2</v>
      </c>
      <c r="AK373">
        <v>8.0000000000000004E-4</v>
      </c>
      <c r="AL373">
        <v>3.7199999999999997E-2</v>
      </c>
      <c r="AM373">
        <v>2.7199999999999998E-2</v>
      </c>
      <c r="AN373">
        <v>3.9100000000000003E-2</v>
      </c>
      <c r="AO373">
        <v>6.4899999999999999E-2</v>
      </c>
    </row>
    <row r="374" spans="1:41">
      <c r="A374">
        <v>198904</v>
      </c>
      <c r="B374">
        <v>4.3299999999999998E-2</v>
      </c>
      <c r="C374">
        <v>-5.7000000000000002E-3</v>
      </c>
      <c r="D374">
        <v>-1.47E-2</v>
      </c>
      <c r="E374">
        <v>1.7000000000000001E-2</v>
      </c>
      <c r="F374">
        <v>6.7000000000000002E-3</v>
      </c>
      <c r="H374">
        <v>198904</v>
      </c>
      <c r="I374">
        <v>2.1899999999999999E-2</v>
      </c>
      <c r="J374">
        <v>2.0899999999999998E-2</v>
      </c>
      <c r="K374">
        <v>3.6999999999999998E-2</v>
      </c>
      <c r="L374">
        <v>4.0599999999999997E-2</v>
      </c>
      <c r="M374">
        <v>4.7E-2</v>
      </c>
      <c r="N374">
        <v>4.2599999999999999E-2</v>
      </c>
      <c r="O374">
        <v>5.1200000000000002E-2</v>
      </c>
      <c r="P374">
        <v>4.2299999999999997E-2</v>
      </c>
      <c r="Q374">
        <v>4.2099999999999999E-2</v>
      </c>
      <c r="R374">
        <v>4.6199999999999998E-2</v>
      </c>
      <c r="S374">
        <v>-2.4299999999999999E-2</v>
      </c>
      <c r="T374">
        <v>5.3199999999999997E-2</v>
      </c>
      <c r="U374">
        <v>5.2699999999999997E-2</v>
      </c>
      <c r="V374">
        <v>4.8300000000000003E-2</v>
      </c>
      <c r="W374">
        <v>4.2500000000000003E-2</v>
      </c>
      <c r="X374">
        <v>2.1600000000000001E-2</v>
      </c>
      <c r="Y374">
        <v>5.7099999999999998E-2</v>
      </c>
      <c r="Z374">
        <v>4.5699999999999998E-2</v>
      </c>
      <c r="AA374">
        <v>3.2800000000000003E-2</v>
      </c>
      <c r="AB374">
        <v>3.7499999999999999E-2</v>
      </c>
      <c r="AC374">
        <v>3.1600000000000003E-2</v>
      </c>
      <c r="AD374">
        <v>-2.1600000000000001E-2</v>
      </c>
      <c r="AE374">
        <v>1.55E-2</v>
      </c>
      <c r="AF374">
        <v>3.9399999999999998E-2</v>
      </c>
      <c r="AG374">
        <v>3.6700000000000003E-2</v>
      </c>
      <c r="AH374">
        <v>4.2799999999999998E-2</v>
      </c>
      <c r="AI374">
        <v>4.3400000000000001E-2</v>
      </c>
      <c r="AJ374">
        <v>2.81E-2</v>
      </c>
      <c r="AK374">
        <v>5.1700000000000003E-2</v>
      </c>
      <c r="AL374">
        <v>4.9099999999999998E-2</v>
      </c>
      <c r="AM374">
        <v>5.3600000000000002E-2</v>
      </c>
      <c r="AN374">
        <v>4.9599999999999998E-2</v>
      </c>
      <c r="AO374">
        <v>3.4099999999999998E-2</v>
      </c>
    </row>
    <row r="375" spans="1:41">
      <c r="A375">
        <v>198905</v>
      </c>
      <c r="B375">
        <v>3.3500000000000002E-2</v>
      </c>
      <c r="C375">
        <v>-4.0000000000000002E-4</v>
      </c>
      <c r="D375">
        <v>-8.6999999999999994E-3</v>
      </c>
      <c r="E375">
        <v>1.54E-2</v>
      </c>
      <c r="F375">
        <v>7.9000000000000008E-3</v>
      </c>
      <c r="H375">
        <v>198905</v>
      </c>
      <c r="I375">
        <v>2.1399999999999999E-2</v>
      </c>
      <c r="J375">
        <v>2.47E-2</v>
      </c>
      <c r="K375">
        <v>2.8199999999999999E-2</v>
      </c>
      <c r="L375">
        <v>3.0499999999999999E-2</v>
      </c>
      <c r="M375">
        <v>3.95E-2</v>
      </c>
      <c r="N375">
        <v>3.9199999999999999E-2</v>
      </c>
      <c r="O375">
        <v>3.2300000000000002E-2</v>
      </c>
      <c r="P375">
        <v>3.15E-2</v>
      </c>
      <c r="Q375">
        <v>4.0300000000000002E-2</v>
      </c>
      <c r="R375">
        <v>3.2099999999999997E-2</v>
      </c>
      <c r="S375">
        <v>-1.0699999999999999E-2</v>
      </c>
      <c r="T375">
        <v>4.1300000000000003E-2</v>
      </c>
      <c r="U375">
        <v>3.6499999999999998E-2</v>
      </c>
      <c r="V375">
        <v>4.2599999999999999E-2</v>
      </c>
      <c r="W375">
        <v>1.0999999999999999E-2</v>
      </c>
      <c r="X375">
        <v>3.2500000000000001E-2</v>
      </c>
      <c r="Y375">
        <v>3.3099999999999997E-2</v>
      </c>
      <c r="Z375">
        <v>3.8300000000000001E-2</v>
      </c>
      <c r="AA375">
        <v>3.1399999999999997E-2</v>
      </c>
      <c r="AB375">
        <v>3.32E-2</v>
      </c>
      <c r="AC375">
        <v>2.9700000000000001E-2</v>
      </c>
      <c r="AD375">
        <v>-1.1599999999999999E-2</v>
      </c>
      <c r="AE375">
        <v>2.6100000000000002E-2</v>
      </c>
      <c r="AF375">
        <v>4.4299999999999999E-2</v>
      </c>
      <c r="AG375">
        <v>5.1000000000000004E-3</v>
      </c>
      <c r="AH375">
        <v>3.0499999999999999E-2</v>
      </c>
      <c r="AI375">
        <v>2.9899999999999999E-2</v>
      </c>
      <c r="AJ375">
        <v>4.6699999999999998E-2</v>
      </c>
      <c r="AK375">
        <v>2.6599999999999999E-2</v>
      </c>
      <c r="AL375">
        <v>3.3300000000000003E-2</v>
      </c>
      <c r="AM375">
        <v>4.4299999999999999E-2</v>
      </c>
      <c r="AN375">
        <v>4.5499999999999999E-2</v>
      </c>
      <c r="AO375">
        <v>1.9400000000000001E-2</v>
      </c>
    </row>
    <row r="376" spans="1:41">
      <c r="A376">
        <v>198906</v>
      </c>
      <c r="B376">
        <v>-1.35E-2</v>
      </c>
      <c r="C376">
        <v>-1.0200000000000001E-2</v>
      </c>
      <c r="D376">
        <v>2.1600000000000001E-2</v>
      </c>
      <c r="E376">
        <v>6.6E-3</v>
      </c>
      <c r="F376">
        <v>7.1000000000000004E-3</v>
      </c>
      <c r="H376">
        <v>198906</v>
      </c>
      <c r="I376">
        <v>-1.8700000000000001E-2</v>
      </c>
      <c r="J376">
        <v>-2.3699999999999999E-2</v>
      </c>
      <c r="K376">
        <v>-2.7400000000000001E-2</v>
      </c>
      <c r="L376">
        <v>-2.69E-2</v>
      </c>
      <c r="M376">
        <v>-1.9800000000000002E-2</v>
      </c>
      <c r="N376">
        <v>-1.4800000000000001E-2</v>
      </c>
      <c r="O376">
        <v>-1.37E-2</v>
      </c>
      <c r="P376">
        <v>-4.4999999999999997E-3</v>
      </c>
      <c r="Q376">
        <v>-3.2000000000000002E-3</v>
      </c>
      <c r="R376">
        <v>-1.4999999999999999E-2</v>
      </c>
      <c r="S376">
        <v>-3.7000000000000002E-3</v>
      </c>
      <c r="T376">
        <v>-2.58E-2</v>
      </c>
      <c r="U376">
        <v>-9.9000000000000008E-3</v>
      </c>
      <c r="V376">
        <v>-2.0899999999999998E-2</v>
      </c>
      <c r="W376">
        <v>-9.4000000000000004E-3</v>
      </c>
      <c r="X376">
        <v>-1.23E-2</v>
      </c>
      <c r="Y376">
        <v>-2.2499999999999999E-2</v>
      </c>
      <c r="Z376">
        <v>-1.2999999999999999E-3</v>
      </c>
      <c r="AA376">
        <v>-1.4800000000000001E-2</v>
      </c>
      <c r="AB376">
        <v>-7.4999999999999997E-3</v>
      </c>
      <c r="AC376">
        <v>2.46E-2</v>
      </c>
      <c r="AD376">
        <v>5.04E-2</v>
      </c>
      <c r="AE376">
        <v>-4.0899999999999999E-2</v>
      </c>
      <c r="AF376">
        <v>-3.9899999999999998E-2</v>
      </c>
      <c r="AG376">
        <v>-5.3E-3</v>
      </c>
      <c r="AH376">
        <v>-4.0000000000000001E-3</v>
      </c>
      <c r="AI376">
        <v>-8.6999999999999994E-3</v>
      </c>
      <c r="AJ376">
        <v>-1.9599999999999999E-2</v>
      </c>
      <c r="AK376">
        <v>-1.4800000000000001E-2</v>
      </c>
      <c r="AL376">
        <v>-9.1999999999999998E-3</v>
      </c>
      <c r="AM376">
        <v>-1.23E-2</v>
      </c>
      <c r="AN376">
        <v>-8.6999999999999994E-3</v>
      </c>
      <c r="AO376">
        <v>3.2199999999999999E-2</v>
      </c>
    </row>
    <row r="377" spans="1:41">
      <c r="A377">
        <v>198907</v>
      </c>
      <c r="B377">
        <v>7.1999999999999995E-2</v>
      </c>
      <c r="C377">
        <v>-4.0099999999999997E-2</v>
      </c>
      <c r="D377">
        <v>-2.86E-2</v>
      </c>
      <c r="E377">
        <v>5.3999999999999999E-2</v>
      </c>
      <c r="F377">
        <v>7.0000000000000001E-3</v>
      </c>
      <c r="H377">
        <v>198907</v>
      </c>
      <c r="I377">
        <v>1.95E-2</v>
      </c>
      <c r="J377">
        <v>2.35E-2</v>
      </c>
      <c r="K377">
        <v>4.0300000000000002E-2</v>
      </c>
      <c r="L377">
        <v>3.4000000000000002E-2</v>
      </c>
      <c r="M377">
        <v>4.2099999999999999E-2</v>
      </c>
      <c r="N377">
        <v>4.02E-2</v>
      </c>
      <c r="O377">
        <v>6.0600000000000001E-2</v>
      </c>
      <c r="P377">
        <v>7.4099999999999999E-2</v>
      </c>
      <c r="Q377">
        <v>7.2300000000000003E-2</v>
      </c>
      <c r="R377">
        <v>8.5099999999999995E-2</v>
      </c>
      <c r="S377">
        <v>-6.5600000000000006E-2</v>
      </c>
      <c r="T377">
        <v>9.6500000000000002E-2</v>
      </c>
      <c r="U377">
        <v>8.7900000000000006E-2</v>
      </c>
      <c r="V377">
        <v>9.1499999999999998E-2</v>
      </c>
      <c r="W377">
        <v>6.4399999999999999E-2</v>
      </c>
      <c r="X377">
        <v>4.6699999999999998E-2</v>
      </c>
      <c r="Y377">
        <v>6.5000000000000002E-2</v>
      </c>
      <c r="Z377">
        <v>7.3200000000000001E-2</v>
      </c>
      <c r="AA377">
        <v>4.82E-2</v>
      </c>
      <c r="AB377">
        <v>5.5399999999999998E-2</v>
      </c>
      <c r="AC377">
        <v>5.1200000000000002E-2</v>
      </c>
      <c r="AD377">
        <v>-4.53E-2</v>
      </c>
      <c r="AE377">
        <v>-1.4999999999999999E-2</v>
      </c>
      <c r="AF377">
        <v>3.3799999999999997E-2</v>
      </c>
      <c r="AG377">
        <v>4.4600000000000001E-2</v>
      </c>
      <c r="AH377">
        <v>6.2700000000000006E-2</v>
      </c>
      <c r="AI377">
        <v>6.1699999999999998E-2</v>
      </c>
      <c r="AJ377">
        <v>6.7199999999999996E-2</v>
      </c>
      <c r="AK377">
        <v>6.7400000000000002E-2</v>
      </c>
      <c r="AL377">
        <v>8.8599999999999998E-2</v>
      </c>
      <c r="AM377">
        <v>0.1104</v>
      </c>
      <c r="AN377">
        <v>8.7300000000000003E-2</v>
      </c>
      <c r="AO377">
        <v>0.1023</v>
      </c>
    </row>
    <row r="378" spans="1:41">
      <c r="A378">
        <v>198908</v>
      </c>
      <c r="B378">
        <v>1.44E-2</v>
      </c>
      <c r="C378">
        <v>5.3E-3</v>
      </c>
      <c r="D378">
        <v>7.0000000000000001E-3</v>
      </c>
      <c r="E378">
        <v>-1.4E-3</v>
      </c>
      <c r="F378">
        <v>7.4000000000000003E-3</v>
      </c>
      <c r="H378">
        <v>198908</v>
      </c>
      <c r="I378">
        <v>1.2200000000000001E-2</v>
      </c>
      <c r="J378">
        <v>1.0800000000000001E-2</v>
      </c>
      <c r="K378">
        <v>2.64E-2</v>
      </c>
      <c r="L378">
        <v>2.4899999999999999E-2</v>
      </c>
      <c r="M378">
        <v>2.2700000000000001E-2</v>
      </c>
      <c r="N378">
        <v>2.69E-2</v>
      </c>
      <c r="O378">
        <v>3.2800000000000003E-2</v>
      </c>
      <c r="P378">
        <v>2.3300000000000001E-2</v>
      </c>
      <c r="Q378">
        <v>2.6599999999999999E-2</v>
      </c>
      <c r="R378">
        <v>4.7000000000000002E-3</v>
      </c>
      <c r="S378">
        <v>7.4999999999999997E-3</v>
      </c>
      <c r="T378">
        <v>-3.5999999999999999E-3</v>
      </c>
      <c r="U378">
        <v>1.06E-2</v>
      </c>
      <c r="V378">
        <v>1.18E-2</v>
      </c>
      <c r="W378">
        <v>2.7099999999999999E-2</v>
      </c>
      <c r="X378">
        <v>1.9599999999999999E-2</v>
      </c>
      <c r="Y378">
        <v>2.4899999999999999E-2</v>
      </c>
      <c r="Z378">
        <v>1.15E-2</v>
      </c>
      <c r="AA378">
        <v>2.18E-2</v>
      </c>
      <c r="AB378">
        <v>1.9199999999999998E-2</v>
      </c>
      <c r="AC378">
        <v>1.2500000000000001E-2</v>
      </c>
      <c r="AD378">
        <v>1.61E-2</v>
      </c>
      <c r="AE378">
        <v>5.1000000000000004E-3</v>
      </c>
      <c r="AF378">
        <v>2.6499999999999999E-2</v>
      </c>
      <c r="AG378">
        <v>2.5000000000000001E-2</v>
      </c>
      <c r="AH378">
        <v>2.1700000000000001E-2</v>
      </c>
      <c r="AI378">
        <v>0.03</v>
      </c>
      <c r="AJ378">
        <v>1.8800000000000001E-2</v>
      </c>
      <c r="AK378">
        <v>-3.0000000000000001E-3</v>
      </c>
      <c r="AL378">
        <v>8.8999999999999999E-3</v>
      </c>
      <c r="AM378">
        <v>4.5999999999999999E-3</v>
      </c>
      <c r="AN378">
        <v>1.41E-2</v>
      </c>
      <c r="AO378">
        <v>8.9999999999999993E-3</v>
      </c>
    </row>
    <row r="379" spans="1:41">
      <c r="A379">
        <v>198909</v>
      </c>
      <c r="B379">
        <v>-7.6E-3</v>
      </c>
      <c r="C379">
        <v>3.3E-3</v>
      </c>
      <c r="D379">
        <v>-1.37E-2</v>
      </c>
      <c r="E379">
        <v>3.39E-2</v>
      </c>
      <c r="F379">
        <v>6.4999999999999997E-3</v>
      </c>
      <c r="H379">
        <v>198909</v>
      </c>
      <c r="I379">
        <v>-7.3000000000000001E-3</v>
      </c>
      <c r="J379">
        <v>-1.1999999999999999E-3</v>
      </c>
      <c r="K379">
        <v>-4.4999999999999997E-3</v>
      </c>
      <c r="L379">
        <v>2.5999999999999999E-3</v>
      </c>
      <c r="M379">
        <v>-4.4999999999999997E-3</v>
      </c>
      <c r="N379">
        <v>-1.41E-2</v>
      </c>
      <c r="O379">
        <v>-1.8100000000000002E-2</v>
      </c>
      <c r="P379">
        <v>-2.3699999999999999E-2</v>
      </c>
      <c r="Q379">
        <v>-1.1299999999999999E-2</v>
      </c>
      <c r="R379">
        <v>-2.3999999999999998E-3</v>
      </c>
      <c r="S379">
        <v>-4.8999999999999998E-3</v>
      </c>
      <c r="T379">
        <v>1.5699999999999999E-2</v>
      </c>
      <c r="U379">
        <v>-1.1299999999999999E-2</v>
      </c>
      <c r="V379">
        <v>-1.1900000000000001E-2</v>
      </c>
      <c r="W379">
        <v>-2.7900000000000001E-2</v>
      </c>
      <c r="X379">
        <v>-5.7999999999999996E-3</v>
      </c>
      <c r="Y379">
        <v>-1.7600000000000001E-2</v>
      </c>
      <c r="Z379">
        <v>-2.5000000000000001E-3</v>
      </c>
      <c r="AA379">
        <v>-3.0999999999999999E-3</v>
      </c>
      <c r="AB379">
        <v>-7.3000000000000001E-3</v>
      </c>
      <c r="AC379">
        <v>-1.3100000000000001E-2</v>
      </c>
      <c r="AD379">
        <v>-2.8799999999999999E-2</v>
      </c>
      <c r="AE379">
        <v>-3.7400000000000003E-2</v>
      </c>
      <c r="AF379">
        <v>-1.3299999999999999E-2</v>
      </c>
      <c r="AG379">
        <v>-2.98E-2</v>
      </c>
      <c r="AH379">
        <v>-3.2800000000000003E-2</v>
      </c>
      <c r="AI379">
        <v>-9.4999999999999998E-3</v>
      </c>
      <c r="AJ379">
        <v>-1.43E-2</v>
      </c>
      <c r="AK379">
        <v>-1.06E-2</v>
      </c>
      <c r="AL379">
        <v>-9.2999999999999992E-3</v>
      </c>
      <c r="AM379">
        <v>2.0000000000000001E-4</v>
      </c>
      <c r="AN379">
        <v>3.2000000000000001E-2</v>
      </c>
      <c r="AO379">
        <v>6.9400000000000003E-2</v>
      </c>
    </row>
    <row r="380" spans="1:41">
      <c r="A380">
        <v>198910</v>
      </c>
      <c r="B380">
        <v>-3.6799999999999999E-2</v>
      </c>
      <c r="C380">
        <v>-3.2399999999999998E-2</v>
      </c>
      <c r="D380">
        <v>-1.09E-2</v>
      </c>
      <c r="E380">
        <v>1.37E-2</v>
      </c>
      <c r="F380">
        <v>6.7999999999999996E-3</v>
      </c>
      <c r="H380">
        <v>198910</v>
      </c>
      <c r="I380">
        <v>-6.3799999999999996E-2</v>
      </c>
      <c r="J380">
        <v>-6.4500000000000002E-2</v>
      </c>
      <c r="K380">
        <v>-6.1699999999999998E-2</v>
      </c>
      <c r="L380">
        <v>-7.0900000000000005E-2</v>
      </c>
      <c r="M380">
        <v>-6.1600000000000002E-2</v>
      </c>
      <c r="N380">
        <v>-5.6500000000000002E-2</v>
      </c>
      <c r="O380">
        <v>-5.1999999999999998E-2</v>
      </c>
      <c r="P380">
        <v>-5.3900000000000003E-2</v>
      </c>
      <c r="Q380">
        <v>-5.3199999999999997E-2</v>
      </c>
      <c r="R380">
        <v>-1.8499999999999999E-2</v>
      </c>
      <c r="S380">
        <v>-4.53E-2</v>
      </c>
      <c r="T380">
        <v>-1.6500000000000001E-2</v>
      </c>
      <c r="U380">
        <v>-1.9E-2</v>
      </c>
      <c r="V380">
        <v>-4.0300000000000002E-2</v>
      </c>
      <c r="W380">
        <v>-5.5500000000000001E-2</v>
      </c>
      <c r="X380">
        <v>-4.2099999999999999E-2</v>
      </c>
      <c r="Y380">
        <v>-5.2699999999999997E-2</v>
      </c>
      <c r="Z380">
        <v>-4.1099999999999998E-2</v>
      </c>
      <c r="AA380">
        <v>-4.1399999999999999E-2</v>
      </c>
      <c r="AB380">
        <v>-1.7100000000000001E-2</v>
      </c>
      <c r="AC380">
        <v>-4.2599999999999999E-2</v>
      </c>
      <c r="AD380">
        <v>-2.6100000000000002E-2</v>
      </c>
      <c r="AE380">
        <v>-0.10639999999999999</v>
      </c>
      <c r="AF380">
        <v>-8.3299999999999999E-2</v>
      </c>
      <c r="AG380">
        <v>-3.5099999999999999E-2</v>
      </c>
      <c r="AH380">
        <v>-4.1300000000000003E-2</v>
      </c>
      <c r="AI380">
        <v>-3.61E-2</v>
      </c>
      <c r="AJ380">
        <v>-3.78E-2</v>
      </c>
      <c r="AK380">
        <v>-2.1000000000000001E-2</v>
      </c>
      <c r="AL380">
        <v>-2.75E-2</v>
      </c>
      <c r="AM380">
        <v>-3.2000000000000001E-2</v>
      </c>
      <c r="AN380">
        <v>-5.0099999999999999E-2</v>
      </c>
      <c r="AO380">
        <v>5.6300000000000003E-2</v>
      </c>
    </row>
    <row r="381" spans="1:41">
      <c r="A381">
        <v>198911</v>
      </c>
      <c r="B381">
        <v>1.0200000000000001E-2</v>
      </c>
      <c r="C381">
        <v>-1.23E-2</v>
      </c>
      <c r="D381">
        <v>-1.14E-2</v>
      </c>
      <c r="E381">
        <v>2.5700000000000001E-2</v>
      </c>
      <c r="F381">
        <v>6.8999999999999999E-3</v>
      </c>
      <c r="H381">
        <v>198911</v>
      </c>
      <c r="I381">
        <v>-1.9099999999999999E-2</v>
      </c>
      <c r="J381">
        <v>-4.4000000000000003E-3</v>
      </c>
      <c r="K381">
        <v>3.0999999999999999E-3</v>
      </c>
      <c r="L381">
        <v>-4.5999999999999999E-3</v>
      </c>
      <c r="M381">
        <v>4.8999999999999998E-3</v>
      </c>
      <c r="N381">
        <v>1.01E-2</v>
      </c>
      <c r="O381">
        <v>-1.5E-3</v>
      </c>
      <c r="P381">
        <v>1.4E-2</v>
      </c>
      <c r="Q381">
        <v>4.7999999999999996E-3</v>
      </c>
      <c r="R381">
        <v>1.5699999999999999E-2</v>
      </c>
      <c r="S381">
        <v>-3.4799999999999998E-2</v>
      </c>
      <c r="T381">
        <v>1.6199999999999999E-2</v>
      </c>
      <c r="U381">
        <v>5.1999999999999998E-3</v>
      </c>
      <c r="V381">
        <v>2.18E-2</v>
      </c>
      <c r="W381">
        <v>5.5999999999999999E-3</v>
      </c>
      <c r="X381">
        <v>1.84E-2</v>
      </c>
      <c r="Y381">
        <v>6.4000000000000003E-3</v>
      </c>
      <c r="Z381">
        <v>5.4999999999999997E-3</v>
      </c>
      <c r="AA381">
        <v>1.6000000000000001E-3</v>
      </c>
      <c r="AB381">
        <v>4.0000000000000001E-3</v>
      </c>
      <c r="AC381">
        <v>1E-4</v>
      </c>
      <c r="AD381">
        <v>-1.61E-2</v>
      </c>
      <c r="AE381">
        <v>-3.2800000000000003E-2</v>
      </c>
      <c r="AF381">
        <v>-2.3800000000000002E-2</v>
      </c>
      <c r="AG381">
        <v>-6.1999999999999998E-3</v>
      </c>
      <c r="AH381">
        <v>-8.2000000000000007E-3</v>
      </c>
      <c r="AI381">
        <v>7.7000000000000002E-3</v>
      </c>
      <c r="AJ381">
        <v>1.7500000000000002E-2</v>
      </c>
      <c r="AK381">
        <v>3.5499999999999997E-2</v>
      </c>
      <c r="AL381">
        <v>9.7000000000000003E-3</v>
      </c>
      <c r="AM381">
        <v>1.7899999999999999E-2</v>
      </c>
      <c r="AN381">
        <v>5.7000000000000002E-3</v>
      </c>
      <c r="AO381">
        <v>3.85E-2</v>
      </c>
    </row>
    <row r="382" spans="1:41">
      <c r="A382">
        <v>198912</v>
      </c>
      <c r="B382">
        <v>1.1599999999999999E-2</v>
      </c>
      <c r="C382">
        <v>-2.3699999999999999E-2</v>
      </c>
      <c r="D382">
        <v>2.0999999999999999E-3</v>
      </c>
      <c r="E382">
        <v>2.7900000000000001E-2</v>
      </c>
      <c r="F382">
        <v>6.1000000000000004E-3</v>
      </c>
      <c r="H382">
        <v>198912</v>
      </c>
      <c r="I382">
        <v>-2.75E-2</v>
      </c>
      <c r="J382">
        <v>-1.2699999999999999E-2</v>
      </c>
      <c r="K382">
        <v>1E-3</v>
      </c>
      <c r="L382">
        <v>-3.8999999999999998E-3</v>
      </c>
      <c r="M382">
        <v>-1.01E-2</v>
      </c>
      <c r="N382">
        <v>3.7000000000000002E-3</v>
      </c>
      <c r="O382">
        <v>8.2000000000000007E-3</v>
      </c>
      <c r="P382">
        <v>1.5599999999999999E-2</v>
      </c>
      <c r="Q382">
        <v>1.03E-2</v>
      </c>
      <c r="R382">
        <v>1.7999999999999999E-2</v>
      </c>
      <c r="S382">
        <v>-4.5499999999999999E-2</v>
      </c>
      <c r="T382">
        <v>1.1999999999999999E-3</v>
      </c>
      <c r="U382">
        <v>5.5999999999999999E-3</v>
      </c>
      <c r="V382">
        <v>2.0799999999999999E-2</v>
      </c>
      <c r="W382">
        <v>-2.23E-2</v>
      </c>
      <c r="X382">
        <v>2.86E-2</v>
      </c>
      <c r="Y382">
        <v>2.53E-2</v>
      </c>
      <c r="Z382">
        <v>3.1899999999999998E-2</v>
      </c>
      <c r="AA382">
        <v>3.3000000000000002E-2</v>
      </c>
      <c r="AB382">
        <v>5.0000000000000001E-4</v>
      </c>
      <c r="AC382">
        <v>1.1900000000000001E-2</v>
      </c>
      <c r="AD382">
        <v>1.0699999999999999E-2</v>
      </c>
      <c r="AE382">
        <v>-1.7000000000000001E-2</v>
      </c>
      <c r="AF382">
        <v>-1.8800000000000001E-2</v>
      </c>
      <c r="AG382">
        <v>-1.9199999999999998E-2</v>
      </c>
      <c r="AH382">
        <v>1.52E-2</v>
      </c>
      <c r="AI382">
        <v>1.8100000000000002E-2</v>
      </c>
      <c r="AJ382">
        <v>1.2699999999999999E-2</v>
      </c>
      <c r="AK382">
        <v>3.32E-2</v>
      </c>
      <c r="AL382">
        <v>2.7900000000000001E-2</v>
      </c>
      <c r="AM382">
        <v>1.7600000000000001E-2</v>
      </c>
      <c r="AN382">
        <v>-1.0500000000000001E-2</v>
      </c>
      <c r="AO382">
        <v>6.4999999999999997E-3</v>
      </c>
    </row>
    <row r="383" spans="1:41">
      <c r="A383">
        <v>199001</v>
      </c>
      <c r="B383">
        <v>-7.85E-2</v>
      </c>
      <c r="C383">
        <v>-1.26E-2</v>
      </c>
      <c r="D383">
        <v>8.5000000000000006E-3</v>
      </c>
      <c r="E383">
        <v>-3.32E-2</v>
      </c>
      <c r="F383">
        <v>5.7000000000000002E-3</v>
      </c>
      <c r="H383">
        <v>199001</v>
      </c>
      <c r="I383">
        <v>-6.13E-2</v>
      </c>
      <c r="J383">
        <v>-8.5900000000000004E-2</v>
      </c>
      <c r="K383">
        <v>-9.3600000000000003E-2</v>
      </c>
      <c r="L383">
        <v>-9.3799999999999994E-2</v>
      </c>
      <c r="M383">
        <v>-9.74E-2</v>
      </c>
      <c r="N383">
        <v>-8.1299999999999997E-2</v>
      </c>
      <c r="O383">
        <v>-7.8200000000000006E-2</v>
      </c>
      <c r="P383">
        <v>-8.9499999999999996E-2</v>
      </c>
      <c r="Q383">
        <v>-7.5999999999999998E-2</v>
      </c>
      <c r="R383">
        <v>-7.3400000000000007E-2</v>
      </c>
      <c r="S383">
        <v>1.21E-2</v>
      </c>
      <c r="T383">
        <v>-8.4699999999999998E-2</v>
      </c>
      <c r="U383">
        <v>-8.1500000000000003E-2</v>
      </c>
      <c r="V383">
        <v>-8.1000000000000003E-2</v>
      </c>
      <c r="W383">
        <v>-4.5400000000000003E-2</v>
      </c>
      <c r="X383">
        <v>-7.0300000000000001E-2</v>
      </c>
      <c r="Y383">
        <v>-8.5999999999999993E-2</v>
      </c>
      <c r="Z383">
        <v>-8.0699999999999994E-2</v>
      </c>
      <c r="AA383">
        <v>-8.1600000000000006E-2</v>
      </c>
      <c r="AB383">
        <v>-7.0000000000000007E-2</v>
      </c>
      <c r="AC383">
        <v>-7.7799999999999994E-2</v>
      </c>
      <c r="AD383">
        <v>6.8999999999999999E-3</v>
      </c>
      <c r="AE383">
        <v>-9.3399999999999997E-2</v>
      </c>
      <c r="AF383">
        <v>-4.48E-2</v>
      </c>
      <c r="AG383">
        <v>-5.1999999999999998E-2</v>
      </c>
      <c r="AH383">
        <v>-6.9699999999999998E-2</v>
      </c>
      <c r="AI383">
        <v>-6.9400000000000003E-2</v>
      </c>
      <c r="AJ383">
        <v>-7.3800000000000004E-2</v>
      </c>
      <c r="AK383">
        <v>-6.6500000000000004E-2</v>
      </c>
      <c r="AL383">
        <v>-7.2099999999999997E-2</v>
      </c>
      <c r="AM383">
        <v>-8.8099999999999998E-2</v>
      </c>
      <c r="AN383">
        <v>-0.1153</v>
      </c>
      <c r="AO383">
        <v>-2.1899999999999999E-2</v>
      </c>
    </row>
    <row r="384" spans="1:41">
      <c r="A384">
        <v>199002</v>
      </c>
      <c r="B384">
        <v>1.11E-2</v>
      </c>
      <c r="C384">
        <v>1.04E-2</v>
      </c>
      <c r="D384">
        <v>6.3E-3</v>
      </c>
      <c r="E384">
        <v>-5.1999999999999998E-3</v>
      </c>
      <c r="F384">
        <v>5.7000000000000002E-3</v>
      </c>
      <c r="H384">
        <v>199002</v>
      </c>
      <c r="I384">
        <v>6.4999999999999997E-3</v>
      </c>
      <c r="J384">
        <v>2.1600000000000001E-2</v>
      </c>
      <c r="K384">
        <v>3.5700000000000003E-2</v>
      </c>
      <c r="L384">
        <v>1.6899999999999998E-2</v>
      </c>
      <c r="M384">
        <v>2.3800000000000002E-2</v>
      </c>
      <c r="N384">
        <v>2.2200000000000001E-2</v>
      </c>
      <c r="O384">
        <v>9.7000000000000003E-3</v>
      </c>
      <c r="P384">
        <v>1.7000000000000001E-2</v>
      </c>
      <c r="Q384">
        <v>1.32E-2</v>
      </c>
      <c r="R384">
        <v>6.1000000000000004E-3</v>
      </c>
      <c r="S384">
        <v>4.0000000000000002E-4</v>
      </c>
      <c r="T384">
        <v>-2.2000000000000001E-3</v>
      </c>
      <c r="U384">
        <v>5.1999999999999998E-3</v>
      </c>
      <c r="V384">
        <v>1E-4</v>
      </c>
      <c r="W384">
        <v>3.5700000000000003E-2</v>
      </c>
      <c r="X384">
        <v>1.7299999999999999E-2</v>
      </c>
      <c r="Y384">
        <v>1.5800000000000002E-2</v>
      </c>
      <c r="Z384">
        <v>-1.6999999999999999E-3</v>
      </c>
      <c r="AA384">
        <v>2.1600000000000001E-2</v>
      </c>
      <c r="AB384">
        <v>2.4299999999999999E-2</v>
      </c>
      <c r="AC384">
        <v>7.6E-3</v>
      </c>
      <c r="AD384">
        <v>9.7999999999999997E-3</v>
      </c>
      <c r="AE384">
        <v>1.5100000000000001E-2</v>
      </c>
      <c r="AF384">
        <v>4.24E-2</v>
      </c>
      <c r="AG384">
        <v>1.7600000000000001E-2</v>
      </c>
      <c r="AH384">
        <v>1.9599999999999999E-2</v>
      </c>
      <c r="AI384">
        <v>7.0000000000000001E-3</v>
      </c>
      <c r="AJ384">
        <v>9.9000000000000008E-3</v>
      </c>
      <c r="AK384">
        <v>1.1000000000000001E-3</v>
      </c>
      <c r="AL384">
        <v>6.1999999999999998E-3</v>
      </c>
      <c r="AM384">
        <v>1.21E-2</v>
      </c>
      <c r="AN384">
        <v>8.8000000000000005E-3</v>
      </c>
      <c r="AO384">
        <v>-6.3E-3</v>
      </c>
    </row>
    <row r="385" spans="1:41">
      <c r="A385">
        <v>199003</v>
      </c>
      <c r="B385">
        <v>1.83E-2</v>
      </c>
      <c r="C385">
        <v>1.46E-2</v>
      </c>
      <c r="D385">
        <v>-2.86E-2</v>
      </c>
      <c r="E385">
        <v>1.66E-2</v>
      </c>
      <c r="F385">
        <v>6.4000000000000003E-3</v>
      </c>
      <c r="H385">
        <v>199003</v>
      </c>
      <c r="I385">
        <v>1.3899999999999999E-2</v>
      </c>
      <c r="J385">
        <v>2.1000000000000001E-2</v>
      </c>
      <c r="K385">
        <v>4.2000000000000003E-2</v>
      </c>
      <c r="L385">
        <v>2.52E-2</v>
      </c>
      <c r="M385">
        <v>3.1399999999999997E-2</v>
      </c>
      <c r="N385">
        <v>1.26E-2</v>
      </c>
      <c r="O385">
        <v>0.03</v>
      </c>
      <c r="P385">
        <v>1.35E-2</v>
      </c>
      <c r="Q385">
        <v>3.8999999999999998E-3</v>
      </c>
      <c r="R385">
        <v>2.01E-2</v>
      </c>
      <c r="S385">
        <v>-6.1999999999999998E-3</v>
      </c>
      <c r="T385">
        <v>3.8100000000000002E-2</v>
      </c>
      <c r="U385">
        <v>2.8400000000000002E-2</v>
      </c>
      <c r="V385">
        <v>3.6700000000000003E-2</v>
      </c>
      <c r="W385">
        <v>2.3599999999999999E-2</v>
      </c>
      <c r="X385">
        <v>-2.8999999999999998E-3</v>
      </c>
      <c r="Y385">
        <v>1.01E-2</v>
      </c>
      <c r="Z385">
        <v>9.2999999999999992E-3</v>
      </c>
      <c r="AA385">
        <v>-8.9999999999999998E-4</v>
      </c>
      <c r="AB385">
        <v>1.01E-2</v>
      </c>
      <c r="AC385">
        <v>-1.46E-2</v>
      </c>
      <c r="AD385">
        <v>-5.2699999999999997E-2</v>
      </c>
      <c r="AE385">
        <v>8.6E-3</v>
      </c>
      <c r="AF385">
        <v>1.0699999999999999E-2</v>
      </c>
      <c r="AG385">
        <v>2.1999999999999999E-2</v>
      </c>
      <c r="AH385">
        <v>2.2700000000000001E-2</v>
      </c>
      <c r="AI385">
        <v>-4.1000000000000003E-3</v>
      </c>
      <c r="AJ385">
        <v>5.1000000000000004E-3</v>
      </c>
      <c r="AK385">
        <v>1.46E-2</v>
      </c>
      <c r="AL385">
        <v>1.43E-2</v>
      </c>
      <c r="AM385">
        <v>2.58E-2</v>
      </c>
      <c r="AN385">
        <v>3.2500000000000001E-2</v>
      </c>
      <c r="AO385">
        <v>2.3900000000000001E-2</v>
      </c>
    </row>
    <row r="386" spans="1:41">
      <c r="A386">
        <v>199004</v>
      </c>
      <c r="B386">
        <v>-3.3599999999999998E-2</v>
      </c>
      <c r="C386">
        <v>-4.8999999999999998E-3</v>
      </c>
      <c r="D386">
        <v>-2.5499999999999998E-2</v>
      </c>
      <c r="E386">
        <v>2.4500000000000001E-2</v>
      </c>
      <c r="F386">
        <v>6.8999999999999999E-3</v>
      </c>
      <c r="H386">
        <v>199004</v>
      </c>
      <c r="I386">
        <v>-2.8299999999999999E-2</v>
      </c>
      <c r="J386">
        <v>-4.2799999999999998E-2</v>
      </c>
      <c r="K386">
        <v>-2.8000000000000001E-2</v>
      </c>
      <c r="L386">
        <v>-5.5500000000000001E-2</v>
      </c>
      <c r="M386">
        <v>-3.9800000000000002E-2</v>
      </c>
      <c r="N386">
        <v>-4.5900000000000003E-2</v>
      </c>
      <c r="O386">
        <v>-5.4300000000000001E-2</v>
      </c>
      <c r="P386">
        <v>-4.9700000000000001E-2</v>
      </c>
      <c r="Q386">
        <v>-4.7300000000000002E-2</v>
      </c>
      <c r="R386">
        <v>-2.3E-2</v>
      </c>
      <c r="S386">
        <v>-5.3E-3</v>
      </c>
      <c r="T386">
        <v>-8.6E-3</v>
      </c>
      <c r="U386">
        <v>-1.8599999999999998E-2</v>
      </c>
      <c r="V386">
        <v>-2.98E-2</v>
      </c>
      <c r="W386">
        <v>-1.8200000000000001E-2</v>
      </c>
      <c r="X386">
        <v>-4.0099999999999997E-2</v>
      </c>
      <c r="Y386">
        <v>-5.6599999999999998E-2</v>
      </c>
      <c r="Z386">
        <v>-5.0900000000000001E-2</v>
      </c>
      <c r="AA386">
        <v>-4.87E-2</v>
      </c>
      <c r="AB386">
        <v>-4.7E-2</v>
      </c>
      <c r="AC386">
        <v>-6.7100000000000007E-2</v>
      </c>
      <c r="AD386">
        <v>-5.8500000000000003E-2</v>
      </c>
      <c r="AE386">
        <v>-8.3099999999999993E-2</v>
      </c>
      <c r="AF386">
        <v>-5.4300000000000001E-2</v>
      </c>
      <c r="AG386">
        <v>-4.65E-2</v>
      </c>
      <c r="AH386">
        <v>-4.4900000000000002E-2</v>
      </c>
      <c r="AI386">
        <v>-2.8000000000000001E-2</v>
      </c>
      <c r="AJ386">
        <v>-3.6299999999999999E-2</v>
      </c>
      <c r="AK386">
        <v>-3.3000000000000002E-2</v>
      </c>
      <c r="AL386">
        <v>-3.1699999999999999E-2</v>
      </c>
      <c r="AM386">
        <v>-0.03</v>
      </c>
      <c r="AN386">
        <v>-2.2599999999999999E-2</v>
      </c>
      <c r="AO386">
        <v>6.0499999999999998E-2</v>
      </c>
    </row>
    <row r="387" spans="1:41">
      <c r="A387">
        <v>199005</v>
      </c>
      <c r="B387">
        <v>8.4199999999999997E-2</v>
      </c>
      <c r="C387">
        <v>-2.58E-2</v>
      </c>
      <c r="D387">
        <v>-3.7600000000000001E-2</v>
      </c>
      <c r="E387">
        <v>3.0499999999999999E-2</v>
      </c>
      <c r="F387">
        <v>6.7999999999999996E-3</v>
      </c>
      <c r="H387">
        <v>199005</v>
      </c>
      <c r="I387">
        <v>3.3799999999999997E-2</v>
      </c>
      <c r="J387">
        <v>5.5E-2</v>
      </c>
      <c r="K387">
        <v>7.2599999999999998E-2</v>
      </c>
      <c r="L387">
        <v>6.1100000000000002E-2</v>
      </c>
      <c r="M387">
        <v>6.0699999999999997E-2</v>
      </c>
      <c r="N387">
        <v>7.9000000000000001E-2</v>
      </c>
      <c r="O387">
        <v>8.3799999999999999E-2</v>
      </c>
      <c r="P387">
        <v>8.4599999999999995E-2</v>
      </c>
      <c r="Q387">
        <v>8.8400000000000006E-2</v>
      </c>
      <c r="R387">
        <v>8.7999999999999995E-2</v>
      </c>
      <c r="S387">
        <v>-5.4199999999999998E-2</v>
      </c>
      <c r="T387">
        <v>0.12280000000000001</v>
      </c>
      <c r="U387">
        <v>7.8799999999999995E-2</v>
      </c>
      <c r="V387">
        <v>8.7099999999999997E-2</v>
      </c>
      <c r="W387">
        <v>0.1104</v>
      </c>
      <c r="X387">
        <v>7.2900000000000006E-2</v>
      </c>
      <c r="Y387">
        <v>6.9699999999999998E-2</v>
      </c>
      <c r="Z387">
        <v>5.2900000000000003E-2</v>
      </c>
      <c r="AA387">
        <v>6.0199999999999997E-2</v>
      </c>
      <c r="AB387">
        <v>7.9699999999999993E-2</v>
      </c>
      <c r="AC387">
        <v>4.7699999999999999E-2</v>
      </c>
      <c r="AD387">
        <v>-7.51E-2</v>
      </c>
      <c r="AE387">
        <v>3.49E-2</v>
      </c>
      <c r="AF387">
        <v>8.0199999999999994E-2</v>
      </c>
      <c r="AG387">
        <v>7.2099999999999997E-2</v>
      </c>
      <c r="AH387">
        <v>7.8899999999999998E-2</v>
      </c>
      <c r="AI387">
        <v>8.8700000000000001E-2</v>
      </c>
      <c r="AJ387">
        <v>6.5799999999999997E-2</v>
      </c>
      <c r="AK387">
        <v>8.0600000000000005E-2</v>
      </c>
      <c r="AL387">
        <v>8.3400000000000002E-2</v>
      </c>
      <c r="AM387">
        <v>7.7799999999999994E-2</v>
      </c>
      <c r="AN387">
        <v>0.126</v>
      </c>
      <c r="AO387">
        <v>9.11E-2</v>
      </c>
    </row>
    <row r="388" spans="1:41">
      <c r="A388">
        <v>199006</v>
      </c>
      <c r="B388">
        <v>-1.0999999999999999E-2</v>
      </c>
      <c r="C388">
        <v>1.44E-2</v>
      </c>
      <c r="D388">
        <v>-0.02</v>
      </c>
      <c r="E388">
        <v>2.4E-2</v>
      </c>
      <c r="F388">
        <v>6.3E-3</v>
      </c>
      <c r="H388">
        <v>199006</v>
      </c>
      <c r="I388">
        <v>7.0000000000000001E-3</v>
      </c>
      <c r="J388">
        <v>-8.8999999999999999E-3</v>
      </c>
      <c r="K388">
        <v>-1.1599999999999999E-2</v>
      </c>
      <c r="L388">
        <v>-6.4999999999999997E-3</v>
      </c>
      <c r="M388">
        <v>4.0000000000000001E-3</v>
      </c>
      <c r="N388">
        <v>-1.0800000000000001E-2</v>
      </c>
      <c r="O388">
        <v>-1.44E-2</v>
      </c>
      <c r="P388">
        <v>-1.4999999999999999E-2</v>
      </c>
      <c r="Q388">
        <v>-2.2700000000000001E-2</v>
      </c>
      <c r="R388">
        <v>-9.4999999999999998E-3</v>
      </c>
      <c r="S388">
        <v>1.6500000000000001E-2</v>
      </c>
      <c r="T388">
        <v>2.0899999999999998E-2</v>
      </c>
      <c r="U388">
        <v>1.95E-2</v>
      </c>
      <c r="V388">
        <v>-2.0799999999999999E-2</v>
      </c>
      <c r="W388">
        <v>-2.6499999999999999E-2</v>
      </c>
      <c r="X388">
        <v>-1.9800000000000002E-2</v>
      </c>
      <c r="Y388">
        <v>-3.4099999999999998E-2</v>
      </c>
      <c r="Z388">
        <v>-3.4200000000000001E-2</v>
      </c>
      <c r="AA388">
        <v>-3.4599999999999999E-2</v>
      </c>
      <c r="AB388">
        <v>-1.2E-2</v>
      </c>
      <c r="AC388">
        <v>-5.8999999999999999E-3</v>
      </c>
      <c r="AD388">
        <v>-2.6800000000000001E-2</v>
      </c>
      <c r="AE388">
        <v>-3.0200000000000001E-2</v>
      </c>
      <c r="AF388">
        <v>-4.2500000000000003E-2</v>
      </c>
      <c r="AG388">
        <v>-2.9499999999999998E-2</v>
      </c>
      <c r="AH388">
        <v>-2.4500000000000001E-2</v>
      </c>
      <c r="AI388">
        <v>-1.2999999999999999E-2</v>
      </c>
      <c r="AJ388">
        <v>-2.1399999999999999E-2</v>
      </c>
      <c r="AK388">
        <v>-1.4999999999999999E-2</v>
      </c>
      <c r="AL388">
        <v>-2.23E-2</v>
      </c>
      <c r="AM388">
        <v>6.4999999999999997E-3</v>
      </c>
      <c r="AN388">
        <v>1.06E-2</v>
      </c>
      <c r="AO388">
        <v>4.0800000000000003E-2</v>
      </c>
    </row>
    <row r="389" spans="1:41">
      <c r="A389">
        <v>199007</v>
      </c>
      <c r="B389">
        <v>-1.9E-2</v>
      </c>
      <c r="C389">
        <v>-3.1800000000000002E-2</v>
      </c>
      <c r="D389">
        <v>-2.0000000000000001E-4</v>
      </c>
      <c r="E389">
        <v>5.9299999999999999E-2</v>
      </c>
      <c r="F389">
        <v>6.7999999999999996E-3</v>
      </c>
      <c r="H389">
        <v>199007</v>
      </c>
      <c r="I389">
        <v>-4.6899999999999997E-2</v>
      </c>
      <c r="J389">
        <v>-5.1999999999999998E-2</v>
      </c>
      <c r="K389">
        <v>-4.8899999999999999E-2</v>
      </c>
      <c r="L389">
        <v>-4.87E-2</v>
      </c>
      <c r="M389">
        <v>-4.4600000000000001E-2</v>
      </c>
      <c r="N389">
        <v>-4.4200000000000003E-2</v>
      </c>
      <c r="O389">
        <v>-2.3699999999999999E-2</v>
      </c>
      <c r="P389">
        <v>-3.2899999999999999E-2</v>
      </c>
      <c r="Q389">
        <v>-2.5999999999999999E-2</v>
      </c>
      <c r="R389">
        <v>-6.1000000000000004E-3</v>
      </c>
      <c r="S389">
        <v>-4.0800000000000003E-2</v>
      </c>
      <c r="T389">
        <v>-1.7600000000000001E-2</v>
      </c>
      <c r="U389">
        <v>-3.0800000000000001E-2</v>
      </c>
      <c r="V389">
        <v>-2.1999999999999999E-2</v>
      </c>
      <c r="W389">
        <v>-2.1299999999999999E-2</v>
      </c>
      <c r="X389">
        <v>1.6299999999999999E-2</v>
      </c>
      <c r="Y389">
        <v>-1.67E-2</v>
      </c>
      <c r="Z389">
        <v>-3.6200000000000003E-2</v>
      </c>
      <c r="AA389">
        <v>-1.7299999999999999E-2</v>
      </c>
      <c r="AB389">
        <v>-2.87E-2</v>
      </c>
      <c r="AC389">
        <v>-4.0399999999999998E-2</v>
      </c>
      <c r="AD389">
        <v>-2.2800000000000001E-2</v>
      </c>
      <c r="AE389">
        <v>-9.9500000000000005E-2</v>
      </c>
      <c r="AF389">
        <v>-8.6800000000000002E-2</v>
      </c>
      <c r="AG389">
        <v>-7.2900000000000006E-2</v>
      </c>
      <c r="AH389">
        <v>-4.1399999999999999E-2</v>
      </c>
      <c r="AI389">
        <v>-2.3300000000000001E-2</v>
      </c>
      <c r="AJ389">
        <v>-2.18E-2</v>
      </c>
      <c r="AK389">
        <v>-1.5699999999999999E-2</v>
      </c>
      <c r="AL389">
        <v>-4.5999999999999999E-3</v>
      </c>
      <c r="AM389">
        <v>7.0000000000000001E-3</v>
      </c>
      <c r="AN389">
        <v>-2.4400000000000002E-2</v>
      </c>
      <c r="AO389">
        <v>7.51E-2</v>
      </c>
    </row>
    <row r="390" spans="1:41">
      <c r="A390">
        <v>199008</v>
      </c>
      <c r="B390">
        <v>-0.10150000000000001</v>
      </c>
      <c r="C390">
        <v>-3.5900000000000001E-2</v>
      </c>
      <c r="D390">
        <v>1.6E-2</v>
      </c>
      <c r="E390">
        <v>1.7999999999999999E-2</v>
      </c>
      <c r="F390">
        <v>6.6E-3</v>
      </c>
      <c r="H390">
        <v>199008</v>
      </c>
      <c r="I390">
        <v>-0.13139999999999999</v>
      </c>
      <c r="J390">
        <v>-0.14599999999999999</v>
      </c>
      <c r="K390">
        <v>-0.1384</v>
      </c>
      <c r="L390">
        <v>-0.13220000000000001</v>
      </c>
      <c r="M390">
        <v>-0.13200000000000001</v>
      </c>
      <c r="N390">
        <v>-0.1217</v>
      </c>
      <c r="O390">
        <v>-0.106</v>
      </c>
      <c r="P390">
        <v>-0.1085</v>
      </c>
      <c r="Q390">
        <v>-0.1012</v>
      </c>
      <c r="R390">
        <v>-9.1700000000000004E-2</v>
      </c>
      <c r="S390">
        <v>-3.9699999999999999E-2</v>
      </c>
      <c r="T390">
        <v>-9.5000000000000001E-2</v>
      </c>
      <c r="U390">
        <v>-0.10979999999999999</v>
      </c>
      <c r="V390">
        <v>-0.1258</v>
      </c>
      <c r="W390">
        <v>-0.1027</v>
      </c>
      <c r="X390">
        <v>-7.9000000000000001E-2</v>
      </c>
      <c r="Y390">
        <v>-8.4199999999999997E-2</v>
      </c>
      <c r="Z390">
        <v>-0.1018</v>
      </c>
      <c r="AA390">
        <v>-9.8400000000000001E-2</v>
      </c>
      <c r="AB390">
        <v>-0.1055</v>
      </c>
      <c r="AC390">
        <v>-0.1246</v>
      </c>
      <c r="AD390">
        <v>-2.9600000000000001E-2</v>
      </c>
      <c r="AE390">
        <v>-0.17050000000000001</v>
      </c>
      <c r="AF390">
        <v>-0.13350000000000001</v>
      </c>
      <c r="AG390">
        <v>-0.1091</v>
      </c>
      <c r="AH390">
        <v>-0.1164</v>
      </c>
      <c r="AI390">
        <v>-9.9500000000000005E-2</v>
      </c>
      <c r="AJ390">
        <v>-0.10340000000000001</v>
      </c>
      <c r="AK390">
        <v>-0.10299999999999999</v>
      </c>
      <c r="AL390">
        <v>-8.3099999999999993E-2</v>
      </c>
      <c r="AM390">
        <v>-9.06E-2</v>
      </c>
      <c r="AN390">
        <v>-0.1096</v>
      </c>
      <c r="AO390">
        <v>6.0900000000000003E-2</v>
      </c>
    </row>
    <row r="391" spans="1:41">
      <c r="A391">
        <v>199009</v>
      </c>
      <c r="B391">
        <v>-6.1199999999999997E-2</v>
      </c>
      <c r="C391">
        <v>-3.6499999999999998E-2</v>
      </c>
      <c r="D391">
        <v>7.3000000000000001E-3</v>
      </c>
      <c r="E391">
        <v>5.5199999999999999E-2</v>
      </c>
      <c r="F391">
        <v>6.0000000000000001E-3</v>
      </c>
      <c r="H391">
        <v>199009</v>
      </c>
      <c r="I391">
        <v>-9.1899999999999996E-2</v>
      </c>
      <c r="J391">
        <v>-0.10009999999999999</v>
      </c>
      <c r="K391">
        <v>-9.4200000000000006E-2</v>
      </c>
      <c r="L391">
        <v>-9.8500000000000004E-2</v>
      </c>
      <c r="M391">
        <v>-0.1011</v>
      </c>
      <c r="N391">
        <v>-7.8399999999999997E-2</v>
      </c>
      <c r="O391">
        <v>-6.4799999999999996E-2</v>
      </c>
      <c r="P391">
        <v>-8.6199999999999999E-2</v>
      </c>
      <c r="Q391">
        <v>-6.9199999999999998E-2</v>
      </c>
      <c r="R391">
        <v>-4.6199999999999998E-2</v>
      </c>
      <c r="S391">
        <v>-4.5699999999999998E-2</v>
      </c>
      <c r="T391">
        <v>-6.9000000000000006E-2</v>
      </c>
      <c r="U391">
        <v>-5.1999999999999998E-2</v>
      </c>
      <c r="V391">
        <v>-7.6300000000000007E-2</v>
      </c>
      <c r="W391">
        <v>-3.9399999999999998E-2</v>
      </c>
      <c r="X391">
        <v>-4.2599999999999999E-2</v>
      </c>
      <c r="Y391">
        <v>-3.7199999999999997E-2</v>
      </c>
      <c r="Z391">
        <v>-8.6499999999999994E-2</v>
      </c>
      <c r="AA391">
        <v>-6.0299999999999999E-2</v>
      </c>
      <c r="AB391">
        <v>-6.93E-2</v>
      </c>
      <c r="AC391">
        <v>-0.1028</v>
      </c>
      <c r="AD391">
        <v>-3.3799999999999997E-2</v>
      </c>
      <c r="AE391">
        <v>-0.1419</v>
      </c>
      <c r="AF391">
        <v>-0.1343</v>
      </c>
      <c r="AG391">
        <v>-0.1149</v>
      </c>
      <c r="AH391">
        <v>-8.1500000000000003E-2</v>
      </c>
      <c r="AI391">
        <v>-9.0300000000000005E-2</v>
      </c>
      <c r="AJ391">
        <v>-3.2599999999999997E-2</v>
      </c>
      <c r="AK391">
        <v>-2.8799999999999999E-2</v>
      </c>
      <c r="AL391">
        <v>-4.7500000000000001E-2</v>
      </c>
      <c r="AM391">
        <v>-4.6899999999999997E-2</v>
      </c>
      <c r="AN391">
        <v>-7.1400000000000005E-2</v>
      </c>
      <c r="AO391">
        <v>7.0499999999999993E-2</v>
      </c>
    </row>
    <row r="392" spans="1:41">
      <c r="A392">
        <v>199010</v>
      </c>
      <c r="B392">
        <v>-1.9199999999999998E-2</v>
      </c>
      <c r="C392">
        <v>-5.5399999999999998E-2</v>
      </c>
      <c r="D392">
        <v>2.3E-3</v>
      </c>
      <c r="E392">
        <v>6.7299999999999999E-2</v>
      </c>
      <c r="F392">
        <v>6.7999999999999996E-3</v>
      </c>
      <c r="H392">
        <v>199010</v>
      </c>
      <c r="I392">
        <v>-7.6300000000000007E-2</v>
      </c>
      <c r="J392">
        <v>-6.9199999999999998E-2</v>
      </c>
      <c r="K392">
        <v>-6.6600000000000006E-2</v>
      </c>
      <c r="L392">
        <v>-6.3600000000000004E-2</v>
      </c>
      <c r="M392">
        <v>-6.4199999999999993E-2</v>
      </c>
      <c r="N392">
        <v>-4.4499999999999998E-2</v>
      </c>
      <c r="O392">
        <v>-3.6400000000000002E-2</v>
      </c>
      <c r="P392">
        <v>-3.5799999999999998E-2</v>
      </c>
      <c r="Q392">
        <v>-3.3500000000000002E-2</v>
      </c>
      <c r="R392">
        <v>-1E-3</v>
      </c>
      <c r="S392">
        <v>-7.5300000000000006E-2</v>
      </c>
      <c r="T392">
        <v>1.6000000000000001E-3</v>
      </c>
      <c r="U392">
        <v>-6.3E-3</v>
      </c>
      <c r="V392">
        <v>-2.5899999999999999E-2</v>
      </c>
      <c r="W392">
        <v>-2.6100000000000002E-2</v>
      </c>
      <c r="X392">
        <v>-1.9300000000000001E-2</v>
      </c>
      <c r="Y392">
        <v>-4.65E-2</v>
      </c>
      <c r="Z392">
        <v>-0.03</v>
      </c>
      <c r="AA392">
        <v>2.7000000000000001E-3</v>
      </c>
      <c r="AB392">
        <v>-6.7000000000000002E-3</v>
      </c>
      <c r="AC392">
        <v>-3.7600000000000001E-2</v>
      </c>
      <c r="AD392">
        <v>-3.9199999999999999E-2</v>
      </c>
      <c r="AE392">
        <v>-0.1183</v>
      </c>
      <c r="AF392">
        <v>-9.6600000000000005E-2</v>
      </c>
      <c r="AG392">
        <v>-7.1499999999999994E-2</v>
      </c>
      <c r="AH392">
        <v>-4.2099999999999999E-2</v>
      </c>
      <c r="AI392">
        <v>-4.4499999999999998E-2</v>
      </c>
      <c r="AJ392">
        <v>-4.8999999999999998E-3</v>
      </c>
      <c r="AK392">
        <v>-1E-3</v>
      </c>
      <c r="AL392">
        <v>2.0000000000000001E-4</v>
      </c>
      <c r="AM392">
        <v>-3.3999999999999998E-3</v>
      </c>
      <c r="AN392">
        <v>-1.5800000000000002E-2</v>
      </c>
      <c r="AO392">
        <v>0.10249999999999999</v>
      </c>
    </row>
    <row r="393" spans="1:41">
      <c r="A393">
        <v>199011</v>
      </c>
      <c r="B393">
        <v>6.3399999999999998E-2</v>
      </c>
      <c r="C393">
        <v>3.3E-3</v>
      </c>
      <c r="D393">
        <v>-3.0599999999999999E-2</v>
      </c>
      <c r="E393">
        <v>-5.6099999999999997E-2</v>
      </c>
      <c r="F393">
        <v>5.7000000000000002E-3</v>
      </c>
      <c r="H393">
        <v>199011</v>
      </c>
      <c r="I393">
        <v>1.06E-2</v>
      </c>
      <c r="J393">
        <v>3.5499999999999997E-2</v>
      </c>
      <c r="K393">
        <v>6.25E-2</v>
      </c>
      <c r="L393">
        <v>7.3099999999999998E-2</v>
      </c>
      <c r="M393">
        <v>8.5999999999999993E-2</v>
      </c>
      <c r="N393">
        <v>8.3900000000000002E-2</v>
      </c>
      <c r="O393">
        <v>7.3999999999999996E-2</v>
      </c>
      <c r="P393">
        <v>0.09</v>
      </c>
      <c r="Q393">
        <v>9.2100000000000001E-2</v>
      </c>
      <c r="R393">
        <v>5.0500000000000003E-2</v>
      </c>
      <c r="S393">
        <v>-3.9899999999999998E-2</v>
      </c>
      <c r="T393">
        <v>7.4099999999999999E-2</v>
      </c>
      <c r="U393">
        <v>4.9000000000000002E-2</v>
      </c>
      <c r="V393">
        <v>7.9399999999999998E-2</v>
      </c>
      <c r="W393">
        <v>5.9900000000000002E-2</v>
      </c>
      <c r="X393">
        <v>5.67E-2</v>
      </c>
      <c r="Y393">
        <v>6.4600000000000005E-2</v>
      </c>
      <c r="Z393">
        <v>7.46E-2</v>
      </c>
      <c r="AA393">
        <v>5.2299999999999999E-2</v>
      </c>
      <c r="AB393">
        <v>4.7699999999999999E-2</v>
      </c>
      <c r="AC393">
        <v>2.9399999999999999E-2</v>
      </c>
      <c r="AD393">
        <v>-4.4699999999999997E-2</v>
      </c>
      <c r="AE393">
        <v>0.13100000000000001</v>
      </c>
      <c r="AF393">
        <v>0.13400000000000001</v>
      </c>
      <c r="AG393">
        <v>0.12039999999999999</v>
      </c>
      <c r="AH393">
        <v>6.8099999999999994E-2</v>
      </c>
      <c r="AI393">
        <v>7.1300000000000002E-2</v>
      </c>
      <c r="AJ393">
        <v>0.08</v>
      </c>
      <c r="AK393">
        <v>6.0699999999999997E-2</v>
      </c>
      <c r="AL393">
        <v>5.1700000000000003E-2</v>
      </c>
      <c r="AM393">
        <v>4.7600000000000003E-2</v>
      </c>
      <c r="AN393">
        <v>4.9299999999999997E-2</v>
      </c>
      <c r="AO393">
        <v>-8.1699999999999995E-2</v>
      </c>
    </row>
    <row r="394" spans="1:41">
      <c r="A394">
        <v>199012</v>
      </c>
      <c r="B394">
        <v>2.46E-2</v>
      </c>
      <c r="C394">
        <v>8.0999999999999996E-3</v>
      </c>
      <c r="D394">
        <v>-1.5699999999999999E-2</v>
      </c>
      <c r="E394">
        <v>1.5E-3</v>
      </c>
      <c r="F394">
        <v>6.0000000000000001E-3</v>
      </c>
      <c r="H394">
        <v>199012</v>
      </c>
      <c r="I394">
        <v>-1.7399999999999999E-2</v>
      </c>
      <c r="J394">
        <v>9.4000000000000004E-3</v>
      </c>
      <c r="K394">
        <v>2.52E-2</v>
      </c>
      <c r="L394">
        <v>4.7600000000000003E-2</v>
      </c>
      <c r="M394">
        <v>3.9300000000000002E-2</v>
      </c>
      <c r="N394">
        <v>4.3900000000000002E-2</v>
      </c>
      <c r="O394">
        <v>3.85E-2</v>
      </c>
      <c r="P394">
        <v>3.1800000000000002E-2</v>
      </c>
      <c r="Q394">
        <v>3.5700000000000003E-2</v>
      </c>
      <c r="R394">
        <v>1.7899999999999999E-2</v>
      </c>
      <c r="S394">
        <v>-3.5299999999999998E-2</v>
      </c>
      <c r="T394">
        <v>2.93E-2</v>
      </c>
      <c r="U394">
        <v>2.8400000000000002E-2</v>
      </c>
      <c r="V394">
        <v>3.9100000000000003E-2</v>
      </c>
      <c r="W394">
        <v>2.01E-2</v>
      </c>
      <c r="X394">
        <v>2.0500000000000001E-2</v>
      </c>
      <c r="Y394">
        <v>1.14E-2</v>
      </c>
      <c r="Z394">
        <v>2.86E-2</v>
      </c>
      <c r="AA394">
        <v>2.0199999999999999E-2</v>
      </c>
      <c r="AB394">
        <v>2.0199999999999999E-2</v>
      </c>
      <c r="AC394">
        <v>-5.5999999999999999E-3</v>
      </c>
      <c r="AD394">
        <v>-3.49E-2</v>
      </c>
      <c r="AE394">
        <v>-1.29E-2</v>
      </c>
      <c r="AF394">
        <v>2.5000000000000001E-2</v>
      </c>
      <c r="AG394">
        <v>5.1799999999999999E-2</v>
      </c>
      <c r="AH394">
        <v>3.4599999999999999E-2</v>
      </c>
      <c r="AI394">
        <v>5.74E-2</v>
      </c>
      <c r="AJ394">
        <v>3.5299999999999998E-2</v>
      </c>
      <c r="AK394">
        <v>3.0099999999999998E-2</v>
      </c>
      <c r="AL394">
        <v>2.23E-2</v>
      </c>
      <c r="AM394">
        <v>1.4800000000000001E-2</v>
      </c>
      <c r="AN394">
        <v>1.09E-2</v>
      </c>
      <c r="AO394">
        <v>2.3800000000000002E-2</v>
      </c>
    </row>
    <row r="395" spans="1:41">
      <c r="A395">
        <v>199101</v>
      </c>
      <c r="B395">
        <v>4.6899999999999997E-2</v>
      </c>
      <c r="C395">
        <v>3.8100000000000002E-2</v>
      </c>
      <c r="D395">
        <v>-1.8100000000000002E-2</v>
      </c>
      <c r="E395">
        <v>-6.5199999999999994E-2</v>
      </c>
      <c r="F395">
        <v>5.1999999999999998E-3</v>
      </c>
      <c r="H395">
        <v>199101</v>
      </c>
      <c r="I395">
        <v>6.7799999999999999E-2</v>
      </c>
      <c r="J395">
        <v>7.7899999999999997E-2</v>
      </c>
      <c r="K395">
        <v>7.9299999999999995E-2</v>
      </c>
      <c r="L395">
        <v>7.0599999999999996E-2</v>
      </c>
      <c r="M395">
        <v>8.6499999999999994E-2</v>
      </c>
      <c r="N395">
        <v>6.3799999999999996E-2</v>
      </c>
      <c r="O395">
        <v>5.91E-2</v>
      </c>
      <c r="P395">
        <v>5.4699999999999999E-2</v>
      </c>
      <c r="Q395">
        <v>5.7200000000000001E-2</v>
      </c>
      <c r="R395">
        <v>3.5200000000000002E-2</v>
      </c>
      <c r="S395">
        <v>3.2599999999999997E-2</v>
      </c>
      <c r="T395">
        <v>4.8000000000000001E-2</v>
      </c>
      <c r="U395">
        <v>6.6100000000000006E-2</v>
      </c>
      <c r="V395">
        <v>7.5499999999999998E-2</v>
      </c>
      <c r="W395">
        <v>1.78E-2</v>
      </c>
      <c r="X395">
        <v>1.2699999999999999E-2</v>
      </c>
      <c r="Y395">
        <v>4.9099999999999998E-2</v>
      </c>
      <c r="Z395">
        <v>6.4299999999999996E-2</v>
      </c>
      <c r="AA395">
        <v>4.1099999999999998E-2</v>
      </c>
      <c r="AB395">
        <v>3.4599999999999999E-2</v>
      </c>
      <c r="AC395">
        <v>6.3100000000000003E-2</v>
      </c>
      <c r="AD395">
        <v>1.5100000000000001E-2</v>
      </c>
      <c r="AE395">
        <v>8.0399999999999999E-2</v>
      </c>
      <c r="AF395">
        <v>0.1328</v>
      </c>
      <c r="AG395">
        <v>0.128</v>
      </c>
      <c r="AH395">
        <v>9.2600000000000002E-2</v>
      </c>
      <c r="AI395">
        <v>4.6600000000000003E-2</v>
      </c>
      <c r="AJ395">
        <v>5.7000000000000002E-2</v>
      </c>
      <c r="AK395">
        <v>3.4200000000000001E-2</v>
      </c>
      <c r="AL395">
        <v>8.3999999999999995E-3</v>
      </c>
      <c r="AM395">
        <v>1.6799999999999999E-2</v>
      </c>
      <c r="AN395">
        <v>5.5300000000000002E-2</v>
      </c>
      <c r="AO395">
        <v>-2.5100000000000001E-2</v>
      </c>
    </row>
    <row r="396" spans="1:41">
      <c r="A396">
        <v>199102</v>
      </c>
      <c r="B396">
        <v>7.1800000000000003E-2</v>
      </c>
      <c r="C396">
        <v>3.9100000000000003E-2</v>
      </c>
      <c r="D396">
        <v>-5.7999999999999996E-3</v>
      </c>
      <c r="E396">
        <v>-4.8099999999999997E-2</v>
      </c>
      <c r="F396">
        <v>4.7999999999999996E-3</v>
      </c>
      <c r="H396">
        <v>199102</v>
      </c>
      <c r="I396">
        <v>0.123</v>
      </c>
      <c r="J396">
        <v>0.12330000000000001</v>
      </c>
      <c r="K396">
        <v>0.1</v>
      </c>
      <c r="L396">
        <v>0.1113</v>
      </c>
      <c r="M396">
        <v>9.5899999999999999E-2</v>
      </c>
      <c r="N396">
        <v>8.2400000000000001E-2</v>
      </c>
      <c r="O396">
        <v>9.6100000000000005E-2</v>
      </c>
      <c r="P396">
        <v>7.3700000000000002E-2</v>
      </c>
      <c r="Q396">
        <v>7.4800000000000005E-2</v>
      </c>
      <c r="R396">
        <v>6.1899999999999997E-2</v>
      </c>
      <c r="S396">
        <v>6.1100000000000002E-2</v>
      </c>
      <c r="T396">
        <v>7.5899999999999995E-2</v>
      </c>
      <c r="U396">
        <v>8.7499999999999994E-2</v>
      </c>
      <c r="V396">
        <v>6.59E-2</v>
      </c>
      <c r="W396">
        <v>7.6499999999999999E-2</v>
      </c>
      <c r="X396">
        <v>5.6000000000000001E-2</v>
      </c>
      <c r="Y396">
        <v>5.8799999999999998E-2</v>
      </c>
      <c r="Z396">
        <v>6.5799999999999997E-2</v>
      </c>
      <c r="AA396">
        <v>6.7000000000000004E-2</v>
      </c>
      <c r="AB396">
        <v>7.0999999999999994E-2</v>
      </c>
      <c r="AC396">
        <v>8.8499999999999995E-2</v>
      </c>
      <c r="AD396">
        <v>1.26E-2</v>
      </c>
      <c r="AE396">
        <v>0.20169999999999999</v>
      </c>
      <c r="AF396">
        <v>0.1429</v>
      </c>
      <c r="AG396">
        <v>0.1056</v>
      </c>
      <c r="AH396">
        <v>5.0999999999999997E-2</v>
      </c>
      <c r="AI396">
        <v>7.3800000000000004E-2</v>
      </c>
      <c r="AJ396">
        <v>6.7100000000000007E-2</v>
      </c>
      <c r="AK396">
        <v>6.5699999999999995E-2</v>
      </c>
      <c r="AL396">
        <v>5.1999999999999998E-2</v>
      </c>
      <c r="AM396">
        <v>6.0100000000000001E-2</v>
      </c>
      <c r="AN396">
        <v>8.8900000000000007E-2</v>
      </c>
      <c r="AO396">
        <v>-0.1128</v>
      </c>
    </row>
    <row r="397" spans="1:41">
      <c r="A397">
        <v>199103</v>
      </c>
      <c r="B397">
        <v>2.6499999999999999E-2</v>
      </c>
      <c r="C397">
        <v>3.9100000000000003E-2</v>
      </c>
      <c r="D397">
        <v>-1.23E-2</v>
      </c>
      <c r="E397">
        <v>2.81E-2</v>
      </c>
      <c r="F397">
        <v>4.4000000000000003E-3</v>
      </c>
      <c r="H397">
        <v>199103</v>
      </c>
      <c r="I397">
        <v>9.2399999999999996E-2</v>
      </c>
      <c r="J397">
        <v>5.9900000000000002E-2</v>
      </c>
      <c r="K397">
        <v>6.3100000000000003E-2</v>
      </c>
      <c r="L397">
        <v>5.4800000000000001E-2</v>
      </c>
      <c r="M397">
        <v>4.82E-2</v>
      </c>
      <c r="N397">
        <v>4.1799999999999997E-2</v>
      </c>
      <c r="O397">
        <v>2.9600000000000001E-2</v>
      </c>
      <c r="P397">
        <v>3.9399999999999998E-2</v>
      </c>
      <c r="Q397">
        <v>2.4899999999999999E-2</v>
      </c>
      <c r="R397">
        <v>1.78E-2</v>
      </c>
      <c r="S397">
        <v>7.46E-2</v>
      </c>
      <c r="T397">
        <v>4.9500000000000002E-2</v>
      </c>
      <c r="U397">
        <v>3.7199999999999997E-2</v>
      </c>
      <c r="V397">
        <v>2.0400000000000001E-2</v>
      </c>
      <c r="W397">
        <v>2.1700000000000001E-2</v>
      </c>
      <c r="X397">
        <v>1.9400000000000001E-2</v>
      </c>
      <c r="Y397">
        <v>-1.47E-2</v>
      </c>
      <c r="Z397">
        <v>1.66E-2</v>
      </c>
      <c r="AA397">
        <v>3.7400000000000003E-2</v>
      </c>
      <c r="AB397">
        <v>2.9100000000000001E-2</v>
      </c>
      <c r="AC397">
        <v>1.17E-2</v>
      </c>
      <c r="AD397">
        <v>-3.78E-2</v>
      </c>
      <c r="AE397">
        <v>5.4399999999999997E-2</v>
      </c>
      <c r="AF397">
        <v>4.5499999999999999E-2</v>
      </c>
      <c r="AG397">
        <v>-2.7000000000000001E-3</v>
      </c>
      <c r="AH397">
        <v>1.24E-2</v>
      </c>
      <c r="AI397">
        <v>1.9400000000000001E-2</v>
      </c>
      <c r="AJ397">
        <v>1.01E-2</v>
      </c>
      <c r="AK397">
        <v>1.9599999999999999E-2</v>
      </c>
      <c r="AL397">
        <v>2.6200000000000001E-2</v>
      </c>
      <c r="AM397">
        <v>1.43E-2</v>
      </c>
      <c r="AN397">
        <v>6.0600000000000001E-2</v>
      </c>
      <c r="AO397">
        <v>6.1999999999999998E-3</v>
      </c>
    </row>
    <row r="398" spans="1:41">
      <c r="A398">
        <v>199104</v>
      </c>
      <c r="B398">
        <v>-2.7000000000000001E-3</v>
      </c>
      <c r="C398">
        <v>5.1999999999999998E-3</v>
      </c>
      <c r="D398">
        <v>1.4500000000000001E-2</v>
      </c>
      <c r="E398">
        <v>-2.3900000000000001E-2</v>
      </c>
      <c r="F398">
        <v>5.3E-3</v>
      </c>
      <c r="H398">
        <v>199104</v>
      </c>
      <c r="I398">
        <v>2.1600000000000001E-2</v>
      </c>
      <c r="J398">
        <v>-6.7000000000000002E-3</v>
      </c>
      <c r="K398">
        <v>-3.0999999999999999E-3</v>
      </c>
      <c r="L398">
        <v>-1.1999999999999999E-3</v>
      </c>
      <c r="M398">
        <v>5.5999999999999999E-3</v>
      </c>
      <c r="N398">
        <v>-6.7999999999999996E-3</v>
      </c>
      <c r="O398">
        <v>-4.8999999999999998E-3</v>
      </c>
      <c r="P398">
        <v>7.1000000000000004E-3</v>
      </c>
      <c r="Q398">
        <v>1.0999999999999999E-2</v>
      </c>
      <c r="R398">
        <v>-7.9000000000000008E-3</v>
      </c>
      <c r="S398">
        <v>2.9499999999999998E-2</v>
      </c>
      <c r="T398">
        <v>-4.7999999999999996E-3</v>
      </c>
      <c r="U398">
        <v>-1.4E-2</v>
      </c>
      <c r="V398">
        <v>-8.6999999999999994E-3</v>
      </c>
      <c r="W398">
        <v>-1.1000000000000001E-3</v>
      </c>
      <c r="X398">
        <v>9.9000000000000008E-3</v>
      </c>
      <c r="Y398">
        <v>-7.4000000000000003E-3</v>
      </c>
      <c r="Z398">
        <v>1.6400000000000001E-2</v>
      </c>
      <c r="AA398">
        <v>5.7000000000000002E-3</v>
      </c>
      <c r="AB398">
        <v>2.9999999999999997E-4</v>
      </c>
      <c r="AC398">
        <v>-1.15E-2</v>
      </c>
      <c r="AD398">
        <v>-6.7000000000000002E-3</v>
      </c>
      <c r="AE398">
        <v>-2.0500000000000001E-2</v>
      </c>
      <c r="AF398">
        <v>2.9499999999999998E-2</v>
      </c>
      <c r="AG398">
        <v>3.1199999999999999E-2</v>
      </c>
      <c r="AH398">
        <v>-2.8E-3</v>
      </c>
      <c r="AI398">
        <v>-8.6E-3</v>
      </c>
      <c r="AJ398">
        <v>1.0800000000000001E-2</v>
      </c>
      <c r="AK398">
        <v>2.5999999999999999E-3</v>
      </c>
      <c r="AL398">
        <v>2.5000000000000001E-3</v>
      </c>
      <c r="AM398">
        <v>-1.24E-2</v>
      </c>
      <c r="AN398">
        <v>-2.01E-2</v>
      </c>
      <c r="AO398">
        <v>4.0000000000000002E-4</v>
      </c>
    </row>
    <row r="399" spans="1:41">
      <c r="A399">
        <v>199105</v>
      </c>
      <c r="B399">
        <v>3.6499999999999998E-2</v>
      </c>
      <c r="C399">
        <v>-3.5000000000000001E-3</v>
      </c>
      <c r="D399">
        <v>-5.4999999999999997E-3</v>
      </c>
      <c r="E399">
        <v>-1.1000000000000001E-3</v>
      </c>
      <c r="F399">
        <v>4.7000000000000002E-3</v>
      </c>
      <c r="H399">
        <v>199105</v>
      </c>
      <c r="I399">
        <v>2.1299999999999999E-2</v>
      </c>
      <c r="J399">
        <v>3.4000000000000002E-2</v>
      </c>
      <c r="K399">
        <v>4.2500000000000003E-2</v>
      </c>
      <c r="L399">
        <v>3.5200000000000002E-2</v>
      </c>
      <c r="M399">
        <v>3.8800000000000001E-2</v>
      </c>
      <c r="N399">
        <v>3.7999999999999999E-2</v>
      </c>
      <c r="O399">
        <v>4.0500000000000001E-2</v>
      </c>
      <c r="P399">
        <v>4.8300000000000003E-2</v>
      </c>
      <c r="Q399">
        <v>4.5400000000000003E-2</v>
      </c>
      <c r="R399">
        <v>3.1800000000000002E-2</v>
      </c>
      <c r="S399">
        <v>-1.0500000000000001E-2</v>
      </c>
      <c r="T399">
        <v>4.0399999999999998E-2</v>
      </c>
      <c r="U399">
        <v>3.3500000000000002E-2</v>
      </c>
      <c r="V399">
        <v>5.2499999999999998E-2</v>
      </c>
      <c r="W399">
        <v>2.5000000000000001E-2</v>
      </c>
      <c r="X399">
        <v>2.0500000000000001E-2</v>
      </c>
      <c r="Y399">
        <v>2.81E-2</v>
      </c>
      <c r="Z399">
        <v>4.0500000000000001E-2</v>
      </c>
      <c r="AA399">
        <v>3.3099999999999997E-2</v>
      </c>
      <c r="AB399">
        <v>3.1E-2</v>
      </c>
      <c r="AC399">
        <v>8.6800000000000002E-2</v>
      </c>
      <c r="AD399">
        <v>4.6399999999999997E-2</v>
      </c>
      <c r="AE399">
        <v>1.03E-2</v>
      </c>
      <c r="AF399">
        <v>6.5699999999999995E-2</v>
      </c>
      <c r="AG399">
        <v>6.0900000000000003E-2</v>
      </c>
      <c r="AH399">
        <v>2.69E-2</v>
      </c>
      <c r="AI399">
        <v>3.85E-2</v>
      </c>
      <c r="AJ399">
        <v>3.39E-2</v>
      </c>
      <c r="AK399">
        <v>2.52E-2</v>
      </c>
      <c r="AL399">
        <v>3.5700000000000003E-2</v>
      </c>
      <c r="AM399">
        <v>3.5900000000000001E-2</v>
      </c>
      <c r="AN399">
        <v>3.5799999999999998E-2</v>
      </c>
      <c r="AO399">
        <v>2.5499999999999998E-2</v>
      </c>
    </row>
    <row r="400" spans="1:41">
      <c r="A400">
        <v>199106</v>
      </c>
      <c r="B400">
        <v>-4.9500000000000002E-2</v>
      </c>
      <c r="C400">
        <v>8.0000000000000004E-4</v>
      </c>
      <c r="D400">
        <v>1.18E-2</v>
      </c>
      <c r="E400">
        <v>4.5999999999999999E-3</v>
      </c>
      <c r="F400">
        <v>4.1999999999999997E-3</v>
      </c>
      <c r="H400">
        <v>199106</v>
      </c>
      <c r="I400">
        <v>-4.4600000000000001E-2</v>
      </c>
      <c r="J400">
        <v>-5.5E-2</v>
      </c>
      <c r="K400">
        <v>-4.5900000000000003E-2</v>
      </c>
      <c r="L400">
        <v>-4.82E-2</v>
      </c>
      <c r="M400">
        <v>-4.1599999999999998E-2</v>
      </c>
      <c r="N400">
        <v>-4.7100000000000003E-2</v>
      </c>
      <c r="O400">
        <v>-4.3099999999999999E-2</v>
      </c>
      <c r="P400">
        <v>-5.5399999999999998E-2</v>
      </c>
      <c r="Q400">
        <v>-6.0299999999999999E-2</v>
      </c>
      <c r="R400">
        <v>-4.6399999999999997E-2</v>
      </c>
      <c r="S400">
        <v>1.8E-3</v>
      </c>
      <c r="T400">
        <v>-4.9500000000000002E-2</v>
      </c>
      <c r="U400">
        <v>-4.99E-2</v>
      </c>
      <c r="V400">
        <v>-6.3700000000000007E-2</v>
      </c>
      <c r="W400">
        <v>-4.7600000000000003E-2</v>
      </c>
      <c r="X400">
        <v>-3.7999999999999999E-2</v>
      </c>
      <c r="Y400">
        <v>-5.3100000000000001E-2</v>
      </c>
      <c r="Z400">
        <v>-5.21E-2</v>
      </c>
      <c r="AA400">
        <v>-3.7600000000000001E-2</v>
      </c>
      <c r="AB400">
        <v>-4.0599999999999997E-2</v>
      </c>
      <c r="AC400">
        <v>-5.1400000000000001E-2</v>
      </c>
      <c r="AD400">
        <v>-1.9E-3</v>
      </c>
      <c r="AE400">
        <v>-4.7100000000000003E-2</v>
      </c>
      <c r="AF400">
        <v>-5.7700000000000001E-2</v>
      </c>
      <c r="AG400">
        <v>-6.2300000000000001E-2</v>
      </c>
      <c r="AH400">
        <v>-5.16E-2</v>
      </c>
      <c r="AI400">
        <v>-5.5500000000000001E-2</v>
      </c>
      <c r="AJ400">
        <v>-5.2699999999999997E-2</v>
      </c>
      <c r="AK400">
        <v>-4.9299999999999997E-2</v>
      </c>
      <c r="AL400">
        <v>-4.1300000000000003E-2</v>
      </c>
      <c r="AM400">
        <v>-3.8100000000000002E-2</v>
      </c>
      <c r="AN400">
        <v>-5.0500000000000003E-2</v>
      </c>
      <c r="AO400">
        <v>-3.3999999999999998E-3</v>
      </c>
    </row>
    <row r="401" spans="1:41">
      <c r="A401">
        <v>199107</v>
      </c>
      <c r="B401">
        <v>4.24E-2</v>
      </c>
      <c r="C401">
        <v>-9.7000000000000003E-3</v>
      </c>
      <c r="D401">
        <v>-1.2800000000000001E-2</v>
      </c>
      <c r="E401">
        <v>4.3499999999999997E-2</v>
      </c>
      <c r="F401">
        <v>4.8999999999999998E-3</v>
      </c>
      <c r="H401">
        <v>199107</v>
      </c>
      <c r="I401">
        <v>1.6799999999999999E-2</v>
      </c>
      <c r="J401">
        <v>3.6499999999999998E-2</v>
      </c>
      <c r="K401">
        <v>3.2399999999999998E-2</v>
      </c>
      <c r="L401">
        <v>3.6600000000000001E-2</v>
      </c>
      <c r="M401">
        <v>4.4299999999999999E-2</v>
      </c>
      <c r="N401">
        <v>5.0799999999999998E-2</v>
      </c>
      <c r="O401">
        <v>4.4600000000000001E-2</v>
      </c>
      <c r="P401">
        <v>4.0099999999999997E-2</v>
      </c>
      <c r="Q401">
        <v>4.1500000000000002E-2</v>
      </c>
      <c r="R401">
        <v>4.3400000000000001E-2</v>
      </c>
      <c r="S401">
        <v>-2.6599999999999999E-2</v>
      </c>
      <c r="T401">
        <v>6.9099999999999995E-2</v>
      </c>
      <c r="U401">
        <v>3.1E-2</v>
      </c>
      <c r="V401">
        <v>2.1600000000000001E-2</v>
      </c>
      <c r="W401">
        <v>3.1600000000000003E-2</v>
      </c>
      <c r="X401">
        <v>4.1099999999999998E-2</v>
      </c>
      <c r="Y401">
        <v>2.9000000000000001E-2</v>
      </c>
      <c r="Z401">
        <v>4.3900000000000002E-2</v>
      </c>
      <c r="AA401">
        <v>3.56E-2</v>
      </c>
      <c r="AB401">
        <v>3.7199999999999997E-2</v>
      </c>
      <c r="AC401">
        <v>2.3699999999999999E-2</v>
      </c>
      <c r="AD401">
        <v>-4.5400000000000003E-2</v>
      </c>
      <c r="AE401">
        <v>1.3100000000000001E-2</v>
      </c>
      <c r="AF401">
        <v>2.92E-2</v>
      </c>
      <c r="AG401">
        <v>2.1899999999999999E-2</v>
      </c>
      <c r="AH401">
        <v>2.76E-2</v>
      </c>
      <c r="AI401">
        <v>3.1300000000000001E-2</v>
      </c>
      <c r="AJ401">
        <v>2.6599999999999999E-2</v>
      </c>
      <c r="AK401">
        <v>2.1299999999999999E-2</v>
      </c>
      <c r="AL401">
        <v>5.2499999999999998E-2</v>
      </c>
      <c r="AM401">
        <v>7.2300000000000003E-2</v>
      </c>
      <c r="AN401">
        <v>7.2700000000000001E-2</v>
      </c>
      <c r="AO401">
        <v>5.96E-2</v>
      </c>
    </row>
    <row r="402" spans="1:41">
      <c r="A402">
        <v>199108</v>
      </c>
      <c r="B402">
        <v>2.3199999999999998E-2</v>
      </c>
      <c r="C402">
        <v>1.61E-2</v>
      </c>
      <c r="D402">
        <v>-8.0000000000000002E-3</v>
      </c>
      <c r="E402">
        <v>1.6E-2</v>
      </c>
      <c r="F402">
        <v>4.5999999999999999E-3</v>
      </c>
      <c r="H402">
        <v>199108</v>
      </c>
      <c r="I402">
        <v>1.4E-2</v>
      </c>
      <c r="J402">
        <v>3.5900000000000001E-2</v>
      </c>
      <c r="K402">
        <v>2.8899999999999999E-2</v>
      </c>
      <c r="L402">
        <v>3.4799999999999998E-2</v>
      </c>
      <c r="M402">
        <v>4.53E-2</v>
      </c>
      <c r="N402">
        <v>3.4099999999999998E-2</v>
      </c>
      <c r="O402">
        <v>1.8599999999999998E-2</v>
      </c>
      <c r="P402">
        <v>2.0899999999999998E-2</v>
      </c>
      <c r="Q402">
        <v>2.1600000000000001E-2</v>
      </c>
      <c r="R402">
        <v>2.1499999999999998E-2</v>
      </c>
      <c r="S402">
        <v>-7.4999999999999997E-3</v>
      </c>
      <c r="T402">
        <v>3.9399999999999998E-2</v>
      </c>
      <c r="U402">
        <v>2.81E-2</v>
      </c>
      <c r="V402">
        <v>1.0200000000000001E-2</v>
      </c>
      <c r="W402">
        <v>3.8E-3</v>
      </c>
      <c r="X402">
        <v>1.37E-2</v>
      </c>
      <c r="Y402">
        <v>3.61E-2</v>
      </c>
      <c r="Z402">
        <v>1.8800000000000001E-2</v>
      </c>
      <c r="AA402">
        <v>1.2800000000000001E-2</v>
      </c>
      <c r="AB402">
        <v>3.8300000000000001E-2</v>
      </c>
      <c r="AC402">
        <v>5.4999999999999997E-3</v>
      </c>
      <c r="AD402">
        <v>-3.39E-2</v>
      </c>
      <c r="AE402">
        <v>5.2299999999999999E-2</v>
      </c>
      <c r="AF402">
        <v>4.0399999999999998E-2</v>
      </c>
      <c r="AG402">
        <v>2.4299999999999999E-2</v>
      </c>
      <c r="AH402">
        <v>5.9999999999999995E-4</v>
      </c>
      <c r="AI402">
        <v>1.7999999999999999E-2</v>
      </c>
      <c r="AJ402">
        <v>1.54E-2</v>
      </c>
      <c r="AK402">
        <v>4.7000000000000002E-3</v>
      </c>
      <c r="AL402">
        <v>2.8199999999999999E-2</v>
      </c>
      <c r="AM402">
        <v>3.1800000000000002E-2</v>
      </c>
      <c r="AN402">
        <v>5.3699999999999998E-2</v>
      </c>
      <c r="AO402">
        <v>1.4E-3</v>
      </c>
    </row>
    <row r="403" spans="1:41">
      <c r="A403">
        <v>199109</v>
      </c>
      <c r="B403">
        <v>-1.5900000000000001E-2</v>
      </c>
      <c r="C403">
        <v>1.6400000000000001E-2</v>
      </c>
      <c r="D403">
        <v>-0.01</v>
      </c>
      <c r="E403">
        <v>1.7299999999999999E-2</v>
      </c>
      <c r="F403">
        <v>4.5999999999999999E-3</v>
      </c>
      <c r="H403">
        <v>199109</v>
      </c>
      <c r="I403">
        <v>4.3E-3</v>
      </c>
      <c r="J403">
        <v>1.14E-2</v>
      </c>
      <c r="K403">
        <v>8.8000000000000005E-3</v>
      </c>
      <c r="L403">
        <v>-6.7000000000000002E-3</v>
      </c>
      <c r="M403">
        <v>-6.3E-3</v>
      </c>
      <c r="N403">
        <v>-1.2500000000000001E-2</v>
      </c>
      <c r="O403">
        <v>-1.12E-2</v>
      </c>
      <c r="P403">
        <v>-1.04E-2</v>
      </c>
      <c r="Q403">
        <v>-1.4E-2</v>
      </c>
      <c r="R403">
        <v>-2.1000000000000001E-2</v>
      </c>
      <c r="S403">
        <v>2.53E-2</v>
      </c>
      <c r="T403">
        <v>-2.2100000000000002E-2</v>
      </c>
      <c r="U403">
        <v>-1.7600000000000001E-2</v>
      </c>
      <c r="V403">
        <v>-3.4099999999999998E-2</v>
      </c>
      <c r="W403">
        <v>-1.2999999999999999E-3</v>
      </c>
      <c r="X403">
        <v>-2.1899999999999999E-2</v>
      </c>
      <c r="Y403">
        <v>-5.9999999999999995E-4</v>
      </c>
      <c r="Z403">
        <v>1.35E-2</v>
      </c>
      <c r="AA403">
        <v>-1.44E-2</v>
      </c>
      <c r="AB403">
        <v>-2.5899999999999999E-2</v>
      </c>
      <c r="AC403">
        <v>-3.6999999999999998E-2</v>
      </c>
      <c r="AD403">
        <v>-1.49E-2</v>
      </c>
      <c r="AE403">
        <v>-6.7900000000000002E-2</v>
      </c>
      <c r="AF403">
        <v>-3.0700000000000002E-2</v>
      </c>
      <c r="AG403">
        <v>-9.1999999999999998E-3</v>
      </c>
      <c r="AH403">
        <v>-2.23E-2</v>
      </c>
      <c r="AI403">
        <v>-1.0200000000000001E-2</v>
      </c>
      <c r="AJ403">
        <v>-1.1299999999999999E-2</v>
      </c>
      <c r="AK403">
        <v>-1.7100000000000001E-2</v>
      </c>
      <c r="AL403">
        <v>-2.7E-2</v>
      </c>
      <c r="AM403">
        <v>-1.5599999999999999E-2</v>
      </c>
      <c r="AN403">
        <v>2E-3</v>
      </c>
      <c r="AO403">
        <v>6.9900000000000004E-2</v>
      </c>
    </row>
    <row r="404" spans="1:41">
      <c r="A404">
        <v>199110</v>
      </c>
      <c r="B404">
        <v>1.29E-2</v>
      </c>
      <c r="C404">
        <v>8.9999999999999993E-3</v>
      </c>
      <c r="D404">
        <v>-4.7000000000000002E-3</v>
      </c>
      <c r="E404">
        <v>3.2099999999999997E-2</v>
      </c>
      <c r="F404">
        <v>4.1999999999999997E-3</v>
      </c>
      <c r="H404">
        <v>199110</v>
      </c>
      <c r="I404">
        <v>1.9E-2</v>
      </c>
      <c r="J404">
        <v>4.7199999999999999E-2</v>
      </c>
      <c r="K404">
        <v>2.18E-2</v>
      </c>
      <c r="L404">
        <v>1.7299999999999999E-2</v>
      </c>
      <c r="M404">
        <v>2.29E-2</v>
      </c>
      <c r="N404">
        <v>1.9099999999999999E-2</v>
      </c>
      <c r="O404">
        <v>7.1999999999999998E-3</v>
      </c>
      <c r="P404">
        <v>1.8100000000000002E-2</v>
      </c>
      <c r="Q404">
        <v>2.0199999999999999E-2</v>
      </c>
      <c r="R404">
        <v>7.4000000000000003E-3</v>
      </c>
      <c r="S404">
        <v>1.1599999999999999E-2</v>
      </c>
      <c r="T404">
        <v>1.9099999999999999E-2</v>
      </c>
      <c r="U404">
        <v>1E-4</v>
      </c>
      <c r="V404">
        <v>7.1000000000000004E-3</v>
      </c>
      <c r="W404">
        <v>3.2000000000000002E-3</v>
      </c>
      <c r="X404">
        <v>1.3100000000000001E-2</v>
      </c>
      <c r="Y404">
        <v>1.7600000000000001E-2</v>
      </c>
      <c r="Z404">
        <v>3.5200000000000002E-2</v>
      </c>
      <c r="AA404">
        <v>1.3299999999999999E-2</v>
      </c>
      <c r="AB404">
        <v>2.12E-2</v>
      </c>
      <c r="AC404">
        <v>7.7000000000000002E-3</v>
      </c>
      <c r="AD404">
        <v>-1.14E-2</v>
      </c>
      <c r="AE404">
        <v>3.2000000000000002E-3</v>
      </c>
      <c r="AF404">
        <v>-2.4299999999999999E-2</v>
      </c>
      <c r="AG404">
        <v>9.1000000000000004E-3</v>
      </c>
      <c r="AH404">
        <v>1.0500000000000001E-2</v>
      </c>
      <c r="AI404">
        <v>1.61E-2</v>
      </c>
      <c r="AJ404">
        <v>-2.0999999999999999E-3</v>
      </c>
      <c r="AK404">
        <v>2.2200000000000001E-2</v>
      </c>
      <c r="AL404">
        <v>2.5700000000000001E-2</v>
      </c>
      <c r="AM404">
        <v>1.37E-2</v>
      </c>
      <c r="AN404">
        <v>3.3500000000000002E-2</v>
      </c>
      <c r="AO404">
        <v>3.0300000000000001E-2</v>
      </c>
    </row>
    <row r="405" spans="1:41">
      <c r="A405">
        <v>199111</v>
      </c>
      <c r="B405">
        <v>-4.1799999999999997E-2</v>
      </c>
      <c r="C405">
        <v>-4.8999999999999998E-3</v>
      </c>
      <c r="D405">
        <v>-1.9300000000000001E-2</v>
      </c>
      <c r="E405">
        <v>1.26E-2</v>
      </c>
      <c r="F405">
        <v>3.8999999999999998E-3</v>
      </c>
      <c r="H405">
        <v>199111</v>
      </c>
      <c r="I405">
        <v>-1.6299999999999999E-2</v>
      </c>
      <c r="J405">
        <v>-5.11E-2</v>
      </c>
      <c r="K405">
        <v>-5.9499999999999997E-2</v>
      </c>
      <c r="L405">
        <v>-5.04E-2</v>
      </c>
      <c r="M405">
        <v>-5.8500000000000003E-2</v>
      </c>
      <c r="N405">
        <v>-4.3299999999999998E-2</v>
      </c>
      <c r="O405">
        <v>-3.95E-2</v>
      </c>
      <c r="P405">
        <v>-4.2200000000000001E-2</v>
      </c>
      <c r="Q405">
        <v>-5.0599999999999999E-2</v>
      </c>
      <c r="R405">
        <v>-3.6999999999999998E-2</v>
      </c>
      <c r="S405">
        <v>2.07E-2</v>
      </c>
      <c r="T405">
        <v>-5.4999999999999997E-3</v>
      </c>
      <c r="U405">
        <v>-5.4899999999999997E-2</v>
      </c>
      <c r="V405">
        <v>-6.6000000000000003E-2</v>
      </c>
      <c r="W405">
        <v>-5.11E-2</v>
      </c>
      <c r="X405">
        <v>-5.8099999999999999E-2</v>
      </c>
      <c r="Y405">
        <v>-4.58E-2</v>
      </c>
      <c r="Z405">
        <v>-3.3799999999999997E-2</v>
      </c>
      <c r="AA405">
        <v>-4.8599999999999997E-2</v>
      </c>
      <c r="AB405">
        <v>-6.6500000000000004E-2</v>
      </c>
      <c r="AC405">
        <v>-7.6799999999999993E-2</v>
      </c>
      <c r="AD405">
        <v>-7.1300000000000002E-2</v>
      </c>
      <c r="AE405">
        <v>-9.1300000000000006E-2</v>
      </c>
      <c r="AF405">
        <v>-5.57E-2</v>
      </c>
      <c r="AG405">
        <v>-5.5E-2</v>
      </c>
      <c r="AH405">
        <v>-3.0300000000000001E-2</v>
      </c>
      <c r="AI405">
        <v>-3.3300000000000003E-2</v>
      </c>
      <c r="AJ405">
        <v>-2.9399999999999999E-2</v>
      </c>
      <c r="AK405">
        <v>-3.6600000000000001E-2</v>
      </c>
      <c r="AL405">
        <v>-1.0699999999999999E-2</v>
      </c>
      <c r="AM405">
        <v>-5.67E-2</v>
      </c>
      <c r="AN405">
        <v>-5.79E-2</v>
      </c>
      <c r="AO405">
        <v>3.3399999999999999E-2</v>
      </c>
    </row>
    <row r="406" spans="1:41">
      <c r="A406">
        <v>199112</v>
      </c>
      <c r="B406">
        <v>0.10829999999999999</v>
      </c>
      <c r="C406">
        <v>-2.24E-2</v>
      </c>
      <c r="D406">
        <v>-4.0500000000000001E-2</v>
      </c>
      <c r="E406">
        <v>8.2799999999999999E-2</v>
      </c>
      <c r="F406">
        <v>3.8E-3</v>
      </c>
      <c r="H406">
        <v>199112</v>
      </c>
      <c r="I406">
        <v>2.4299999999999999E-2</v>
      </c>
      <c r="J406">
        <v>6.1400000000000003E-2</v>
      </c>
      <c r="K406">
        <v>6.8599999999999994E-2</v>
      </c>
      <c r="L406">
        <v>8.9899999999999994E-2</v>
      </c>
      <c r="M406">
        <v>0.10290000000000001</v>
      </c>
      <c r="N406">
        <v>0.10970000000000001</v>
      </c>
      <c r="O406">
        <v>9.6699999999999994E-2</v>
      </c>
      <c r="P406">
        <v>0.1103</v>
      </c>
      <c r="Q406">
        <v>0.1128</v>
      </c>
      <c r="R406">
        <v>0.1129</v>
      </c>
      <c r="S406">
        <v>-8.8599999999999998E-2</v>
      </c>
      <c r="T406">
        <v>0.1537</v>
      </c>
      <c r="U406">
        <v>0.1208</v>
      </c>
      <c r="V406">
        <v>0.1143</v>
      </c>
      <c r="W406">
        <v>6.3600000000000004E-2</v>
      </c>
      <c r="X406">
        <v>8.2500000000000004E-2</v>
      </c>
      <c r="Y406">
        <v>7.6200000000000004E-2</v>
      </c>
      <c r="Z406">
        <v>7.7399999999999997E-2</v>
      </c>
      <c r="AA406">
        <v>6.4299999999999996E-2</v>
      </c>
      <c r="AB406">
        <v>0.1084</v>
      </c>
      <c r="AC406">
        <v>9.7600000000000006E-2</v>
      </c>
      <c r="AD406">
        <v>-5.6099999999999997E-2</v>
      </c>
      <c r="AE406">
        <v>2.1999999999999999E-2</v>
      </c>
      <c r="AF406">
        <v>3.7699999999999997E-2</v>
      </c>
      <c r="AG406">
        <v>9.3399999999999997E-2</v>
      </c>
      <c r="AH406">
        <v>8.3900000000000002E-2</v>
      </c>
      <c r="AI406">
        <v>8.0399999999999999E-2</v>
      </c>
      <c r="AJ406">
        <v>0.1053</v>
      </c>
      <c r="AK406">
        <v>0.14330000000000001</v>
      </c>
      <c r="AL406">
        <v>0.1348</v>
      </c>
      <c r="AM406">
        <v>0.1421</v>
      </c>
      <c r="AN406">
        <v>0.17330000000000001</v>
      </c>
      <c r="AO406">
        <v>0.15129999999999999</v>
      </c>
    </row>
    <row r="407" spans="1:41">
      <c r="A407">
        <v>199201</v>
      </c>
      <c r="B407">
        <v>-5.8999999999999999E-3</v>
      </c>
      <c r="C407">
        <v>8.4699999999999998E-2</v>
      </c>
      <c r="D407">
        <v>4.53E-2</v>
      </c>
      <c r="E407">
        <v>-2.47E-2</v>
      </c>
      <c r="F407">
        <v>3.3999999999999998E-3</v>
      </c>
      <c r="H407">
        <v>199201</v>
      </c>
      <c r="I407">
        <v>0.16389999999999999</v>
      </c>
      <c r="J407">
        <v>0.1142</v>
      </c>
      <c r="K407">
        <v>7.4700000000000003E-2</v>
      </c>
      <c r="L407">
        <v>6.5199999999999994E-2</v>
      </c>
      <c r="M407">
        <v>4.9399999999999999E-2</v>
      </c>
      <c r="N407">
        <v>3.5499999999999997E-2</v>
      </c>
      <c r="O407">
        <v>8.6E-3</v>
      </c>
      <c r="P407">
        <v>8.8999999999999999E-3</v>
      </c>
      <c r="Q407">
        <v>-3.5000000000000001E-3</v>
      </c>
      <c r="R407">
        <v>-3.1099999999999999E-2</v>
      </c>
      <c r="S407">
        <v>0.19500000000000001</v>
      </c>
      <c r="T407">
        <v>-3.3700000000000001E-2</v>
      </c>
      <c r="U407">
        <v>1.2999999999999999E-3</v>
      </c>
      <c r="V407">
        <v>-4.3E-3</v>
      </c>
      <c r="W407">
        <v>-1.8200000000000001E-2</v>
      </c>
      <c r="X407">
        <v>-7.1999999999999998E-3</v>
      </c>
      <c r="Y407">
        <v>-4.1999999999999997E-3</v>
      </c>
      <c r="Z407">
        <v>5.4999999999999997E-3</v>
      </c>
      <c r="AA407">
        <v>1.9300000000000001E-2</v>
      </c>
      <c r="AB407">
        <v>5.4699999999999999E-2</v>
      </c>
      <c r="AC407">
        <v>0.12590000000000001</v>
      </c>
      <c r="AD407">
        <v>0.15959999999999999</v>
      </c>
      <c r="AE407">
        <v>5.5100000000000003E-2</v>
      </c>
      <c r="AF407">
        <v>1.43E-2</v>
      </c>
      <c r="AG407">
        <v>1.6500000000000001E-2</v>
      </c>
      <c r="AH407">
        <v>1E-4</v>
      </c>
      <c r="AI407">
        <v>-1.84E-2</v>
      </c>
      <c r="AJ407">
        <v>-2.0799999999999999E-2</v>
      </c>
      <c r="AK407">
        <v>-3.5799999999999998E-2</v>
      </c>
      <c r="AL407">
        <v>-9.9000000000000008E-3</v>
      </c>
      <c r="AM407">
        <v>-2.6100000000000002E-2</v>
      </c>
      <c r="AN407">
        <v>2.1100000000000001E-2</v>
      </c>
      <c r="AO407">
        <v>-3.4000000000000002E-2</v>
      </c>
    </row>
    <row r="408" spans="1:41">
      <c r="A408">
        <v>199202</v>
      </c>
      <c r="B408">
        <v>1.09E-2</v>
      </c>
      <c r="C408">
        <v>8.8000000000000005E-3</v>
      </c>
      <c r="D408">
        <v>6.3799999999999996E-2</v>
      </c>
      <c r="E408">
        <v>-6.1000000000000004E-3</v>
      </c>
      <c r="F408">
        <v>2.8E-3</v>
      </c>
      <c r="H408">
        <v>199202</v>
      </c>
      <c r="I408">
        <v>4.8399999999999999E-2</v>
      </c>
      <c r="J408">
        <v>3.4700000000000002E-2</v>
      </c>
      <c r="K408">
        <v>2.0799999999999999E-2</v>
      </c>
      <c r="L408">
        <v>2.18E-2</v>
      </c>
      <c r="M408">
        <v>2.1100000000000001E-2</v>
      </c>
      <c r="N408">
        <v>2.7300000000000001E-2</v>
      </c>
      <c r="O408">
        <v>1.7600000000000001E-2</v>
      </c>
      <c r="P408">
        <v>1.7100000000000001E-2</v>
      </c>
      <c r="Q408">
        <v>1.9300000000000001E-2</v>
      </c>
      <c r="R408">
        <v>2.3999999999999998E-3</v>
      </c>
      <c r="S408">
        <v>4.5999999999999999E-2</v>
      </c>
      <c r="T408">
        <v>-5.8999999999999999E-3</v>
      </c>
      <c r="U408">
        <v>8.3999999999999995E-3</v>
      </c>
      <c r="V408">
        <v>1.11E-2</v>
      </c>
      <c r="W408">
        <v>-8.9999999999999993E-3</v>
      </c>
      <c r="X408">
        <v>1.9599999999999999E-2</v>
      </c>
      <c r="Y408">
        <v>2.2599999999999999E-2</v>
      </c>
      <c r="Z408">
        <v>1.6500000000000001E-2</v>
      </c>
      <c r="AA408">
        <v>5.2499999999999998E-2</v>
      </c>
      <c r="AB408">
        <v>5.5399999999999998E-2</v>
      </c>
      <c r="AC408">
        <v>0.1152</v>
      </c>
      <c r="AD408">
        <v>0.1211</v>
      </c>
      <c r="AE408">
        <v>1.61E-2</v>
      </c>
      <c r="AF408">
        <v>5.4699999999999999E-2</v>
      </c>
      <c r="AG408">
        <v>1.0999999999999999E-2</v>
      </c>
      <c r="AH408">
        <v>1.46E-2</v>
      </c>
      <c r="AI408">
        <v>-6.9999999999999999E-4</v>
      </c>
      <c r="AJ408">
        <v>8.5000000000000006E-3</v>
      </c>
      <c r="AK408">
        <v>2E-3</v>
      </c>
      <c r="AL408">
        <v>1.7999999999999999E-2</v>
      </c>
      <c r="AM408">
        <v>1.3899999999999999E-2</v>
      </c>
      <c r="AN408">
        <v>5.7000000000000002E-3</v>
      </c>
      <c r="AO408">
        <v>-1.04E-2</v>
      </c>
    </row>
    <row r="409" spans="1:41">
      <c r="A409">
        <v>199203</v>
      </c>
      <c r="B409">
        <v>-2.6599999999999999E-2</v>
      </c>
      <c r="C409">
        <v>-1.04E-2</v>
      </c>
      <c r="D409">
        <v>3.6799999999999999E-2</v>
      </c>
      <c r="E409">
        <v>-3.5000000000000001E-3</v>
      </c>
      <c r="F409">
        <v>3.3999999999999998E-3</v>
      </c>
      <c r="H409">
        <v>199203</v>
      </c>
      <c r="I409">
        <v>-1.44E-2</v>
      </c>
      <c r="J409">
        <v>-4.9500000000000002E-2</v>
      </c>
      <c r="K409">
        <v>-4.1500000000000002E-2</v>
      </c>
      <c r="L409">
        <v>-3.8399999999999997E-2</v>
      </c>
      <c r="M409">
        <v>-2.8400000000000002E-2</v>
      </c>
      <c r="N409">
        <v>-2.6200000000000001E-2</v>
      </c>
      <c r="O409">
        <v>-3.0599999999999999E-2</v>
      </c>
      <c r="P409">
        <v>-3.4599999999999999E-2</v>
      </c>
      <c r="Q409">
        <v>-2.6599999999999999E-2</v>
      </c>
      <c r="R409">
        <v>-2.1600000000000001E-2</v>
      </c>
      <c r="S409">
        <v>7.1999999999999998E-3</v>
      </c>
      <c r="T409">
        <v>-3.8100000000000002E-2</v>
      </c>
      <c r="U409">
        <v>-0.04</v>
      </c>
      <c r="V409">
        <v>-1.7100000000000001E-2</v>
      </c>
      <c r="W409">
        <v>-2.41E-2</v>
      </c>
      <c r="X409">
        <v>-1.5E-3</v>
      </c>
      <c r="Y409">
        <v>-2.0400000000000001E-2</v>
      </c>
      <c r="Z409">
        <v>-1.11E-2</v>
      </c>
      <c r="AA409">
        <v>-1.84E-2</v>
      </c>
      <c r="AB409">
        <v>-1.5699999999999999E-2</v>
      </c>
      <c r="AC409">
        <v>8.9999999999999998E-4</v>
      </c>
      <c r="AD409">
        <v>3.9E-2</v>
      </c>
      <c r="AE409">
        <v>-5.6899999999999999E-2</v>
      </c>
      <c r="AF409">
        <v>-2.0400000000000001E-2</v>
      </c>
      <c r="AG409">
        <v>-3.04E-2</v>
      </c>
      <c r="AH409">
        <v>-1.4500000000000001E-2</v>
      </c>
      <c r="AI409">
        <v>-1.9900000000000001E-2</v>
      </c>
      <c r="AJ409">
        <v>-1.9300000000000001E-2</v>
      </c>
      <c r="AK409">
        <v>-1.5100000000000001E-2</v>
      </c>
      <c r="AL409">
        <v>-3.1399999999999997E-2</v>
      </c>
      <c r="AM409">
        <v>-3.1300000000000001E-2</v>
      </c>
      <c r="AN409">
        <v>-4.3799999999999999E-2</v>
      </c>
      <c r="AO409">
        <v>1.3100000000000001E-2</v>
      </c>
    </row>
    <row r="410" spans="1:41">
      <c r="A410">
        <v>199204</v>
      </c>
      <c r="B410">
        <v>1.0800000000000001E-2</v>
      </c>
      <c r="C410">
        <v>-6.0999999999999999E-2</v>
      </c>
      <c r="D410">
        <v>4.3299999999999998E-2</v>
      </c>
      <c r="E410">
        <v>-2.5999999999999999E-2</v>
      </c>
      <c r="F410">
        <v>3.2000000000000002E-3</v>
      </c>
      <c r="H410">
        <v>199204</v>
      </c>
      <c r="I410">
        <v>-5.5300000000000002E-2</v>
      </c>
      <c r="J410">
        <v>-5.21E-2</v>
      </c>
      <c r="K410">
        <v>-4.8300000000000003E-2</v>
      </c>
      <c r="L410">
        <v>-3.61E-2</v>
      </c>
      <c r="M410">
        <v>-1.3899999999999999E-2</v>
      </c>
      <c r="N410">
        <v>-2.47E-2</v>
      </c>
      <c r="O410">
        <v>-5.7999999999999996E-3</v>
      </c>
      <c r="P410">
        <v>1.2500000000000001E-2</v>
      </c>
      <c r="Q410">
        <v>1.7100000000000001E-2</v>
      </c>
      <c r="R410">
        <v>2.64E-2</v>
      </c>
      <c r="S410">
        <v>-8.1699999999999995E-2</v>
      </c>
      <c r="T410">
        <v>-1.9300000000000001E-2</v>
      </c>
      <c r="U410">
        <v>2.5999999999999999E-3</v>
      </c>
      <c r="V410">
        <v>1.89E-2</v>
      </c>
      <c r="W410">
        <v>5.3400000000000003E-2</v>
      </c>
      <c r="X410">
        <v>3.3700000000000001E-2</v>
      </c>
      <c r="Y410">
        <v>2.75E-2</v>
      </c>
      <c r="Z410">
        <v>2.24E-2</v>
      </c>
      <c r="AA410">
        <v>1.84E-2</v>
      </c>
      <c r="AB410">
        <v>1.61E-2</v>
      </c>
      <c r="AC410">
        <v>6.4000000000000001E-2</v>
      </c>
      <c r="AD410">
        <v>8.3299999999999999E-2</v>
      </c>
      <c r="AE410">
        <v>1.6000000000000001E-3</v>
      </c>
      <c r="AF410">
        <v>5.2299999999999999E-2</v>
      </c>
      <c r="AG410">
        <v>1.77E-2</v>
      </c>
      <c r="AH410">
        <v>3.3700000000000001E-2</v>
      </c>
      <c r="AI410">
        <v>2.1100000000000001E-2</v>
      </c>
      <c r="AJ410">
        <v>2.6100000000000002E-2</v>
      </c>
      <c r="AK410">
        <v>3.2000000000000002E-3</v>
      </c>
      <c r="AL410">
        <v>1E-3</v>
      </c>
      <c r="AM410">
        <v>-1.43E-2</v>
      </c>
      <c r="AN410">
        <v>-2.8000000000000001E-2</v>
      </c>
      <c r="AO410">
        <v>-2.9600000000000001E-2</v>
      </c>
    </row>
    <row r="411" spans="1:41">
      <c r="A411">
        <v>199205</v>
      </c>
      <c r="B411">
        <v>3.0000000000000001E-3</v>
      </c>
      <c r="C411">
        <v>3.8999999999999998E-3</v>
      </c>
      <c r="D411">
        <v>1.2500000000000001E-2</v>
      </c>
      <c r="E411">
        <v>1E-3</v>
      </c>
      <c r="F411">
        <v>2.8E-3</v>
      </c>
      <c r="H411">
        <v>199205</v>
      </c>
      <c r="I411">
        <v>-5.0000000000000001E-4</v>
      </c>
      <c r="J411">
        <v>-3.5999999999999999E-3</v>
      </c>
      <c r="K411">
        <v>-1E-4</v>
      </c>
      <c r="L411">
        <v>9.1000000000000004E-3</v>
      </c>
      <c r="M411">
        <v>5.1000000000000004E-3</v>
      </c>
      <c r="N411">
        <v>7.4999999999999997E-3</v>
      </c>
      <c r="O411">
        <v>4.1999999999999997E-3</v>
      </c>
      <c r="P411">
        <v>2.0999999999999999E-3</v>
      </c>
      <c r="Q411">
        <v>3.2000000000000002E-3</v>
      </c>
      <c r="R411">
        <v>3.7000000000000002E-3</v>
      </c>
      <c r="S411">
        <v>-4.1999999999999997E-3</v>
      </c>
      <c r="T411">
        <v>8.6999999999999994E-3</v>
      </c>
      <c r="U411">
        <v>3.3999999999999998E-3</v>
      </c>
      <c r="V411">
        <v>5.9999999999999995E-4</v>
      </c>
      <c r="W411">
        <v>1.6999999999999999E-3</v>
      </c>
      <c r="X411">
        <v>-8.8999999999999999E-3</v>
      </c>
      <c r="Y411">
        <v>1.5800000000000002E-2</v>
      </c>
      <c r="Z411">
        <v>2.3E-3</v>
      </c>
      <c r="AA411">
        <v>-2.5000000000000001E-3</v>
      </c>
      <c r="AB411">
        <v>1.3100000000000001E-2</v>
      </c>
      <c r="AC411">
        <v>6.6E-3</v>
      </c>
      <c r="AD411">
        <v>-2.0999999999999999E-3</v>
      </c>
      <c r="AE411">
        <v>3.3099999999999997E-2</v>
      </c>
      <c r="AF411">
        <v>1.4800000000000001E-2</v>
      </c>
      <c r="AG411">
        <v>-8.2000000000000007E-3</v>
      </c>
      <c r="AH411">
        <v>-4.7000000000000002E-3</v>
      </c>
      <c r="AI411">
        <v>-2.0999999999999999E-3</v>
      </c>
      <c r="AJ411">
        <v>2.2000000000000001E-3</v>
      </c>
      <c r="AK411">
        <v>-4.5999999999999999E-3</v>
      </c>
      <c r="AL411">
        <v>1.5800000000000002E-2</v>
      </c>
      <c r="AM411">
        <v>6.8999999999999999E-3</v>
      </c>
      <c r="AN411">
        <v>2.0400000000000001E-2</v>
      </c>
      <c r="AO411">
        <v>-1.2699999999999999E-2</v>
      </c>
    </row>
    <row r="412" spans="1:41">
      <c r="A412">
        <v>199206</v>
      </c>
      <c r="B412">
        <v>-2.3400000000000001E-2</v>
      </c>
      <c r="C412">
        <v>-3.1199999999999999E-2</v>
      </c>
      <c r="D412">
        <v>3.39E-2</v>
      </c>
      <c r="E412">
        <v>-6.1000000000000004E-3</v>
      </c>
      <c r="F412">
        <v>3.2000000000000002E-3</v>
      </c>
      <c r="H412">
        <v>199206</v>
      </c>
      <c r="I412">
        <v>-5.04E-2</v>
      </c>
      <c r="J412">
        <v>-5.74E-2</v>
      </c>
      <c r="K412">
        <v>-4.3299999999999998E-2</v>
      </c>
      <c r="L412">
        <v>-3.8199999999999998E-2</v>
      </c>
      <c r="M412">
        <v>-3.5499999999999997E-2</v>
      </c>
      <c r="N412">
        <v>-3.0300000000000001E-2</v>
      </c>
      <c r="O412">
        <v>-3.2599999999999997E-2</v>
      </c>
      <c r="P412">
        <v>-1.8499999999999999E-2</v>
      </c>
      <c r="Q412">
        <v>-2.0299999999999999E-2</v>
      </c>
      <c r="R412">
        <v>-1.9199999999999998E-2</v>
      </c>
      <c r="S412">
        <v>-3.1199999999999999E-2</v>
      </c>
      <c r="T412">
        <v>-3.7400000000000003E-2</v>
      </c>
      <c r="U412">
        <v>-2.8899999999999999E-2</v>
      </c>
      <c r="V412">
        <v>-1.4999999999999999E-2</v>
      </c>
      <c r="W412">
        <v>-7.4000000000000003E-3</v>
      </c>
      <c r="X412">
        <v>-3.32E-2</v>
      </c>
      <c r="Y412">
        <v>-1.78E-2</v>
      </c>
      <c r="Z412">
        <v>-1.2E-2</v>
      </c>
      <c r="AA412">
        <v>1.2999999999999999E-3</v>
      </c>
      <c r="AB412">
        <v>-2.24E-2</v>
      </c>
      <c r="AC412">
        <v>1.0200000000000001E-2</v>
      </c>
      <c r="AD412">
        <v>4.7600000000000003E-2</v>
      </c>
      <c r="AE412">
        <v>-5.9700000000000003E-2</v>
      </c>
      <c r="AF412">
        <v>-3.73E-2</v>
      </c>
      <c r="AG412">
        <v>-1.35E-2</v>
      </c>
      <c r="AH412">
        <v>-1.5299999999999999E-2</v>
      </c>
      <c r="AI412">
        <v>-6.7999999999999996E-3</v>
      </c>
      <c r="AJ412">
        <v>-1.3899999999999999E-2</v>
      </c>
      <c r="AK412">
        <v>-1.0999999999999999E-2</v>
      </c>
      <c r="AL412">
        <v>-3.3099999999999997E-2</v>
      </c>
      <c r="AM412">
        <v>-4.7300000000000002E-2</v>
      </c>
      <c r="AN412">
        <v>-4.4200000000000003E-2</v>
      </c>
      <c r="AO412">
        <v>1.55E-2</v>
      </c>
    </row>
    <row r="413" spans="1:41">
      <c r="A413">
        <v>199207</v>
      </c>
      <c r="B413">
        <v>3.7699999999999997E-2</v>
      </c>
      <c r="C413">
        <v>-4.4000000000000003E-3</v>
      </c>
      <c r="D413">
        <v>-5.4000000000000003E-3</v>
      </c>
      <c r="E413">
        <v>1.43E-2</v>
      </c>
      <c r="F413">
        <v>3.0999999999999999E-3</v>
      </c>
      <c r="H413">
        <v>199207</v>
      </c>
      <c r="I413">
        <v>2.1499999999999998E-2</v>
      </c>
      <c r="J413">
        <v>2.81E-2</v>
      </c>
      <c r="K413">
        <v>3.7699999999999997E-2</v>
      </c>
      <c r="L413">
        <v>2.9899999999999999E-2</v>
      </c>
      <c r="M413">
        <v>3.78E-2</v>
      </c>
      <c r="N413">
        <v>4.7600000000000003E-2</v>
      </c>
      <c r="O413">
        <v>3.4599999999999999E-2</v>
      </c>
      <c r="P413">
        <v>4.1799999999999997E-2</v>
      </c>
      <c r="Q413">
        <v>3.9100000000000003E-2</v>
      </c>
      <c r="R413">
        <v>3.7600000000000001E-2</v>
      </c>
      <c r="S413">
        <v>-1.61E-2</v>
      </c>
      <c r="T413">
        <v>4.7100000000000003E-2</v>
      </c>
      <c r="U413">
        <v>3.8600000000000002E-2</v>
      </c>
      <c r="V413">
        <v>1.9699999999999999E-2</v>
      </c>
      <c r="W413">
        <v>5.33E-2</v>
      </c>
      <c r="X413">
        <v>4.48E-2</v>
      </c>
      <c r="Y413">
        <v>3.7699999999999997E-2</v>
      </c>
      <c r="Z413">
        <v>3.15E-2</v>
      </c>
      <c r="AA413">
        <v>3.4700000000000002E-2</v>
      </c>
      <c r="AB413">
        <v>3.0099999999999998E-2</v>
      </c>
      <c r="AC413">
        <v>-1.2999999999999999E-2</v>
      </c>
      <c r="AD413">
        <v>-6.0100000000000001E-2</v>
      </c>
      <c r="AE413">
        <v>2.2700000000000001E-2</v>
      </c>
      <c r="AF413">
        <v>3.9199999999999999E-2</v>
      </c>
      <c r="AG413">
        <v>2.6599999999999999E-2</v>
      </c>
      <c r="AH413">
        <v>3.1300000000000001E-2</v>
      </c>
      <c r="AI413">
        <v>4.0599999999999997E-2</v>
      </c>
      <c r="AJ413">
        <v>4.2299999999999997E-2</v>
      </c>
      <c r="AK413">
        <v>4.7399999999999998E-2</v>
      </c>
      <c r="AL413">
        <v>3.5499999999999997E-2</v>
      </c>
      <c r="AM413">
        <v>4.2000000000000003E-2</v>
      </c>
      <c r="AN413">
        <v>3.7499999999999999E-2</v>
      </c>
      <c r="AO413">
        <v>1.4800000000000001E-2</v>
      </c>
    </row>
    <row r="414" spans="1:41">
      <c r="A414">
        <v>199208</v>
      </c>
      <c r="B414">
        <v>-2.3800000000000002E-2</v>
      </c>
      <c r="C414">
        <v>-1.1999999999999999E-3</v>
      </c>
      <c r="D414">
        <v>-1.0500000000000001E-2</v>
      </c>
      <c r="E414">
        <v>-5.1999999999999998E-3</v>
      </c>
      <c r="F414">
        <v>2.5999999999999999E-3</v>
      </c>
      <c r="H414">
        <v>199208</v>
      </c>
      <c r="I414">
        <v>-3.5499999999999997E-2</v>
      </c>
      <c r="J414">
        <v>-3.3000000000000002E-2</v>
      </c>
      <c r="K414">
        <v>-2.93E-2</v>
      </c>
      <c r="L414">
        <v>-2.8199999999999999E-2</v>
      </c>
      <c r="M414">
        <v>-3.5999999999999997E-2</v>
      </c>
      <c r="N414">
        <v>-2.4899999999999999E-2</v>
      </c>
      <c r="O414">
        <v>-2.69E-2</v>
      </c>
      <c r="P414">
        <v>-2.24E-2</v>
      </c>
      <c r="Q414">
        <v>-2.8000000000000001E-2</v>
      </c>
      <c r="R414">
        <v>-2.0899999999999998E-2</v>
      </c>
      <c r="S414">
        <v>-1.46E-2</v>
      </c>
      <c r="T414">
        <v>-1.3299999999999999E-2</v>
      </c>
      <c r="U414">
        <v>-1.23E-2</v>
      </c>
      <c r="V414">
        <v>-2.6599999999999999E-2</v>
      </c>
      <c r="W414">
        <v>-3.9699999999999999E-2</v>
      </c>
      <c r="X414">
        <v>-1.18E-2</v>
      </c>
      <c r="Y414">
        <v>-1.23E-2</v>
      </c>
      <c r="Z414">
        <v>-3.6799999999999999E-2</v>
      </c>
      <c r="AA414">
        <v>-2.5000000000000001E-2</v>
      </c>
      <c r="AB414">
        <v>-4.2000000000000003E-2</v>
      </c>
      <c r="AC414">
        <v>-9.4600000000000004E-2</v>
      </c>
      <c r="AD414">
        <v>-8.1299999999999997E-2</v>
      </c>
      <c r="AE414">
        <v>-3.6900000000000002E-2</v>
      </c>
      <c r="AF414">
        <v>-2.3800000000000002E-2</v>
      </c>
      <c r="AG414">
        <v>-2.3300000000000001E-2</v>
      </c>
      <c r="AH414">
        <v>-6.6E-3</v>
      </c>
      <c r="AI414">
        <v>-2.2599999999999999E-2</v>
      </c>
      <c r="AJ414">
        <v>-8.0999999999999996E-3</v>
      </c>
      <c r="AK414">
        <v>-3.6900000000000002E-2</v>
      </c>
      <c r="AL414">
        <v>-2.92E-2</v>
      </c>
      <c r="AM414">
        <v>-2.86E-2</v>
      </c>
      <c r="AN414">
        <v>-4.7800000000000002E-2</v>
      </c>
      <c r="AO414">
        <v>-1.09E-2</v>
      </c>
    </row>
    <row r="415" spans="1:41">
      <c r="A415">
        <v>199209</v>
      </c>
      <c r="B415">
        <v>1.1900000000000001E-2</v>
      </c>
      <c r="C415">
        <v>5.3E-3</v>
      </c>
      <c r="D415">
        <v>-2.3999999999999998E-3</v>
      </c>
      <c r="E415">
        <v>1.44E-2</v>
      </c>
      <c r="F415">
        <v>2.5999999999999999E-3</v>
      </c>
      <c r="H415">
        <v>199209</v>
      </c>
      <c r="I415">
        <v>5.0000000000000001E-3</v>
      </c>
      <c r="J415">
        <v>8.0999999999999996E-3</v>
      </c>
      <c r="K415">
        <v>3.32E-2</v>
      </c>
      <c r="L415">
        <v>1.7000000000000001E-2</v>
      </c>
      <c r="M415">
        <v>1.7399999999999999E-2</v>
      </c>
      <c r="N415">
        <v>2.81E-2</v>
      </c>
      <c r="O415">
        <v>8.3999999999999995E-3</v>
      </c>
      <c r="P415">
        <v>1.5100000000000001E-2</v>
      </c>
      <c r="Q415">
        <v>2.2700000000000001E-2</v>
      </c>
      <c r="R415">
        <v>6.4000000000000003E-3</v>
      </c>
      <c r="S415">
        <v>-1.4E-3</v>
      </c>
      <c r="T415">
        <v>-2.0000000000000001E-4</v>
      </c>
      <c r="U415">
        <v>2.4400000000000002E-2</v>
      </c>
      <c r="V415">
        <v>3.7999999999999999E-2</v>
      </c>
      <c r="W415">
        <v>1.8599999999999998E-2</v>
      </c>
      <c r="X415">
        <v>3.7000000000000002E-3</v>
      </c>
      <c r="Y415">
        <v>1.8200000000000001E-2</v>
      </c>
      <c r="Z415">
        <v>-9.4999999999999998E-3</v>
      </c>
      <c r="AA415">
        <v>1.7000000000000001E-2</v>
      </c>
      <c r="AB415">
        <v>1.44E-2</v>
      </c>
      <c r="AC415">
        <v>-8.0000000000000002E-3</v>
      </c>
      <c r="AD415">
        <v>-7.7999999999999996E-3</v>
      </c>
      <c r="AE415">
        <v>-4.7000000000000002E-3</v>
      </c>
      <c r="AF415">
        <v>-1.6000000000000001E-3</v>
      </c>
      <c r="AG415">
        <v>1.8700000000000001E-2</v>
      </c>
      <c r="AH415">
        <v>3.8999999999999998E-3</v>
      </c>
      <c r="AI415">
        <v>1.9199999999999998E-2</v>
      </c>
      <c r="AJ415">
        <v>8.3999999999999995E-3</v>
      </c>
      <c r="AK415">
        <v>1.3299999999999999E-2</v>
      </c>
      <c r="AL415">
        <v>-1.1999999999999999E-3</v>
      </c>
      <c r="AM415">
        <v>2.0799999999999999E-2</v>
      </c>
      <c r="AN415">
        <v>4.0500000000000001E-2</v>
      </c>
      <c r="AO415">
        <v>4.5199999999999997E-2</v>
      </c>
    </row>
    <row r="416" spans="1:41">
      <c r="A416">
        <v>199210</v>
      </c>
      <c r="B416">
        <v>1.01E-2</v>
      </c>
      <c r="C416">
        <v>2.07E-2</v>
      </c>
      <c r="D416">
        <v>-2.0799999999999999E-2</v>
      </c>
      <c r="E416">
        <v>2.7300000000000001E-2</v>
      </c>
      <c r="F416">
        <v>2.3E-3</v>
      </c>
      <c r="H416">
        <v>199210</v>
      </c>
      <c r="I416">
        <v>1.12E-2</v>
      </c>
      <c r="J416">
        <v>3.0099999999999998E-2</v>
      </c>
      <c r="K416">
        <v>3.2000000000000001E-2</v>
      </c>
      <c r="L416">
        <v>3.27E-2</v>
      </c>
      <c r="M416">
        <v>3.6299999999999999E-2</v>
      </c>
      <c r="N416">
        <v>3.0800000000000001E-2</v>
      </c>
      <c r="O416">
        <v>2.3800000000000002E-2</v>
      </c>
      <c r="P416">
        <v>2.8199999999999999E-2</v>
      </c>
      <c r="Q416">
        <v>1.6899999999999998E-2</v>
      </c>
      <c r="R416">
        <v>-1.6000000000000001E-3</v>
      </c>
      <c r="S416">
        <v>1.2800000000000001E-2</v>
      </c>
      <c r="T416">
        <v>2.07E-2</v>
      </c>
      <c r="U416">
        <v>3.4200000000000001E-2</v>
      </c>
      <c r="V416">
        <v>1.9400000000000001E-2</v>
      </c>
      <c r="W416">
        <v>8.3000000000000001E-3</v>
      </c>
      <c r="X416">
        <v>-1.14E-2</v>
      </c>
      <c r="Y416">
        <v>-1.2200000000000001E-2</v>
      </c>
      <c r="Z416">
        <v>-1.7500000000000002E-2</v>
      </c>
      <c r="AA416">
        <v>4.1999999999999997E-3</v>
      </c>
      <c r="AB416">
        <v>1.5100000000000001E-2</v>
      </c>
      <c r="AC416">
        <v>8.0999999999999996E-3</v>
      </c>
      <c r="AD416">
        <v>-1.26E-2</v>
      </c>
      <c r="AE416">
        <v>2.0799999999999999E-2</v>
      </c>
      <c r="AF416">
        <v>-6.9999999999999999E-4</v>
      </c>
      <c r="AG416">
        <v>-1.24E-2</v>
      </c>
      <c r="AH416">
        <v>1.3599999999999999E-2</v>
      </c>
      <c r="AI416">
        <v>-2.0000000000000001E-4</v>
      </c>
      <c r="AJ416">
        <v>5.7000000000000002E-3</v>
      </c>
      <c r="AK416">
        <v>-6.7999999999999996E-3</v>
      </c>
      <c r="AL416">
        <v>2.0799999999999999E-2</v>
      </c>
      <c r="AM416">
        <v>2.3E-2</v>
      </c>
      <c r="AN416">
        <v>5.0599999999999999E-2</v>
      </c>
      <c r="AO416">
        <v>2.98E-2</v>
      </c>
    </row>
    <row r="417" spans="1:41">
      <c r="A417">
        <v>199211</v>
      </c>
      <c r="B417">
        <v>4.1300000000000003E-2</v>
      </c>
      <c r="C417">
        <v>3.6900000000000002E-2</v>
      </c>
      <c r="D417">
        <v>-1.47E-2</v>
      </c>
      <c r="E417">
        <v>-3.3999999999999998E-3</v>
      </c>
      <c r="F417">
        <v>2.3E-3</v>
      </c>
      <c r="H417">
        <v>199211</v>
      </c>
      <c r="I417">
        <v>7.1800000000000003E-2</v>
      </c>
      <c r="J417">
        <v>0.1008</v>
      </c>
      <c r="K417">
        <v>8.2100000000000006E-2</v>
      </c>
      <c r="L417">
        <v>7.0900000000000005E-2</v>
      </c>
      <c r="M417">
        <v>7.1499999999999994E-2</v>
      </c>
      <c r="N417">
        <v>6.6799999999999998E-2</v>
      </c>
      <c r="O417">
        <v>4.3799999999999999E-2</v>
      </c>
      <c r="P417">
        <v>4.7500000000000001E-2</v>
      </c>
      <c r="Q417">
        <v>4.2700000000000002E-2</v>
      </c>
      <c r="R417">
        <v>2.9399999999999999E-2</v>
      </c>
      <c r="S417">
        <v>4.24E-2</v>
      </c>
      <c r="T417">
        <v>4.1000000000000002E-2</v>
      </c>
      <c r="U417">
        <v>5.5300000000000002E-2</v>
      </c>
      <c r="V417">
        <v>5.5500000000000001E-2</v>
      </c>
      <c r="W417">
        <v>4.4600000000000001E-2</v>
      </c>
      <c r="X417">
        <v>1.89E-2</v>
      </c>
      <c r="Y417">
        <v>1.1299999999999999E-2</v>
      </c>
      <c r="Z417">
        <v>3.6700000000000003E-2</v>
      </c>
      <c r="AA417">
        <v>2.4400000000000002E-2</v>
      </c>
      <c r="AB417">
        <v>5.3600000000000002E-2</v>
      </c>
      <c r="AC417">
        <v>8.1100000000000005E-2</v>
      </c>
      <c r="AD417">
        <v>4.0099999999999997E-2</v>
      </c>
      <c r="AE417">
        <v>7.51E-2</v>
      </c>
      <c r="AF417">
        <v>4.02E-2</v>
      </c>
      <c r="AG417">
        <v>4.1799999999999997E-2</v>
      </c>
      <c r="AH417">
        <v>3.7100000000000001E-2</v>
      </c>
      <c r="AI417">
        <v>3.8199999999999998E-2</v>
      </c>
      <c r="AJ417">
        <v>1.4999999999999999E-2</v>
      </c>
      <c r="AK417">
        <v>4.0800000000000003E-2</v>
      </c>
      <c r="AL417">
        <v>4.3200000000000002E-2</v>
      </c>
      <c r="AM417">
        <v>3.61E-2</v>
      </c>
      <c r="AN417">
        <v>8.2699999999999996E-2</v>
      </c>
      <c r="AO417">
        <v>7.6E-3</v>
      </c>
    </row>
    <row r="418" spans="1:41">
      <c r="A418">
        <v>199212</v>
      </c>
      <c r="B418">
        <v>1.5299999999999999E-2</v>
      </c>
      <c r="C418">
        <v>1.6400000000000001E-2</v>
      </c>
      <c r="D418">
        <v>2.52E-2</v>
      </c>
      <c r="E418">
        <v>4.4699999999999997E-2</v>
      </c>
      <c r="F418">
        <v>2.8E-3</v>
      </c>
      <c r="H418">
        <v>199212</v>
      </c>
      <c r="I418">
        <v>4.6199999999999998E-2</v>
      </c>
      <c r="J418">
        <v>2.8000000000000001E-2</v>
      </c>
      <c r="K418">
        <v>2.64E-2</v>
      </c>
      <c r="L418">
        <v>3.2399999999999998E-2</v>
      </c>
      <c r="M418">
        <v>3.2199999999999999E-2</v>
      </c>
      <c r="N418">
        <v>3.5200000000000002E-2</v>
      </c>
      <c r="O418">
        <v>2.64E-2</v>
      </c>
      <c r="P418">
        <v>2.6700000000000002E-2</v>
      </c>
      <c r="Q418">
        <v>8.6999999999999994E-3</v>
      </c>
      <c r="R418">
        <v>8.5000000000000006E-3</v>
      </c>
      <c r="S418">
        <v>3.7699999999999997E-2</v>
      </c>
      <c r="T418">
        <v>-8.5000000000000006E-3</v>
      </c>
      <c r="U418">
        <v>8.6999999999999994E-3</v>
      </c>
      <c r="V418">
        <v>3.56E-2</v>
      </c>
      <c r="W418">
        <v>1.9800000000000002E-2</v>
      </c>
      <c r="X418">
        <v>3.1800000000000002E-2</v>
      </c>
      <c r="Y418">
        <v>2.47E-2</v>
      </c>
      <c r="Z418">
        <v>-5.1000000000000004E-3</v>
      </c>
      <c r="AA418">
        <v>3.3099999999999997E-2</v>
      </c>
      <c r="AB418">
        <v>3.2800000000000003E-2</v>
      </c>
      <c r="AC418">
        <v>3.6499999999999998E-2</v>
      </c>
      <c r="AD418">
        <v>4.4999999999999998E-2</v>
      </c>
      <c r="AE418">
        <v>-1.8100000000000002E-2</v>
      </c>
      <c r="AF418">
        <v>-3.15E-2</v>
      </c>
      <c r="AG418">
        <v>-5.7999999999999996E-3</v>
      </c>
      <c r="AH418">
        <v>1.32E-2</v>
      </c>
      <c r="AI418">
        <v>2.5399999999999999E-2</v>
      </c>
      <c r="AJ418">
        <v>1.41E-2</v>
      </c>
      <c r="AK418">
        <v>2.4899999999999999E-2</v>
      </c>
      <c r="AL418">
        <v>8.0000000000000002E-3</v>
      </c>
      <c r="AM418">
        <v>2.0400000000000001E-2</v>
      </c>
      <c r="AN418">
        <v>5.4699999999999999E-2</v>
      </c>
      <c r="AO418">
        <v>7.2800000000000004E-2</v>
      </c>
    </row>
    <row r="419" spans="1:41">
      <c r="A419">
        <v>199301</v>
      </c>
      <c r="B419">
        <v>9.4000000000000004E-3</v>
      </c>
      <c r="C419">
        <v>2.06E-2</v>
      </c>
      <c r="D419">
        <v>5.8799999999999998E-2</v>
      </c>
      <c r="E419">
        <v>4.82E-2</v>
      </c>
      <c r="F419">
        <v>2.3E-3</v>
      </c>
      <c r="H419">
        <v>199301</v>
      </c>
      <c r="I419">
        <v>7.7100000000000002E-2</v>
      </c>
      <c r="J419">
        <v>3.44E-2</v>
      </c>
      <c r="K419">
        <v>3.2199999999999999E-2</v>
      </c>
      <c r="L419">
        <v>2.1899999999999999E-2</v>
      </c>
      <c r="M419">
        <v>2.2700000000000001E-2</v>
      </c>
      <c r="N419">
        <v>1.46E-2</v>
      </c>
      <c r="O419">
        <v>1.3899999999999999E-2</v>
      </c>
      <c r="P419">
        <v>2.3099999999999999E-2</v>
      </c>
      <c r="Q419">
        <v>1.5900000000000001E-2</v>
      </c>
      <c r="R419">
        <v>-2E-3</v>
      </c>
      <c r="S419">
        <v>7.9100000000000004E-2</v>
      </c>
      <c r="T419">
        <v>-2.9600000000000001E-2</v>
      </c>
      <c r="U419">
        <v>2.3999999999999998E-3</v>
      </c>
      <c r="V419">
        <v>1.6899999999999998E-2</v>
      </c>
      <c r="W419">
        <v>4.7000000000000002E-3</v>
      </c>
      <c r="X419">
        <v>1.0699999999999999E-2</v>
      </c>
      <c r="Y419">
        <v>1.8599999999999998E-2</v>
      </c>
      <c r="Z419">
        <v>3.0200000000000001E-2</v>
      </c>
      <c r="AA419">
        <v>3.0700000000000002E-2</v>
      </c>
      <c r="AB419">
        <v>5.2699999999999997E-2</v>
      </c>
      <c r="AC419">
        <v>9.74E-2</v>
      </c>
      <c r="AD419">
        <v>0.127</v>
      </c>
      <c r="AE419">
        <v>1.1299999999999999E-2</v>
      </c>
      <c r="AF419">
        <v>-3.7600000000000001E-2</v>
      </c>
      <c r="AG419">
        <v>-2.1600000000000001E-2</v>
      </c>
      <c r="AH419">
        <v>0</v>
      </c>
      <c r="AI419">
        <v>1.1999999999999999E-3</v>
      </c>
      <c r="AJ419">
        <v>7.7999999999999996E-3</v>
      </c>
      <c r="AK419">
        <v>2.2800000000000001E-2</v>
      </c>
      <c r="AL419">
        <v>1.7000000000000001E-2</v>
      </c>
      <c r="AM419">
        <v>4.7100000000000003E-2</v>
      </c>
      <c r="AN419">
        <v>6.13E-2</v>
      </c>
      <c r="AO419">
        <v>0.05</v>
      </c>
    </row>
    <row r="420" spans="1:41">
      <c r="A420">
        <v>199302</v>
      </c>
      <c r="B420">
        <v>1.2999999999999999E-3</v>
      </c>
      <c r="C420">
        <v>-3.4200000000000001E-2</v>
      </c>
      <c r="D420">
        <v>6.4500000000000002E-2</v>
      </c>
      <c r="E420">
        <v>3.1300000000000001E-2</v>
      </c>
      <c r="F420">
        <v>2.2000000000000001E-3</v>
      </c>
      <c r="H420">
        <v>199302</v>
      </c>
      <c r="I420">
        <v>-2.2599999999999999E-2</v>
      </c>
      <c r="J420">
        <v>-4.6600000000000003E-2</v>
      </c>
      <c r="K420">
        <v>-3.2300000000000002E-2</v>
      </c>
      <c r="L420">
        <v>-2.5100000000000001E-2</v>
      </c>
      <c r="M420">
        <v>-1.61E-2</v>
      </c>
      <c r="N420">
        <v>-1.8599999999999998E-2</v>
      </c>
      <c r="O420">
        <v>-3.0999999999999999E-3</v>
      </c>
      <c r="P420">
        <v>-2.0999999999999999E-3</v>
      </c>
      <c r="Q420">
        <v>5.1000000000000004E-3</v>
      </c>
      <c r="R420">
        <v>1.04E-2</v>
      </c>
      <c r="S420">
        <v>-3.3000000000000002E-2</v>
      </c>
      <c r="T420">
        <v>-4.7600000000000003E-2</v>
      </c>
      <c r="U420">
        <v>-2.7E-2</v>
      </c>
      <c r="V420">
        <v>6.7999999999999996E-3</v>
      </c>
      <c r="W420">
        <v>2.3099999999999999E-2</v>
      </c>
      <c r="X420">
        <v>3.5299999999999998E-2</v>
      </c>
      <c r="Y420">
        <v>4.02E-2</v>
      </c>
      <c r="Z420">
        <v>4.1599999999999998E-2</v>
      </c>
      <c r="AA420">
        <v>3.2500000000000001E-2</v>
      </c>
      <c r="AB420">
        <v>2.8799999999999999E-2</v>
      </c>
      <c r="AC420">
        <v>9.2999999999999992E-3</v>
      </c>
      <c r="AD420">
        <v>5.6899999999999999E-2</v>
      </c>
      <c r="AE420">
        <v>-2.5499999999999998E-2</v>
      </c>
      <c r="AF420">
        <v>-2.0199999999999999E-2</v>
      </c>
      <c r="AG420">
        <v>-2.7300000000000001E-2</v>
      </c>
      <c r="AH420">
        <v>-2.7E-2</v>
      </c>
      <c r="AI420">
        <v>2.7000000000000001E-3</v>
      </c>
      <c r="AJ420">
        <v>3.09E-2</v>
      </c>
      <c r="AK420">
        <v>1.41E-2</v>
      </c>
      <c r="AL420">
        <v>8.9999999999999993E-3</v>
      </c>
      <c r="AM420">
        <v>2.0299999999999999E-2</v>
      </c>
      <c r="AN420">
        <v>-8.0999999999999996E-3</v>
      </c>
      <c r="AO420">
        <v>1.7399999999999999E-2</v>
      </c>
    </row>
    <row r="421" spans="1:41">
      <c r="A421">
        <v>199303</v>
      </c>
      <c r="B421">
        <v>2.3099999999999999E-2</v>
      </c>
      <c r="C421">
        <v>2.3E-3</v>
      </c>
      <c r="D421">
        <v>1.2500000000000001E-2</v>
      </c>
      <c r="E421">
        <v>3.7400000000000003E-2</v>
      </c>
      <c r="F421">
        <v>2.5000000000000001E-3</v>
      </c>
      <c r="H421">
        <v>199303</v>
      </c>
      <c r="I421">
        <v>3.3799999999999997E-2</v>
      </c>
      <c r="J421">
        <v>2.4899999999999999E-2</v>
      </c>
      <c r="K421">
        <v>2.6499999999999999E-2</v>
      </c>
      <c r="L421">
        <v>2.41E-2</v>
      </c>
      <c r="M421">
        <v>3.27E-2</v>
      </c>
      <c r="N421">
        <v>4.4999999999999998E-2</v>
      </c>
      <c r="O421">
        <v>3.5000000000000003E-2</v>
      </c>
      <c r="P421">
        <v>3.0300000000000001E-2</v>
      </c>
      <c r="Q421">
        <v>2.8799999999999999E-2</v>
      </c>
      <c r="R421">
        <v>1.54E-2</v>
      </c>
      <c r="S421">
        <v>1.84E-2</v>
      </c>
      <c r="T421">
        <v>4.4999999999999997E-3</v>
      </c>
      <c r="U421">
        <v>2.0799999999999999E-2</v>
      </c>
      <c r="V421">
        <v>3.2199999999999999E-2</v>
      </c>
      <c r="W421">
        <v>3.6200000000000003E-2</v>
      </c>
      <c r="X421">
        <v>2.87E-2</v>
      </c>
      <c r="Y421">
        <v>3.5700000000000003E-2</v>
      </c>
      <c r="Z421">
        <v>9.2999999999999992E-3</v>
      </c>
      <c r="AA421">
        <v>1.7999999999999999E-2</v>
      </c>
      <c r="AB421">
        <v>2.0500000000000001E-2</v>
      </c>
      <c r="AC421">
        <v>4.7600000000000003E-2</v>
      </c>
      <c r="AD421">
        <v>4.3099999999999999E-2</v>
      </c>
      <c r="AE421">
        <v>-3.0599999999999999E-2</v>
      </c>
      <c r="AF421">
        <v>7.1999999999999998E-3</v>
      </c>
      <c r="AG421">
        <v>1.6199999999999999E-2</v>
      </c>
      <c r="AH421">
        <v>5.5999999999999999E-3</v>
      </c>
      <c r="AI421">
        <v>2.2499999999999999E-2</v>
      </c>
      <c r="AJ421">
        <v>3.2300000000000002E-2</v>
      </c>
      <c r="AK421">
        <v>8.6E-3</v>
      </c>
      <c r="AL421">
        <v>3.6799999999999999E-2</v>
      </c>
      <c r="AM421">
        <v>4.48E-2</v>
      </c>
      <c r="AN421">
        <v>4.4200000000000003E-2</v>
      </c>
      <c r="AO421">
        <v>7.4800000000000005E-2</v>
      </c>
    </row>
    <row r="422" spans="1:41">
      <c r="A422">
        <v>199304</v>
      </c>
      <c r="B422">
        <v>-3.0499999999999999E-2</v>
      </c>
      <c r="C422">
        <v>-6.7999999999999996E-3</v>
      </c>
      <c r="D422">
        <v>2.64E-2</v>
      </c>
      <c r="E422">
        <v>3.3999999999999998E-3</v>
      </c>
      <c r="F422">
        <v>2.3999999999999998E-3</v>
      </c>
      <c r="H422">
        <v>199304</v>
      </c>
      <c r="I422">
        <v>-1.84E-2</v>
      </c>
      <c r="J422">
        <v>-3.73E-2</v>
      </c>
      <c r="K422">
        <v>-3.0300000000000001E-2</v>
      </c>
      <c r="L422">
        <v>-3.0599999999999999E-2</v>
      </c>
      <c r="M422">
        <v>-3.4200000000000001E-2</v>
      </c>
      <c r="N422">
        <v>-2.4500000000000001E-2</v>
      </c>
      <c r="O422">
        <v>-2.86E-2</v>
      </c>
      <c r="P422">
        <v>-3.2399999999999998E-2</v>
      </c>
      <c r="Q422">
        <v>-3.1E-2</v>
      </c>
      <c r="R422">
        <v>-0.03</v>
      </c>
      <c r="S422">
        <v>1.1599999999999999E-2</v>
      </c>
      <c r="T422">
        <v>-6.2600000000000003E-2</v>
      </c>
      <c r="U422">
        <v>-4.9599999999999998E-2</v>
      </c>
      <c r="V422">
        <v>-3.2300000000000002E-2</v>
      </c>
      <c r="W422">
        <v>-1.6400000000000001E-2</v>
      </c>
      <c r="X422">
        <v>-6.0000000000000001E-3</v>
      </c>
      <c r="Y422">
        <v>-1.3899999999999999E-2</v>
      </c>
      <c r="Z422">
        <v>-1.4999999999999999E-2</v>
      </c>
      <c r="AA422">
        <v>-2.41E-2</v>
      </c>
      <c r="AB422">
        <v>-1.95E-2</v>
      </c>
      <c r="AC422">
        <v>7.7999999999999996E-3</v>
      </c>
      <c r="AD422">
        <v>7.0400000000000004E-2</v>
      </c>
      <c r="AE422">
        <v>-6.1600000000000002E-2</v>
      </c>
      <c r="AF422">
        <v>9.5999999999999992E-3</v>
      </c>
      <c r="AG422">
        <v>-5.96E-2</v>
      </c>
      <c r="AH422">
        <v>-1.7399999999999999E-2</v>
      </c>
      <c r="AI422">
        <v>-3.0700000000000002E-2</v>
      </c>
      <c r="AJ422">
        <v>-2.69E-2</v>
      </c>
      <c r="AK422">
        <v>-2.7699999999999999E-2</v>
      </c>
      <c r="AL422">
        <v>-2.75E-2</v>
      </c>
      <c r="AM422">
        <v>-4.1399999999999999E-2</v>
      </c>
      <c r="AN422">
        <v>-3.4700000000000002E-2</v>
      </c>
      <c r="AO422">
        <v>2.69E-2</v>
      </c>
    </row>
    <row r="423" spans="1:41">
      <c r="A423">
        <v>199305</v>
      </c>
      <c r="B423">
        <v>2.8799999999999999E-2</v>
      </c>
      <c r="C423">
        <v>1.9699999999999999E-2</v>
      </c>
      <c r="D423">
        <v>-3.4200000000000001E-2</v>
      </c>
      <c r="E423">
        <v>2.8999999999999998E-3</v>
      </c>
      <c r="F423">
        <v>2.2000000000000001E-3</v>
      </c>
      <c r="H423">
        <v>199305</v>
      </c>
      <c r="I423">
        <v>3.1899999999999998E-2</v>
      </c>
      <c r="J423">
        <v>4.2599999999999999E-2</v>
      </c>
      <c r="K423">
        <v>5.2499999999999998E-2</v>
      </c>
      <c r="L423">
        <v>3.7699999999999997E-2</v>
      </c>
      <c r="M423">
        <v>4.48E-2</v>
      </c>
      <c r="N423">
        <v>4.7E-2</v>
      </c>
      <c r="O423">
        <v>3.0099999999999998E-2</v>
      </c>
      <c r="P423">
        <v>3.7100000000000001E-2</v>
      </c>
      <c r="Q423">
        <v>2.1899999999999999E-2</v>
      </c>
      <c r="R423">
        <v>2.4299999999999999E-2</v>
      </c>
      <c r="S423">
        <v>7.6E-3</v>
      </c>
      <c r="T423">
        <v>4.2500000000000003E-2</v>
      </c>
      <c r="U423">
        <v>3.0300000000000001E-2</v>
      </c>
      <c r="V423">
        <v>4.41E-2</v>
      </c>
      <c r="W423">
        <v>4.1300000000000003E-2</v>
      </c>
      <c r="X423">
        <v>1.3100000000000001E-2</v>
      </c>
      <c r="Y423">
        <v>1.6899999999999998E-2</v>
      </c>
      <c r="Z423">
        <v>2.1000000000000001E-2</v>
      </c>
      <c r="AA423">
        <v>7.6E-3</v>
      </c>
      <c r="AB423">
        <v>1.66E-2</v>
      </c>
      <c r="AC423">
        <v>4.1000000000000003E-3</v>
      </c>
      <c r="AD423">
        <v>-3.8399999999999997E-2</v>
      </c>
      <c r="AE423">
        <v>5.3800000000000001E-2</v>
      </c>
      <c r="AF423">
        <v>3.2599999999999997E-2</v>
      </c>
      <c r="AG423">
        <v>2.6800000000000001E-2</v>
      </c>
      <c r="AH423">
        <v>2.5700000000000001E-2</v>
      </c>
      <c r="AI423">
        <v>1.09E-2</v>
      </c>
      <c r="AJ423">
        <v>1.5299999999999999E-2</v>
      </c>
      <c r="AK423">
        <v>1.0800000000000001E-2</v>
      </c>
      <c r="AL423">
        <v>4.4999999999999998E-2</v>
      </c>
      <c r="AM423">
        <v>2.9499999999999998E-2</v>
      </c>
      <c r="AN423">
        <v>7.8399999999999997E-2</v>
      </c>
      <c r="AO423">
        <v>2.46E-2</v>
      </c>
    </row>
    <row r="424" spans="1:41">
      <c r="A424">
        <v>199306</v>
      </c>
      <c r="B424">
        <v>3.0999999999999999E-3</v>
      </c>
      <c r="C424">
        <v>-2.8999999999999998E-3</v>
      </c>
      <c r="D424">
        <v>2.6200000000000001E-2</v>
      </c>
      <c r="E424">
        <v>4.5900000000000003E-2</v>
      </c>
      <c r="F424">
        <v>2.5000000000000001E-3</v>
      </c>
      <c r="H424">
        <v>199306</v>
      </c>
      <c r="I424">
        <v>1.2E-2</v>
      </c>
      <c r="J424">
        <v>-4.4000000000000003E-3</v>
      </c>
      <c r="K424">
        <v>-2.0000000000000001E-4</v>
      </c>
      <c r="L424">
        <v>5.7000000000000002E-3</v>
      </c>
      <c r="M424">
        <v>1.7399999999999999E-2</v>
      </c>
      <c r="N424">
        <v>-5.4999999999999997E-3</v>
      </c>
      <c r="O424">
        <v>1.09E-2</v>
      </c>
      <c r="P424">
        <v>1.06E-2</v>
      </c>
      <c r="Q424">
        <v>6.9999999999999999E-4</v>
      </c>
      <c r="R424">
        <v>1E-4</v>
      </c>
      <c r="S424">
        <v>1.1900000000000001E-2</v>
      </c>
      <c r="T424">
        <v>-2.1600000000000001E-2</v>
      </c>
      <c r="U424">
        <v>-0.02</v>
      </c>
      <c r="V424">
        <v>1.49E-2</v>
      </c>
      <c r="W424">
        <v>-7.0000000000000001E-3</v>
      </c>
      <c r="X424">
        <v>9.2999999999999992E-3</v>
      </c>
      <c r="Y424">
        <v>2.2200000000000001E-2</v>
      </c>
      <c r="Z424">
        <v>8.3999999999999995E-3</v>
      </c>
      <c r="AA424">
        <v>2.0199999999999999E-2</v>
      </c>
      <c r="AB424">
        <v>3.0200000000000001E-2</v>
      </c>
      <c r="AC424">
        <v>4.0399999999999998E-2</v>
      </c>
      <c r="AD424">
        <v>6.2E-2</v>
      </c>
      <c r="AE424">
        <v>-3.1199999999999999E-2</v>
      </c>
      <c r="AF424">
        <v>-3.9100000000000003E-2</v>
      </c>
      <c r="AG424">
        <v>-1.2999999999999999E-2</v>
      </c>
      <c r="AH424">
        <v>-2.1899999999999999E-2</v>
      </c>
      <c r="AI424">
        <v>-2.3999999999999998E-3</v>
      </c>
      <c r="AJ424">
        <v>1.6999999999999999E-3</v>
      </c>
      <c r="AK424">
        <v>3.04E-2</v>
      </c>
      <c r="AL424">
        <v>2.5399999999999999E-2</v>
      </c>
      <c r="AM424">
        <v>3.0300000000000001E-2</v>
      </c>
      <c r="AN424">
        <v>2.7099999999999999E-2</v>
      </c>
      <c r="AO424">
        <v>5.8299999999999998E-2</v>
      </c>
    </row>
    <row r="425" spans="1:41">
      <c r="A425">
        <v>199307</v>
      </c>
      <c r="B425">
        <v>-3.3999999999999998E-3</v>
      </c>
      <c r="C425">
        <v>9.4000000000000004E-3</v>
      </c>
      <c r="D425">
        <v>3.2599999999999997E-2</v>
      </c>
      <c r="E425">
        <v>3.2399999999999998E-2</v>
      </c>
      <c r="F425">
        <v>2.3999999999999998E-3</v>
      </c>
      <c r="H425">
        <v>199307</v>
      </c>
      <c r="I425">
        <v>1.18E-2</v>
      </c>
      <c r="J425">
        <v>1.03E-2</v>
      </c>
      <c r="K425">
        <v>9.5999999999999992E-3</v>
      </c>
      <c r="L425">
        <v>7.4000000000000003E-3</v>
      </c>
      <c r="M425">
        <v>1.11E-2</v>
      </c>
      <c r="N425">
        <v>-3.0999999999999999E-3</v>
      </c>
      <c r="O425">
        <v>2E-3</v>
      </c>
      <c r="P425">
        <v>-1.2999999999999999E-3</v>
      </c>
      <c r="Q425">
        <v>2.5999999999999999E-3</v>
      </c>
      <c r="R425">
        <v>-8.9999999999999993E-3</v>
      </c>
      <c r="S425">
        <v>2.0799999999999999E-2</v>
      </c>
      <c r="T425">
        <v>-4.0099999999999997E-2</v>
      </c>
      <c r="U425">
        <v>-2.0899999999999998E-2</v>
      </c>
      <c r="V425">
        <v>1.6000000000000001E-3</v>
      </c>
      <c r="W425">
        <v>1.8E-3</v>
      </c>
      <c r="X425">
        <v>3.8E-3</v>
      </c>
      <c r="Y425">
        <v>1.29E-2</v>
      </c>
      <c r="Z425">
        <v>1.9300000000000001E-2</v>
      </c>
      <c r="AA425">
        <v>2.5399999999999999E-2</v>
      </c>
      <c r="AB425">
        <v>-1.32E-2</v>
      </c>
      <c r="AC425">
        <v>2.5700000000000001E-2</v>
      </c>
      <c r="AD425">
        <v>6.5799999999999997E-2</v>
      </c>
      <c r="AE425">
        <v>-5.7700000000000001E-2</v>
      </c>
      <c r="AF425">
        <v>-1.41E-2</v>
      </c>
      <c r="AG425">
        <v>-2.06E-2</v>
      </c>
      <c r="AH425">
        <v>-3.7000000000000002E-3</v>
      </c>
      <c r="AI425">
        <v>2.8E-3</v>
      </c>
      <c r="AJ425">
        <v>-4.3E-3</v>
      </c>
      <c r="AK425">
        <v>-5.3E-3</v>
      </c>
      <c r="AL425">
        <v>2.5999999999999999E-2</v>
      </c>
      <c r="AM425">
        <v>1.0200000000000001E-2</v>
      </c>
      <c r="AN425">
        <v>5.7000000000000002E-3</v>
      </c>
      <c r="AO425">
        <v>6.3399999999999998E-2</v>
      </c>
    </row>
    <row r="426" spans="1:41">
      <c r="A426">
        <v>199308</v>
      </c>
      <c r="B426">
        <v>3.7199999999999997E-2</v>
      </c>
      <c r="C426">
        <v>3.0000000000000001E-3</v>
      </c>
      <c r="D426">
        <v>-4.7000000000000002E-3</v>
      </c>
      <c r="E426">
        <v>2.58E-2</v>
      </c>
      <c r="F426">
        <v>2.5000000000000001E-3</v>
      </c>
      <c r="H426">
        <v>199308</v>
      </c>
      <c r="I426">
        <v>3.4500000000000003E-2</v>
      </c>
      <c r="J426">
        <v>3.9800000000000002E-2</v>
      </c>
      <c r="K426">
        <v>4.3799999999999999E-2</v>
      </c>
      <c r="L426">
        <v>4.7800000000000002E-2</v>
      </c>
      <c r="M426">
        <v>3.5999999999999997E-2</v>
      </c>
      <c r="N426">
        <v>4.1799999999999997E-2</v>
      </c>
      <c r="O426">
        <v>4.0300000000000002E-2</v>
      </c>
      <c r="P426">
        <v>5.3999999999999999E-2</v>
      </c>
      <c r="Q426">
        <v>3.8199999999999998E-2</v>
      </c>
      <c r="R426">
        <v>3.2000000000000001E-2</v>
      </c>
      <c r="S426">
        <v>2.5000000000000001E-3</v>
      </c>
      <c r="T426">
        <v>3.4200000000000001E-2</v>
      </c>
      <c r="U426">
        <v>4.3999999999999997E-2</v>
      </c>
      <c r="V426">
        <v>2.2499999999999999E-2</v>
      </c>
      <c r="W426">
        <v>3.2000000000000001E-2</v>
      </c>
      <c r="X426">
        <v>3.9199999999999999E-2</v>
      </c>
      <c r="Y426">
        <v>4.0099999999999997E-2</v>
      </c>
      <c r="Z426">
        <v>4.2500000000000003E-2</v>
      </c>
      <c r="AA426">
        <v>3.5099999999999999E-2</v>
      </c>
      <c r="AB426">
        <v>4.9099999999999998E-2</v>
      </c>
      <c r="AC426">
        <v>7.3000000000000001E-3</v>
      </c>
      <c r="AD426">
        <v>-2.69E-2</v>
      </c>
      <c r="AE426">
        <v>2.7E-2</v>
      </c>
      <c r="AF426">
        <v>4.3200000000000002E-2</v>
      </c>
      <c r="AG426">
        <v>2.9700000000000001E-2</v>
      </c>
      <c r="AH426">
        <v>2.86E-2</v>
      </c>
      <c r="AI426">
        <v>2.0199999999999999E-2</v>
      </c>
      <c r="AJ426">
        <v>3.7999999999999999E-2</v>
      </c>
      <c r="AK426">
        <v>2.18E-2</v>
      </c>
      <c r="AL426">
        <v>4.9599999999999998E-2</v>
      </c>
      <c r="AM426">
        <v>3.9600000000000003E-2</v>
      </c>
      <c r="AN426">
        <v>8.3500000000000005E-2</v>
      </c>
      <c r="AO426">
        <v>5.6500000000000002E-2</v>
      </c>
    </row>
    <row r="427" spans="1:41">
      <c r="A427">
        <v>199309</v>
      </c>
      <c r="B427">
        <v>-1.1999999999999999E-3</v>
      </c>
      <c r="C427">
        <v>3.1199999999999999E-2</v>
      </c>
      <c r="D427">
        <v>-4.7999999999999996E-3</v>
      </c>
      <c r="E427">
        <v>3.4000000000000002E-2</v>
      </c>
      <c r="F427">
        <v>2.5999999999999999E-3</v>
      </c>
      <c r="H427">
        <v>199309</v>
      </c>
      <c r="I427">
        <v>3.5200000000000002E-2</v>
      </c>
      <c r="J427">
        <v>2.35E-2</v>
      </c>
      <c r="K427">
        <v>2.3599999999999999E-2</v>
      </c>
      <c r="L427">
        <v>3.4099999999999998E-2</v>
      </c>
      <c r="M427">
        <v>2.0799999999999999E-2</v>
      </c>
      <c r="N427">
        <v>1.26E-2</v>
      </c>
      <c r="O427">
        <v>4.4999999999999997E-3</v>
      </c>
      <c r="P427">
        <v>-2.0999999999999999E-3</v>
      </c>
      <c r="Q427">
        <v>-4.4999999999999997E-3</v>
      </c>
      <c r="R427">
        <v>-8.3999999999999995E-3</v>
      </c>
      <c r="S427">
        <v>4.36E-2</v>
      </c>
      <c r="T427">
        <v>0</v>
      </c>
      <c r="U427">
        <v>-6.1999999999999998E-3</v>
      </c>
      <c r="V427">
        <v>-1.3599999999999999E-2</v>
      </c>
      <c r="W427">
        <v>3.0999999999999999E-3</v>
      </c>
      <c r="X427">
        <v>-6.0000000000000001E-3</v>
      </c>
      <c r="Y427">
        <v>9.7000000000000003E-3</v>
      </c>
      <c r="Z427">
        <v>1.4500000000000001E-2</v>
      </c>
      <c r="AA427">
        <v>2.0999999999999999E-3</v>
      </c>
      <c r="AB427">
        <v>-2.1399999999999999E-2</v>
      </c>
      <c r="AC427">
        <v>-1.04E-2</v>
      </c>
      <c r="AD427">
        <v>-1.04E-2</v>
      </c>
      <c r="AE427">
        <v>-3.2599999999999997E-2</v>
      </c>
      <c r="AF427">
        <v>-1.5599999999999999E-2</v>
      </c>
      <c r="AG427">
        <v>-1.3299999999999999E-2</v>
      </c>
      <c r="AH427">
        <v>-1.38E-2</v>
      </c>
      <c r="AI427">
        <v>-8.6999999999999994E-3</v>
      </c>
      <c r="AJ427">
        <v>6.4000000000000003E-3</v>
      </c>
      <c r="AK427">
        <v>6.6E-3</v>
      </c>
      <c r="AL427">
        <v>-1.6000000000000001E-3</v>
      </c>
      <c r="AM427">
        <v>1.6000000000000001E-3</v>
      </c>
      <c r="AN427">
        <v>4.6100000000000002E-2</v>
      </c>
      <c r="AO427">
        <v>7.8700000000000006E-2</v>
      </c>
    </row>
    <row r="428" spans="1:41">
      <c r="A428">
        <v>199310</v>
      </c>
      <c r="B428">
        <v>1.41E-2</v>
      </c>
      <c r="C428">
        <v>1.44E-2</v>
      </c>
      <c r="D428">
        <v>-1.5699999999999999E-2</v>
      </c>
      <c r="E428">
        <v>-2.7099999999999999E-2</v>
      </c>
      <c r="F428">
        <v>2.2000000000000001E-3</v>
      </c>
      <c r="H428">
        <v>199310</v>
      </c>
      <c r="I428">
        <v>4.8399999999999999E-2</v>
      </c>
      <c r="J428">
        <v>4.0500000000000001E-2</v>
      </c>
      <c r="K428">
        <v>3.73E-2</v>
      </c>
      <c r="L428">
        <v>1.0800000000000001E-2</v>
      </c>
      <c r="M428">
        <v>0.02</v>
      </c>
      <c r="N428">
        <v>-1.1000000000000001E-3</v>
      </c>
      <c r="O428">
        <v>2.8999999999999998E-3</v>
      </c>
      <c r="P428">
        <v>9.4000000000000004E-3</v>
      </c>
      <c r="Q428">
        <v>3.8E-3</v>
      </c>
      <c r="R428">
        <v>1.7000000000000001E-2</v>
      </c>
      <c r="S428">
        <v>3.1399999999999997E-2</v>
      </c>
      <c r="T428">
        <v>3.6900000000000002E-2</v>
      </c>
      <c r="U428">
        <v>3.6700000000000003E-2</v>
      </c>
      <c r="V428">
        <v>6.7999999999999996E-3</v>
      </c>
      <c r="W428">
        <v>-1.2999999999999999E-3</v>
      </c>
      <c r="X428">
        <v>3.5999999999999999E-3</v>
      </c>
      <c r="Y428">
        <v>-1.4E-2</v>
      </c>
      <c r="Z428">
        <v>-3.0999999999999999E-3</v>
      </c>
      <c r="AA428">
        <v>-1.2699999999999999E-2</v>
      </c>
      <c r="AB428">
        <v>1.9099999999999999E-2</v>
      </c>
      <c r="AC428">
        <v>4.9700000000000001E-2</v>
      </c>
      <c r="AD428">
        <v>1.2800000000000001E-2</v>
      </c>
      <c r="AE428">
        <v>9.2799999999999994E-2</v>
      </c>
      <c r="AF428">
        <v>3.56E-2</v>
      </c>
      <c r="AG428">
        <v>2.6200000000000001E-2</v>
      </c>
      <c r="AH428">
        <v>1.11E-2</v>
      </c>
      <c r="AI428">
        <v>-1.3100000000000001E-2</v>
      </c>
      <c r="AJ428">
        <v>-2.5000000000000001E-3</v>
      </c>
      <c r="AK428">
        <v>4.8999999999999998E-3</v>
      </c>
      <c r="AL428">
        <v>1.1599999999999999E-2</v>
      </c>
      <c r="AM428">
        <v>2.5000000000000001E-3</v>
      </c>
      <c r="AN428">
        <v>6.3E-3</v>
      </c>
      <c r="AO428">
        <v>-8.6499999999999994E-2</v>
      </c>
    </row>
    <row r="429" spans="1:41">
      <c r="A429">
        <v>199311</v>
      </c>
      <c r="B429">
        <v>-1.89E-2</v>
      </c>
      <c r="C429">
        <v>-1.41E-2</v>
      </c>
      <c r="D429">
        <v>-2.5000000000000001E-3</v>
      </c>
      <c r="E429">
        <v>-4.7100000000000003E-2</v>
      </c>
      <c r="F429">
        <v>2.5000000000000001E-3</v>
      </c>
      <c r="H429">
        <v>199311</v>
      </c>
      <c r="I429">
        <v>-3.2000000000000001E-2</v>
      </c>
      <c r="J429">
        <v>-3.49E-2</v>
      </c>
      <c r="K429">
        <v>-3.39E-2</v>
      </c>
      <c r="L429">
        <v>-3.9699999999999999E-2</v>
      </c>
      <c r="M429">
        <v>-3.04E-2</v>
      </c>
      <c r="N429">
        <v>-2.75E-2</v>
      </c>
      <c r="O429">
        <v>-4.0500000000000001E-2</v>
      </c>
      <c r="P429">
        <v>-2.5499999999999998E-2</v>
      </c>
      <c r="Q429">
        <v>-1.5299999999999999E-2</v>
      </c>
      <c r="R429">
        <v>-1.11E-2</v>
      </c>
      <c r="S429">
        <v>-2.0899999999999998E-2</v>
      </c>
      <c r="T429">
        <v>3.8E-3</v>
      </c>
      <c r="U429">
        <v>-4.0000000000000001E-3</v>
      </c>
      <c r="V429">
        <v>-2.5499999999999998E-2</v>
      </c>
      <c r="W429">
        <v>-1.95E-2</v>
      </c>
      <c r="X429">
        <v>-2.6800000000000001E-2</v>
      </c>
      <c r="Y429">
        <v>-3.4799999999999998E-2</v>
      </c>
      <c r="Z429">
        <v>-3.32E-2</v>
      </c>
      <c r="AA429">
        <v>-3.8899999999999997E-2</v>
      </c>
      <c r="AB429">
        <v>3.8999999999999998E-3</v>
      </c>
      <c r="AC429">
        <v>-4.1000000000000003E-3</v>
      </c>
      <c r="AD429">
        <v>-7.9000000000000008E-3</v>
      </c>
      <c r="AE429">
        <v>4.1599999999999998E-2</v>
      </c>
      <c r="AF429">
        <v>2.5899999999999999E-2</v>
      </c>
      <c r="AG429">
        <v>0</v>
      </c>
      <c r="AH429">
        <v>-1.61E-2</v>
      </c>
      <c r="AI429">
        <v>-2.3300000000000001E-2</v>
      </c>
      <c r="AJ429">
        <v>-4.0599999999999997E-2</v>
      </c>
      <c r="AK429">
        <v>-3.2599999999999997E-2</v>
      </c>
      <c r="AL429">
        <v>-2.7199999999999998E-2</v>
      </c>
      <c r="AM429">
        <v>-4.2900000000000001E-2</v>
      </c>
      <c r="AN429">
        <v>-5.0799999999999998E-2</v>
      </c>
      <c r="AO429">
        <v>-9.2399999999999996E-2</v>
      </c>
    </row>
    <row r="430" spans="1:41">
      <c r="A430">
        <v>199312</v>
      </c>
      <c r="B430">
        <v>1.6400000000000001E-2</v>
      </c>
      <c r="C430">
        <v>1.23E-2</v>
      </c>
      <c r="D430">
        <v>5.7999999999999996E-3</v>
      </c>
      <c r="E430">
        <v>2.29E-2</v>
      </c>
      <c r="F430">
        <v>2.3E-3</v>
      </c>
      <c r="H430">
        <v>199312</v>
      </c>
      <c r="I430">
        <v>-1.1999999999999999E-3</v>
      </c>
      <c r="J430">
        <v>1.26E-2</v>
      </c>
      <c r="K430">
        <v>2.5999999999999999E-2</v>
      </c>
      <c r="L430">
        <v>3.5000000000000003E-2</v>
      </c>
      <c r="M430">
        <v>4.5199999999999997E-2</v>
      </c>
      <c r="N430">
        <v>3.7999999999999999E-2</v>
      </c>
      <c r="O430">
        <v>4.0500000000000001E-2</v>
      </c>
      <c r="P430">
        <v>3.3599999999999998E-2</v>
      </c>
      <c r="Q430">
        <v>2.1100000000000001E-2</v>
      </c>
      <c r="R430">
        <v>4.4999999999999997E-3</v>
      </c>
      <c r="S430">
        <v>-5.7000000000000002E-3</v>
      </c>
      <c r="T430">
        <v>5.9999999999999995E-4</v>
      </c>
      <c r="U430">
        <v>1.8100000000000002E-2</v>
      </c>
      <c r="V430">
        <v>2.7E-2</v>
      </c>
      <c r="W430">
        <v>3.4299999999999997E-2</v>
      </c>
      <c r="X430">
        <v>0.01</v>
      </c>
      <c r="Y430">
        <v>2.06E-2</v>
      </c>
      <c r="Z430">
        <v>1.14E-2</v>
      </c>
      <c r="AA430">
        <v>1.83E-2</v>
      </c>
      <c r="AB430">
        <v>2.3699999999999999E-2</v>
      </c>
      <c r="AC430">
        <v>2.92E-2</v>
      </c>
      <c r="AD430">
        <v>2.86E-2</v>
      </c>
      <c r="AE430">
        <v>5.3E-3</v>
      </c>
      <c r="AF430">
        <v>-1.5800000000000002E-2</v>
      </c>
      <c r="AG430">
        <v>1.4200000000000001E-2</v>
      </c>
      <c r="AH430">
        <v>1.67E-2</v>
      </c>
      <c r="AI430">
        <v>2.7799999999999998E-2</v>
      </c>
      <c r="AJ430">
        <v>1.89E-2</v>
      </c>
      <c r="AK430">
        <v>1.9400000000000001E-2</v>
      </c>
      <c r="AL430">
        <v>2.2800000000000001E-2</v>
      </c>
      <c r="AM430">
        <v>0.02</v>
      </c>
      <c r="AN430">
        <v>2.8500000000000001E-2</v>
      </c>
      <c r="AO430">
        <v>2.3199999999999998E-2</v>
      </c>
    </row>
    <row r="431" spans="1:41">
      <c r="A431">
        <v>199401</v>
      </c>
      <c r="B431">
        <v>2.87E-2</v>
      </c>
      <c r="C431">
        <v>1.2999999999999999E-3</v>
      </c>
      <c r="D431">
        <v>2.1100000000000001E-2</v>
      </c>
      <c r="E431">
        <v>1E-4</v>
      </c>
      <c r="F431">
        <v>2.5000000000000001E-3</v>
      </c>
      <c r="H431">
        <v>199401</v>
      </c>
      <c r="I431">
        <v>5.2999999999999999E-2</v>
      </c>
      <c r="J431">
        <v>3.5400000000000001E-2</v>
      </c>
      <c r="K431">
        <v>2.9600000000000001E-2</v>
      </c>
      <c r="L431">
        <v>1.89E-2</v>
      </c>
      <c r="M431">
        <v>1.72E-2</v>
      </c>
      <c r="N431">
        <v>2.5499999999999998E-2</v>
      </c>
      <c r="O431">
        <v>2.8500000000000001E-2</v>
      </c>
      <c r="P431">
        <v>2.58E-2</v>
      </c>
      <c r="Q431">
        <v>2.4500000000000001E-2</v>
      </c>
      <c r="R431">
        <v>2.9499999999999998E-2</v>
      </c>
      <c r="S431">
        <v>2.35E-2</v>
      </c>
      <c r="T431">
        <v>2.2000000000000001E-3</v>
      </c>
      <c r="U431">
        <v>2.8000000000000001E-2</v>
      </c>
      <c r="V431">
        <v>2.8199999999999999E-2</v>
      </c>
      <c r="W431">
        <v>4.1200000000000001E-2</v>
      </c>
      <c r="X431">
        <v>4.5100000000000001E-2</v>
      </c>
      <c r="Y431">
        <v>3.5499999999999997E-2</v>
      </c>
      <c r="Z431">
        <v>3.9300000000000002E-2</v>
      </c>
      <c r="AA431">
        <v>9.4999999999999998E-3</v>
      </c>
      <c r="AB431">
        <v>4.3900000000000002E-2</v>
      </c>
      <c r="AC431">
        <v>5.9200000000000003E-2</v>
      </c>
      <c r="AD431">
        <v>5.7000000000000002E-2</v>
      </c>
      <c r="AE431">
        <v>6.4199999999999993E-2</v>
      </c>
      <c r="AF431">
        <v>3.6999999999999998E-2</v>
      </c>
      <c r="AG431">
        <v>2.53E-2</v>
      </c>
      <c r="AH431">
        <v>7.0000000000000001E-3</v>
      </c>
      <c r="AI431">
        <v>2.75E-2</v>
      </c>
      <c r="AJ431">
        <v>1.9099999999999999E-2</v>
      </c>
      <c r="AK431">
        <v>2.9399999999999999E-2</v>
      </c>
      <c r="AL431">
        <v>3.2099999999999997E-2</v>
      </c>
      <c r="AM431">
        <v>2.8299999999999999E-2</v>
      </c>
      <c r="AN431">
        <v>4.5499999999999999E-2</v>
      </c>
      <c r="AO431">
        <v>-1.8700000000000001E-2</v>
      </c>
    </row>
    <row r="432" spans="1:41">
      <c r="A432">
        <v>199402</v>
      </c>
      <c r="B432">
        <v>-2.5499999999999998E-2</v>
      </c>
      <c r="C432">
        <v>2.7199999999999998E-2</v>
      </c>
      <c r="D432">
        <v>-1.41E-2</v>
      </c>
      <c r="E432">
        <v>-2.5999999999999999E-3</v>
      </c>
      <c r="F432">
        <v>2.0999999999999999E-3</v>
      </c>
      <c r="H432">
        <v>199402</v>
      </c>
      <c r="I432">
        <v>-1.1299999999999999E-2</v>
      </c>
      <c r="J432">
        <v>-1.21E-2</v>
      </c>
      <c r="K432">
        <v>-6.8999999999999999E-3</v>
      </c>
      <c r="L432">
        <v>-1.14E-2</v>
      </c>
      <c r="M432">
        <v>5.3E-3</v>
      </c>
      <c r="N432">
        <v>-5.7000000000000002E-3</v>
      </c>
      <c r="O432">
        <v>-1.5699999999999999E-2</v>
      </c>
      <c r="P432">
        <v>-2.01E-2</v>
      </c>
      <c r="Q432">
        <v>-2.3199999999999998E-2</v>
      </c>
      <c r="R432">
        <v>-3.4799999999999998E-2</v>
      </c>
      <c r="S432">
        <v>2.35E-2</v>
      </c>
      <c r="T432">
        <v>-1.6500000000000001E-2</v>
      </c>
      <c r="U432">
        <v>-2.0500000000000001E-2</v>
      </c>
      <c r="V432">
        <v>-1.5900000000000001E-2</v>
      </c>
      <c r="W432">
        <v>-8.3000000000000001E-3</v>
      </c>
      <c r="X432">
        <v>-2.7799999999999998E-2</v>
      </c>
      <c r="Y432">
        <v>-2.92E-2</v>
      </c>
      <c r="Z432">
        <v>-4.7100000000000003E-2</v>
      </c>
      <c r="AA432">
        <v>-3.9699999999999999E-2</v>
      </c>
      <c r="AB432">
        <v>-4.07E-2</v>
      </c>
      <c r="AC432">
        <v>-4.0800000000000003E-2</v>
      </c>
      <c r="AD432">
        <v>-2.4299999999999999E-2</v>
      </c>
      <c r="AE432">
        <v>-1.7500000000000002E-2</v>
      </c>
      <c r="AF432">
        <v>-1.7899999999999999E-2</v>
      </c>
      <c r="AG432">
        <v>-3.0599999999999999E-2</v>
      </c>
      <c r="AH432">
        <v>-3.4299999999999997E-2</v>
      </c>
      <c r="AI432">
        <v>-2.3900000000000001E-2</v>
      </c>
      <c r="AJ432">
        <v>-2.4899999999999999E-2</v>
      </c>
      <c r="AK432">
        <v>-2.64E-2</v>
      </c>
      <c r="AL432">
        <v>-2.7400000000000001E-2</v>
      </c>
      <c r="AM432">
        <v>-2.9499999999999998E-2</v>
      </c>
      <c r="AN432">
        <v>-1.3899999999999999E-2</v>
      </c>
      <c r="AO432">
        <v>3.5999999999999999E-3</v>
      </c>
    </row>
    <row r="433" spans="1:41">
      <c r="A433">
        <v>199403</v>
      </c>
      <c r="B433">
        <v>-4.7800000000000002E-2</v>
      </c>
      <c r="C433">
        <v>-9.5999999999999992E-3</v>
      </c>
      <c r="D433">
        <v>1.34E-2</v>
      </c>
      <c r="E433">
        <v>-1.32E-2</v>
      </c>
      <c r="F433">
        <v>2.7000000000000001E-3</v>
      </c>
      <c r="H433">
        <v>199403</v>
      </c>
      <c r="I433">
        <v>-4.7899999999999998E-2</v>
      </c>
      <c r="J433">
        <v>-5.4399999999999997E-2</v>
      </c>
      <c r="K433">
        <v>-7.0400000000000004E-2</v>
      </c>
      <c r="L433">
        <v>-5.8200000000000002E-2</v>
      </c>
      <c r="M433">
        <v>-4.7300000000000002E-2</v>
      </c>
      <c r="N433">
        <v>-5.62E-2</v>
      </c>
      <c r="O433">
        <v>-4.5900000000000003E-2</v>
      </c>
      <c r="P433">
        <v>-5.0999999999999997E-2</v>
      </c>
      <c r="Q433">
        <v>-3.8399999999999997E-2</v>
      </c>
      <c r="R433">
        <v>-4.5600000000000002E-2</v>
      </c>
      <c r="S433">
        <v>-2.3E-3</v>
      </c>
      <c r="T433">
        <v>-5.4100000000000002E-2</v>
      </c>
      <c r="U433">
        <v>-5.4600000000000003E-2</v>
      </c>
      <c r="V433">
        <v>-4.3200000000000002E-2</v>
      </c>
      <c r="W433">
        <v>-4.6899999999999997E-2</v>
      </c>
      <c r="X433">
        <v>-3.9199999999999999E-2</v>
      </c>
      <c r="Y433">
        <v>-3.2500000000000001E-2</v>
      </c>
      <c r="Z433">
        <v>-4.8899999999999999E-2</v>
      </c>
      <c r="AA433">
        <v>-4.1599999999999998E-2</v>
      </c>
      <c r="AB433">
        <v>-3.0300000000000001E-2</v>
      </c>
      <c r="AC433">
        <v>-5.91E-2</v>
      </c>
      <c r="AD433">
        <v>-5.0000000000000001E-3</v>
      </c>
      <c r="AE433">
        <v>-5.16E-2</v>
      </c>
      <c r="AF433">
        <v>-4.4400000000000002E-2</v>
      </c>
      <c r="AG433">
        <v>-4.5100000000000001E-2</v>
      </c>
      <c r="AH433">
        <v>-3.1600000000000003E-2</v>
      </c>
      <c r="AI433">
        <v>-4.5499999999999999E-2</v>
      </c>
      <c r="AJ433">
        <v>-4.1500000000000002E-2</v>
      </c>
      <c r="AK433">
        <v>-5.4199999999999998E-2</v>
      </c>
      <c r="AL433">
        <v>-4.9200000000000001E-2</v>
      </c>
      <c r="AM433">
        <v>-5.6399999999999999E-2</v>
      </c>
      <c r="AN433">
        <v>-5.7299999999999997E-2</v>
      </c>
      <c r="AO433">
        <v>-5.7000000000000002E-3</v>
      </c>
    </row>
    <row r="434" spans="1:41">
      <c r="A434">
        <v>199404</v>
      </c>
      <c r="B434">
        <v>6.7999999999999996E-3</v>
      </c>
      <c r="C434">
        <v>-8.9999999999999993E-3</v>
      </c>
      <c r="D434">
        <v>1.6899999999999998E-2</v>
      </c>
      <c r="E434">
        <v>4.1000000000000003E-3</v>
      </c>
      <c r="F434">
        <v>2.7000000000000001E-3</v>
      </c>
      <c r="H434">
        <v>199404</v>
      </c>
      <c r="I434">
        <v>-1.7399999999999999E-2</v>
      </c>
      <c r="J434">
        <v>-1.04E-2</v>
      </c>
      <c r="K434">
        <v>-3.5000000000000001E-3</v>
      </c>
      <c r="L434">
        <v>4.8999999999999998E-3</v>
      </c>
      <c r="M434">
        <v>-1.5E-3</v>
      </c>
      <c r="N434">
        <v>5.9999999999999995E-4</v>
      </c>
      <c r="O434">
        <v>9.1000000000000004E-3</v>
      </c>
      <c r="P434">
        <v>2.0999999999999999E-3</v>
      </c>
      <c r="Q434">
        <v>0</v>
      </c>
      <c r="R434">
        <v>1.29E-2</v>
      </c>
      <c r="S434">
        <v>-3.0300000000000001E-2</v>
      </c>
      <c r="T434">
        <v>6.9999999999999999E-4</v>
      </c>
      <c r="U434">
        <v>8.6E-3</v>
      </c>
      <c r="V434">
        <v>-1.2E-2</v>
      </c>
      <c r="W434">
        <v>3.3E-3</v>
      </c>
      <c r="X434">
        <v>1.8700000000000001E-2</v>
      </c>
      <c r="Y434">
        <v>2.7400000000000001E-2</v>
      </c>
      <c r="Z434">
        <v>1.2800000000000001E-2</v>
      </c>
      <c r="AA434">
        <v>8.3000000000000001E-3</v>
      </c>
      <c r="AB434">
        <v>1.4999999999999999E-2</v>
      </c>
      <c r="AC434">
        <v>1.6799999999999999E-2</v>
      </c>
      <c r="AD434">
        <v>1.61E-2</v>
      </c>
      <c r="AE434">
        <v>-1.7500000000000002E-2</v>
      </c>
      <c r="AF434">
        <v>8.0000000000000004E-4</v>
      </c>
      <c r="AG434">
        <v>1.4E-2</v>
      </c>
      <c r="AH434">
        <v>2.18E-2</v>
      </c>
      <c r="AI434">
        <v>1.1900000000000001E-2</v>
      </c>
      <c r="AJ434">
        <v>1.7600000000000001E-2</v>
      </c>
      <c r="AK434">
        <v>1.1000000000000001E-3</v>
      </c>
      <c r="AL434">
        <v>8.3999999999999995E-3</v>
      </c>
      <c r="AM434">
        <v>-1.29E-2</v>
      </c>
      <c r="AN434">
        <v>6.9999999999999999E-4</v>
      </c>
      <c r="AO434">
        <v>1.8200000000000001E-2</v>
      </c>
    </row>
    <row r="435" spans="1:41">
      <c r="A435">
        <v>199405</v>
      </c>
      <c r="B435">
        <v>5.7000000000000002E-3</v>
      </c>
      <c r="C435">
        <v>-2.01E-2</v>
      </c>
      <c r="D435">
        <v>1.8E-3</v>
      </c>
      <c r="E435">
        <v>-2.1899999999999999E-2</v>
      </c>
      <c r="F435">
        <v>3.2000000000000002E-3</v>
      </c>
      <c r="H435">
        <v>199405</v>
      </c>
      <c r="I435">
        <v>-7.7000000000000002E-3</v>
      </c>
      <c r="J435">
        <v>-1.32E-2</v>
      </c>
      <c r="K435">
        <v>-1.54E-2</v>
      </c>
      <c r="L435">
        <v>-1.7600000000000001E-2</v>
      </c>
      <c r="M435">
        <v>-2.1700000000000001E-2</v>
      </c>
      <c r="N435">
        <v>-1.15E-2</v>
      </c>
      <c r="O435">
        <v>-1.52E-2</v>
      </c>
      <c r="P435">
        <v>1.4E-3</v>
      </c>
      <c r="Q435">
        <v>5.0000000000000001E-3</v>
      </c>
      <c r="R435">
        <v>1.7100000000000001E-2</v>
      </c>
      <c r="S435">
        <v>-2.4799999999999999E-2</v>
      </c>
      <c r="T435">
        <v>4.5999999999999999E-3</v>
      </c>
      <c r="U435">
        <v>-1.8E-3</v>
      </c>
      <c r="V435">
        <v>2.3300000000000001E-2</v>
      </c>
      <c r="W435">
        <v>1.3100000000000001E-2</v>
      </c>
      <c r="X435">
        <v>1.4E-2</v>
      </c>
      <c r="Y435">
        <v>2.2000000000000001E-3</v>
      </c>
      <c r="Z435">
        <v>1.6299999999999999E-2</v>
      </c>
      <c r="AA435">
        <v>-2.1999999999999999E-2</v>
      </c>
      <c r="AB435">
        <v>1.35E-2</v>
      </c>
      <c r="AC435">
        <v>-1.6799999999999999E-2</v>
      </c>
      <c r="AD435">
        <v>-2.1399999999999999E-2</v>
      </c>
      <c r="AE435">
        <v>1.18E-2</v>
      </c>
      <c r="AF435">
        <v>1.2800000000000001E-2</v>
      </c>
      <c r="AG435">
        <v>1.1599999999999999E-2</v>
      </c>
      <c r="AH435">
        <v>3.2000000000000002E-3</v>
      </c>
      <c r="AI435">
        <v>1.4200000000000001E-2</v>
      </c>
      <c r="AJ435">
        <v>7.4000000000000003E-3</v>
      </c>
      <c r="AK435">
        <v>0.01</v>
      </c>
      <c r="AL435">
        <v>1.8E-3</v>
      </c>
      <c r="AM435">
        <v>2.3E-3</v>
      </c>
      <c r="AN435">
        <v>-2.6599999999999999E-2</v>
      </c>
      <c r="AO435">
        <v>-3.8399999999999997E-2</v>
      </c>
    </row>
    <row r="436" spans="1:41">
      <c r="A436">
        <v>199406</v>
      </c>
      <c r="B436">
        <v>-3.0300000000000001E-2</v>
      </c>
      <c r="C436">
        <v>-4.8999999999999998E-3</v>
      </c>
      <c r="D436">
        <v>1.66E-2</v>
      </c>
      <c r="E436">
        <v>-8.3000000000000001E-3</v>
      </c>
      <c r="F436">
        <v>3.0999999999999999E-3</v>
      </c>
      <c r="H436">
        <v>199406</v>
      </c>
      <c r="I436">
        <v>-2.4E-2</v>
      </c>
      <c r="J436">
        <v>-4.2799999999999998E-2</v>
      </c>
      <c r="K436">
        <v>-3.6900000000000002E-2</v>
      </c>
      <c r="L436">
        <v>-3.0599999999999999E-2</v>
      </c>
      <c r="M436">
        <v>-3.4799999999999998E-2</v>
      </c>
      <c r="N436">
        <v>-2.01E-2</v>
      </c>
      <c r="O436">
        <v>-3.3599999999999998E-2</v>
      </c>
      <c r="P436">
        <v>-3.56E-2</v>
      </c>
      <c r="Q436">
        <v>-3.32E-2</v>
      </c>
      <c r="R436">
        <v>-2.6599999999999999E-2</v>
      </c>
      <c r="S436">
        <v>2.5999999999999999E-3</v>
      </c>
      <c r="T436">
        <v>-3.7600000000000001E-2</v>
      </c>
      <c r="U436">
        <v>-3.1899999999999998E-2</v>
      </c>
      <c r="V436">
        <v>-3.5099999999999999E-2</v>
      </c>
      <c r="W436">
        <v>-3.0300000000000001E-2</v>
      </c>
      <c r="X436">
        <v>-2.58E-2</v>
      </c>
      <c r="Y436">
        <v>-1.61E-2</v>
      </c>
      <c r="Z436">
        <v>-2.4799999999999999E-2</v>
      </c>
      <c r="AA436">
        <v>-1.41E-2</v>
      </c>
      <c r="AB436">
        <v>-4.2799999999999998E-2</v>
      </c>
      <c r="AC436">
        <v>-2.4400000000000002E-2</v>
      </c>
      <c r="AD436">
        <v>1.32E-2</v>
      </c>
      <c r="AE436">
        <v>-4.6399999999999997E-2</v>
      </c>
      <c r="AF436">
        <v>-1.78E-2</v>
      </c>
      <c r="AG436">
        <v>-2.41E-2</v>
      </c>
      <c r="AH436">
        <v>-0.02</v>
      </c>
      <c r="AI436">
        <v>-3.6299999999999999E-2</v>
      </c>
      <c r="AJ436">
        <v>-3.3599999999999998E-2</v>
      </c>
      <c r="AK436">
        <v>-1.9300000000000001E-2</v>
      </c>
      <c r="AL436">
        <v>-2.4199999999999999E-2</v>
      </c>
      <c r="AM436">
        <v>-3.7999999999999999E-2</v>
      </c>
      <c r="AN436">
        <v>-6.4399999999999999E-2</v>
      </c>
      <c r="AO436">
        <v>-1.7999999999999999E-2</v>
      </c>
    </row>
    <row r="437" spans="1:41">
      <c r="A437">
        <v>199407</v>
      </c>
      <c r="B437">
        <v>2.81E-2</v>
      </c>
      <c r="C437">
        <v>-1.77E-2</v>
      </c>
      <c r="D437">
        <v>9.7999999999999997E-3</v>
      </c>
      <c r="E437">
        <v>1.9E-3</v>
      </c>
      <c r="F437">
        <v>2.8E-3</v>
      </c>
      <c r="H437">
        <v>199407</v>
      </c>
      <c r="I437">
        <v>3.5000000000000001E-3</v>
      </c>
      <c r="J437">
        <v>8.9999999999999998E-4</v>
      </c>
      <c r="K437">
        <v>2.1899999999999999E-2</v>
      </c>
      <c r="L437">
        <v>1.6299999999999999E-2</v>
      </c>
      <c r="M437">
        <v>2.0500000000000001E-2</v>
      </c>
      <c r="N437">
        <v>3.1899999999999998E-2</v>
      </c>
      <c r="O437">
        <v>3.61E-2</v>
      </c>
      <c r="P437">
        <v>2.8400000000000002E-2</v>
      </c>
      <c r="Q437">
        <v>3.09E-2</v>
      </c>
      <c r="R437">
        <v>2.9600000000000001E-2</v>
      </c>
      <c r="S437">
        <v>-2.6100000000000002E-2</v>
      </c>
      <c r="T437">
        <v>2.1000000000000001E-2</v>
      </c>
      <c r="U437">
        <v>2.3800000000000002E-2</v>
      </c>
      <c r="V437">
        <v>3.7699999999999997E-2</v>
      </c>
      <c r="W437">
        <v>1.2999999999999999E-2</v>
      </c>
      <c r="X437">
        <v>2.1999999999999999E-2</v>
      </c>
      <c r="Y437">
        <v>3.3300000000000003E-2</v>
      </c>
      <c r="Z437">
        <v>4.02E-2</v>
      </c>
      <c r="AA437">
        <v>3.6999999999999998E-2</v>
      </c>
      <c r="AB437">
        <v>3.4599999999999999E-2</v>
      </c>
      <c r="AC437">
        <v>3.4599999999999999E-2</v>
      </c>
      <c r="AD437">
        <v>1.3599999999999999E-2</v>
      </c>
      <c r="AE437">
        <v>2.7099999999999999E-2</v>
      </c>
      <c r="AF437">
        <v>3.4099999999999998E-2</v>
      </c>
      <c r="AG437">
        <v>2.1499999999999998E-2</v>
      </c>
      <c r="AH437">
        <v>0.03</v>
      </c>
      <c r="AI437">
        <v>1.9300000000000001E-2</v>
      </c>
      <c r="AJ437">
        <v>4.3700000000000003E-2</v>
      </c>
      <c r="AK437">
        <v>4.1700000000000001E-2</v>
      </c>
      <c r="AL437">
        <v>1.5599999999999999E-2</v>
      </c>
      <c r="AM437">
        <v>1.8499999999999999E-2</v>
      </c>
      <c r="AN437">
        <v>2.1700000000000001E-2</v>
      </c>
      <c r="AO437">
        <v>-5.4000000000000003E-3</v>
      </c>
    </row>
    <row r="438" spans="1:41">
      <c r="A438">
        <v>199408</v>
      </c>
      <c r="B438">
        <v>4.0099999999999997E-2</v>
      </c>
      <c r="C438">
        <v>1.44E-2</v>
      </c>
      <c r="D438">
        <v>-3.4700000000000002E-2</v>
      </c>
      <c r="E438">
        <v>1.54E-2</v>
      </c>
      <c r="F438">
        <v>3.7000000000000002E-3</v>
      </c>
      <c r="H438">
        <v>199408</v>
      </c>
      <c r="I438">
        <v>2.3E-2</v>
      </c>
      <c r="J438">
        <v>4.19E-2</v>
      </c>
      <c r="K438">
        <v>5.1499999999999997E-2</v>
      </c>
      <c r="L438">
        <v>6.3100000000000003E-2</v>
      </c>
      <c r="M438">
        <v>6.5199999999999994E-2</v>
      </c>
      <c r="N438">
        <v>4.7800000000000002E-2</v>
      </c>
      <c r="O438">
        <v>4.8899999999999999E-2</v>
      </c>
      <c r="P438">
        <v>4.4699999999999997E-2</v>
      </c>
      <c r="Q438">
        <v>4.6100000000000002E-2</v>
      </c>
      <c r="R438">
        <v>3.4000000000000002E-2</v>
      </c>
      <c r="S438">
        <v>-1.0999999999999999E-2</v>
      </c>
      <c r="T438">
        <v>7.0800000000000002E-2</v>
      </c>
      <c r="U438">
        <v>5.5500000000000001E-2</v>
      </c>
      <c r="V438">
        <v>3.7199999999999997E-2</v>
      </c>
      <c r="W438">
        <v>5.5500000000000001E-2</v>
      </c>
      <c r="X438">
        <v>2.0199999999999999E-2</v>
      </c>
      <c r="Y438">
        <v>1.6299999999999999E-2</v>
      </c>
      <c r="Z438">
        <v>2.8400000000000002E-2</v>
      </c>
      <c r="AA438">
        <v>3.0099999999999998E-2</v>
      </c>
      <c r="AB438">
        <v>1.06E-2</v>
      </c>
      <c r="AC438">
        <v>3.9E-2</v>
      </c>
      <c r="AD438">
        <v>-3.1800000000000002E-2</v>
      </c>
      <c r="AE438">
        <v>0.05</v>
      </c>
      <c r="AF438">
        <v>4.7399999999999998E-2</v>
      </c>
      <c r="AG438">
        <v>2.3900000000000001E-2</v>
      </c>
      <c r="AH438">
        <v>2.75E-2</v>
      </c>
      <c r="AI438">
        <v>1.8200000000000001E-2</v>
      </c>
      <c r="AJ438">
        <v>4.0399999999999998E-2</v>
      </c>
      <c r="AK438">
        <v>3.6700000000000003E-2</v>
      </c>
      <c r="AL438">
        <v>5.2900000000000003E-2</v>
      </c>
      <c r="AM438">
        <v>5.3900000000000003E-2</v>
      </c>
      <c r="AN438">
        <v>8.1100000000000005E-2</v>
      </c>
      <c r="AO438">
        <v>3.1099999999999999E-2</v>
      </c>
    </row>
    <row r="439" spans="1:41">
      <c r="A439">
        <v>199409</v>
      </c>
      <c r="B439">
        <v>-2.3099999999999999E-2</v>
      </c>
      <c r="C439">
        <v>2.6800000000000001E-2</v>
      </c>
      <c r="D439">
        <v>-1.7999999999999999E-2</v>
      </c>
      <c r="E439">
        <v>1.3100000000000001E-2</v>
      </c>
      <c r="F439">
        <v>3.7000000000000002E-3</v>
      </c>
      <c r="H439">
        <v>199409</v>
      </c>
      <c r="I439">
        <v>1.12E-2</v>
      </c>
      <c r="J439">
        <v>7.7000000000000002E-3</v>
      </c>
      <c r="K439">
        <v>5.7999999999999996E-3</v>
      </c>
      <c r="L439">
        <v>-1.21E-2</v>
      </c>
      <c r="M439">
        <v>-0.01</v>
      </c>
      <c r="N439">
        <v>-1.14E-2</v>
      </c>
      <c r="O439">
        <v>-2.1499999999999998E-2</v>
      </c>
      <c r="P439">
        <v>-2.3699999999999999E-2</v>
      </c>
      <c r="Q439">
        <v>-3.2599999999999997E-2</v>
      </c>
      <c r="R439">
        <v>-2.7300000000000001E-2</v>
      </c>
      <c r="S439">
        <v>3.85E-2</v>
      </c>
      <c r="T439">
        <v>-1.1999999999999999E-3</v>
      </c>
      <c r="U439">
        <v>-1.6299999999999999E-2</v>
      </c>
      <c r="V439">
        <v>-2.86E-2</v>
      </c>
      <c r="W439">
        <v>-3.5700000000000003E-2</v>
      </c>
      <c r="X439">
        <v>-3.56E-2</v>
      </c>
      <c r="Y439">
        <v>-3.2599999999999997E-2</v>
      </c>
      <c r="Z439">
        <v>-2.8000000000000001E-2</v>
      </c>
      <c r="AA439">
        <v>-3.2599999999999997E-2</v>
      </c>
      <c r="AB439">
        <v>-4.1000000000000002E-2</v>
      </c>
      <c r="AC439">
        <v>-2.75E-2</v>
      </c>
      <c r="AD439">
        <v>-2.63E-2</v>
      </c>
      <c r="AE439">
        <v>-1.5299999999999999E-2</v>
      </c>
      <c r="AF439">
        <v>-2.7E-2</v>
      </c>
      <c r="AG439">
        <v>-2.87E-2</v>
      </c>
      <c r="AH439">
        <v>-3.2300000000000002E-2</v>
      </c>
      <c r="AI439">
        <v>-2.52E-2</v>
      </c>
      <c r="AJ439">
        <v>-2.5899999999999999E-2</v>
      </c>
      <c r="AK439">
        <v>-2.4199999999999999E-2</v>
      </c>
      <c r="AL439">
        <v>-2.5499999999999998E-2</v>
      </c>
      <c r="AM439">
        <v>-2.3099999999999999E-2</v>
      </c>
      <c r="AN439">
        <v>4.4999999999999997E-3</v>
      </c>
      <c r="AO439">
        <v>1.9800000000000002E-2</v>
      </c>
    </row>
    <row r="440" spans="1:41">
      <c r="A440">
        <v>199410</v>
      </c>
      <c r="B440">
        <v>1.34E-2</v>
      </c>
      <c r="C440">
        <v>-2.2100000000000002E-2</v>
      </c>
      <c r="D440">
        <v>-2.3599999999999999E-2</v>
      </c>
      <c r="E440">
        <v>1.47E-2</v>
      </c>
      <c r="F440">
        <v>3.8E-3</v>
      </c>
      <c r="H440">
        <v>199410</v>
      </c>
      <c r="I440">
        <v>8.9999999999999998E-4</v>
      </c>
      <c r="J440">
        <v>4.0000000000000002E-4</v>
      </c>
      <c r="K440">
        <v>-6.1999999999999998E-3</v>
      </c>
      <c r="L440">
        <v>-7.3000000000000001E-3</v>
      </c>
      <c r="M440">
        <v>-8.5000000000000006E-3</v>
      </c>
      <c r="N440">
        <v>1.47E-2</v>
      </c>
      <c r="O440">
        <v>-2.9999999999999997E-4</v>
      </c>
      <c r="P440">
        <v>-2.5000000000000001E-3</v>
      </c>
      <c r="Q440">
        <v>1.44E-2</v>
      </c>
      <c r="R440">
        <v>2.23E-2</v>
      </c>
      <c r="S440">
        <v>-2.1399999999999999E-2</v>
      </c>
      <c r="T440">
        <v>2.81E-2</v>
      </c>
      <c r="U440">
        <v>1.9E-2</v>
      </c>
      <c r="V440">
        <v>-4.0000000000000002E-4</v>
      </c>
      <c r="W440">
        <v>6.0000000000000001E-3</v>
      </c>
      <c r="X440">
        <v>1.12E-2</v>
      </c>
      <c r="Y440">
        <v>2.3099999999999999E-2</v>
      </c>
      <c r="Z440">
        <v>2.5399999999999999E-2</v>
      </c>
      <c r="AA440">
        <v>-4.0000000000000001E-3</v>
      </c>
      <c r="AB440">
        <v>-8.3999999999999995E-3</v>
      </c>
      <c r="AC440">
        <v>-5.0000000000000001E-4</v>
      </c>
      <c r="AD440">
        <v>-2.86E-2</v>
      </c>
      <c r="AE440">
        <v>-8.6E-3</v>
      </c>
      <c r="AF440">
        <v>1.1900000000000001E-2</v>
      </c>
      <c r="AG440">
        <v>1.04E-2</v>
      </c>
      <c r="AH440">
        <v>2.29E-2</v>
      </c>
      <c r="AI440">
        <v>1.7600000000000001E-2</v>
      </c>
      <c r="AJ440">
        <v>1.4200000000000001E-2</v>
      </c>
      <c r="AK440">
        <v>5.7000000000000002E-3</v>
      </c>
      <c r="AL440">
        <v>2.0999999999999999E-3</v>
      </c>
      <c r="AM440">
        <v>2.06E-2</v>
      </c>
      <c r="AN440">
        <v>2.5899999999999999E-2</v>
      </c>
      <c r="AO440">
        <v>3.4500000000000003E-2</v>
      </c>
    </row>
    <row r="441" spans="1:41">
      <c r="A441">
        <v>199411</v>
      </c>
      <c r="B441">
        <v>-4.0399999999999998E-2</v>
      </c>
      <c r="C441">
        <v>-1.6000000000000001E-3</v>
      </c>
      <c r="D441">
        <v>-5.0000000000000001E-4</v>
      </c>
      <c r="E441">
        <v>-1.9E-3</v>
      </c>
      <c r="F441">
        <v>3.7000000000000002E-3</v>
      </c>
      <c r="H441">
        <v>199411</v>
      </c>
      <c r="I441">
        <v>-4.2299999999999997E-2</v>
      </c>
      <c r="J441">
        <v>-4.1000000000000002E-2</v>
      </c>
      <c r="K441">
        <v>-3.7400000000000003E-2</v>
      </c>
      <c r="L441">
        <v>-4.3999999999999997E-2</v>
      </c>
      <c r="M441">
        <v>-4.2799999999999998E-2</v>
      </c>
      <c r="N441">
        <v>-0.06</v>
      </c>
      <c r="O441">
        <v>-5.74E-2</v>
      </c>
      <c r="P441">
        <v>-3.8600000000000002E-2</v>
      </c>
      <c r="Q441">
        <v>-4.53E-2</v>
      </c>
      <c r="R441">
        <v>-3.5000000000000003E-2</v>
      </c>
      <c r="S441">
        <v>-7.3000000000000001E-3</v>
      </c>
      <c r="T441">
        <v>-2.2499999999999999E-2</v>
      </c>
      <c r="U441">
        <v>-3.4799999999999998E-2</v>
      </c>
      <c r="V441">
        <v>-5.1499999999999997E-2</v>
      </c>
      <c r="W441">
        <v>-4.5600000000000002E-2</v>
      </c>
      <c r="X441">
        <v>-4.9399999999999999E-2</v>
      </c>
      <c r="Y441">
        <v>-4.6800000000000001E-2</v>
      </c>
      <c r="Z441">
        <v>-4.6699999999999998E-2</v>
      </c>
      <c r="AA441">
        <v>-3.1899999999999998E-2</v>
      </c>
      <c r="AB441">
        <v>-3.5799999999999998E-2</v>
      </c>
      <c r="AC441">
        <v>-3.9100000000000003E-2</v>
      </c>
      <c r="AD441">
        <v>-1.66E-2</v>
      </c>
      <c r="AE441">
        <v>-3.5700000000000003E-2</v>
      </c>
      <c r="AF441">
        <v>-3.3500000000000002E-2</v>
      </c>
      <c r="AG441">
        <v>-2.3800000000000002E-2</v>
      </c>
      <c r="AH441">
        <v>-4.0599999999999997E-2</v>
      </c>
      <c r="AI441">
        <v>-5.0599999999999999E-2</v>
      </c>
      <c r="AJ441">
        <v>-4.1200000000000001E-2</v>
      </c>
      <c r="AK441">
        <v>-3.8699999999999998E-2</v>
      </c>
      <c r="AL441">
        <v>-2.86E-2</v>
      </c>
      <c r="AM441">
        <v>-4.7600000000000003E-2</v>
      </c>
      <c r="AN441">
        <v>-5.6800000000000003E-2</v>
      </c>
      <c r="AO441">
        <v>-2.1100000000000001E-2</v>
      </c>
    </row>
    <row r="442" spans="1:41">
      <c r="A442">
        <v>199412</v>
      </c>
      <c r="B442">
        <v>8.6999999999999994E-3</v>
      </c>
      <c r="C442">
        <v>4.0000000000000002E-4</v>
      </c>
      <c r="D442">
        <v>2.8E-3</v>
      </c>
      <c r="E442">
        <v>3.5000000000000003E-2</v>
      </c>
      <c r="F442">
        <v>4.4000000000000003E-3</v>
      </c>
      <c r="H442">
        <v>199412</v>
      </c>
      <c r="I442">
        <v>-2.7699999999999999E-2</v>
      </c>
      <c r="J442">
        <v>-5.7999999999999996E-3</v>
      </c>
      <c r="K442">
        <v>1.3299999999999999E-2</v>
      </c>
      <c r="L442">
        <v>1.89E-2</v>
      </c>
      <c r="M442">
        <v>2.52E-2</v>
      </c>
      <c r="N442">
        <v>1.9199999999999998E-2</v>
      </c>
      <c r="O442">
        <v>1.0999999999999999E-2</v>
      </c>
      <c r="P442">
        <v>5.7999999999999996E-3</v>
      </c>
      <c r="Q442">
        <v>2.8E-3</v>
      </c>
      <c r="R442">
        <v>9.7000000000000003E-3</v>
      </c>
      <c r="S442">
        <v>-3.7400000000000003E-2</v>
      </c>
      <c r="T442">
        <v>-1.1999999999999999E-3</v>
      </c>
      <c r="U442">
        <v>1.6299999999999999E-2</v>
      </c>
      <c r="V442">
        <v>1.66E-2</v>
      </c>
      <c r="W442">
        <v>5.0000000000000001E-3</v>
      </c>
      <c r="X442">
        <v>7.7999999999999996E-3</v>
      </c>
      <c r="Y442">
        <v>1.2500000000000001E-2</v>
      </c>
      <c r="Z442">
        <v>7.9000000000000008E-3</v>
      </c>
      <c r="AA442">
        <v>2.8999999999999998E-3</v>
      </c>
      <c r="AB442">
        <v>1.5800000000000002E-2</v>
      </c>
      <c r="AC442">
        <v>2E-3</v>
      </c>
      <c r="AD442">
        <v>3.2000000000000002E-3</v>
      </c>
      <c r="AE442">
        <v>-2.53E-2</v>
      </c>
      <c r="AF442">
        <v>-1.55E-2</v>
      </c>
      <c r="AG442">
        <v>5.5999999999999999E-3</v>
      </c>
      <c r="AH442">
        <v>-6.4000000000000003E-3</v>
      </c>
      <c r="AI442">
        <v>1.3299999999999999E-2</v>
      </c>
      <c r="AJ442">
        <v>2.1399999999999999E-2</v>
      </c>
      <c r="AK442">
        <v>1.2800000000000001E-2</v>
      </c>
      <c r="AL442">
        <v>2.5999999999999999E-3</v>
      </c>
      <c r="AM442">
        <v>2.0199999999999999E-2</v>
      </c>
      <c r="AN442">
        <v>1.06E-2</v>
      </c>
      <c r="AO442">
        <v>3.5900000000000001E-2</v>
      </c>
    </row>
    <row r="443" spans="1:41">
      <c r="A443">
        <v>199501</v>
      </c>
      <c r="B443">
        <v>1.7899999999999999E-2</v>
      </c>
      <c r="C443">
        <v>-2.9499999999999998E-2</v>
      </c>
      <c r="D443">
        <v>1.66E-2</v>
      </c>
      <c r="E443">
        <v>-1.83E-2</v>
      </c>
      <c r="F443">
        <v>4.1999999999999997E-3</v>
      </c>
      <c r="H443">
        <v>199501</v>
      </c>
      <c r="I443">
        <v>2.64E-2</v>
      </c>
      <c r="J443">
        <v>1.0699999999999999E-2</v>
      </c>
      <c r="K443">
        <v>-8.0000000000000002E-3</v>
      </c>
      <c r="L443">
        <v>-1.49E-2</v>
      </c>
      <c r="M443">
        <v>-2.5999999999999999E-2</v>
      </c>
      <c r="N443">
        <v>-3.3999999999999998E-3</v>
      </c>
      <c r="O443">
        <v>8.6E-3</v>
      </c>
      <c r="P443">
        <v>1.0800000000000001E-2</v>
      </c>
      <c r="Q443">
        <v>2.6700000000000002E-2</v>
      </c>
      <c r="R443">
        <v>2.5499999999999998E-2</v>
      </c>
      <c r="S443">
        <v>8.9999999999999998E-4</v>
      </c>
      <c r="T443">
        <v>1.44E-2</v>
      </c>
      <c r="U443">
        <v>1.9E-2</v>
      </c>
      <c r="V443">
        <v>8.2000000000000007E-3</v>
      </c>
      <c r="W443">
        <v>1.41E-2</v>
      </c>
      <c r="X443">
        <v>3.0599999999999999E-2</v>
      </c>
      <c r="Y443">
        <v>2.06E-2</v>
      </c>
      <c r="Z443">
        <v>1.8800000000000001E-2</v>
      </c>
      <c r="AA443">
        <v>3.1099999999999999E-2</v>
      </c>
      <c r="AB443">
        <v>1.3899999999999999E-2</v>
      </c>
      <c r="AC443">
        <v>4.1700000000000001E-2</v>
      </c>
      <c r="AD443">
        <v>2.7300000000000001E-2</v>
      </c>
      <c r="AE443">
        <v>1.2500000000000001E-2</v>
      </c>
      <c r="AF443">
        <v>1.52E-2</v>
      </c>
      <c r="AG443">
        <v>3.8100000000000002E-2</v>
      </c>
      <c r="AH443">
        <v>3.32E-2</v>
      </c>
      <c r="AI443">
        <v>2.2800000000000001E-2</v>
      </c>
      <c r="AJ443">
        <v>1.3599999999999999E-2</v>
      </c>
      <c r="AK443">
        <v>3.2899999999999999E-2</v>
      </c>
      <c r="AL443">
        <v>2.52E-2</v>
      </c>
      <c r="AM443">
        <v>4.4999999999999997E-3</v>
      </c>
      <c r="AN443">
        <v>-2.24E-2</v>
      </c>
      <c r="AO443">
        <v>-3.49E-2</v>
      </c>
    </row>
    <row r="444" spans="1:41">
      <c r="A444">
        <v>199502</v>
      </c>
      <c r="B444">
        <v>3.6200000000000003E-2</v>
      </c>
      <c r="C444">
        <v>-3.3E-3</v>
      </c>
      <c r="D444">
        <v>3.8E-3</v>
      </c>
      <c r="E444">
        <v>-3.3999999999999998E-3</v>
      </c>
      <c r="F444">
        <v>4.0000000000000001E-3</v>
      </c>
      <c r="H444">
        <v>199502</v>
      </c>
      <c r="I444">
        <v>1.8200000000000001E-2</v>
      </c>
      <c r="J444">
        <v>3.2000000000000001E-2</v>
      </c>
      <c r="K444">
        <v>3.3599999999999998E-2</v>
      </c>
      <c r="L444">
        <v>3.4000000000000002E-2</v>
      </c>
      <c r="M444">
        <v>3.9899999999999998E-2</v>
      </c>
      <c r="N444">
        <v>5.3400000000000003E-2</v>
      </c>
      <c r="O444">
        <v>4.9700000000000001E-2</v>
      </c>
      <c r="P444">
        <v>3.8699999999999998E-2</v>
      </c>
      <c r="Q444">
        <v>5.1799999999999999E-2</v>
      </c>
      <c r="R444">
        <v>3.04E-2</v>
      </c>
      <c r="S444">
        <v>-1.2200000000000001E-2</v>
      </c>
      <c r="T444">
        <v>2.69E-2</v>
      </c>
      <c r="U444">
        <v>3.7600000000000001E-2</v>
      </c>
      <c r="V444">
        <v>4.87E-2</v>
      </c>
      <c r="W444">
        <v>4.9399999999999999E-2</v>
      </c>
      <c r="X444">
        <v>3.1899999999999998E-2</v>
      </c>
      <c r="Y444">
        <v>3.7900000000000003E-2</v>
      </c>
      <c r="Z444">
        <v>3.09E-2</v>
      </c>
      <c r="AA444">
        <v>3.9100000000000003E-2</v>
      </c>
      <c r="AB444">
        <v>3.7499999999999999E-2</v>
      </c>
      <c r="AC444">
        <v>2.9899999999999999E-2</v>
      </c>
      <c r="AD444">
        <v>3.0000000000000001E-3</v>
      </c>
      <c r="AE444">
        <v>2.7400000000000001E-2</v>
      </c>
      <c r="AF444">
        <v>4.6199999999999998E-2</v>
      </c>
      <c r="AG444">
        <v>4.36E-2</v>
      </c>
      <c r="AH444">
        <v>5.1400000000000001E-2</v>
      </c>
      <c r="AI444">
        <v>2.64E-2</v>
      </c>
      <c r="AJ444">
        <v>4.1500000000000002E-2</v>
      </c>
      <c r="AK444">
        <v>3.5200000000000002E-2</v>
      </c>
      <c r="AL444">
        <v>3.0599999999999999E-2</v>
      </c>
      <c r="AM444">
        <v>2.5899999999999999E-2</v>
      </c>
      <c r="AN444">
        <v>3.8300000000000001E-2</v>
      </c>
      <c r="AO444">
        <v>1.09E-2</v>
      </c>
    </row>
    <row r="445" spans="1:41">
      <c r="A445">
        <v>199503</v>
      </c>
      <c r="B445">
        <v>2.1899999999999999E-2</v>
      </c>
      <c r="C445">
        <v>-3.7000000000000002E-3</v>
      </c>
      <c r="D445">
        <v>-2.07E-2</v>
      </c>
      <c r="E445">
        <v>3.5999999999999999E-3</v>
      </c>
      <c r="F445">
        <v>4.5999999999999999E-3</v>
      </c>
      <c r="H445">
        <v>199503</v>
      </c>
      <c r="I445">
        <v>1.5800000000000002E-2</v>
      </c>
      <c r="J445">
        <v>7.7000000000000002E-3</v>
      </c>
      <c r="K445">
        <v>3.0200000000000001E-2</v>
      </c>
      <c r="L445">
        <v>1.8100000000000002E-2</v>
      </c>
      <c r="M445">
        <v>1.72E-2</v>
      </c>
      <c r="N445">
        <v>1.6E-2</v>
      </c>
      <c r="O445">
        <v>2.53E-2</v>
      </c>
      <c r="P445">
        <v>1.7600000000000001E-2</v>
      </c>
      <c r="Q445">
        <v>2.7900000000000001E-2</v>
      </c>
      <c r="R445">
        <v>2.1600000000000001E-2</v>
      </c>
      <c r="S445">
        <v>-5.7999999999999996E-3</v>
      </c>
      <c r="T445">
        <v>3.0700000000000002E-2</v>
      </c>
      <c r="U445">
        <v>1.32E-2</v>
      </c>
      <c r="V445">
        <v>3.0700000000000002E-2</v>
      </c>
      <c r="W445">
        <v>3.7100000000000001E-2</v>
      </c>
      <c r="X445">
        <v>1.72E-2</v>
      </c>
      <c r="Y445">
        <v>2.5399999999999999E-2</v>
      </c>
      <c r="Z445">
        <v>2.5600000000000001E-2</v>
      </c>
      <c r="AA445">
        <v>8.5000000000000006E-3</v>
      </c>
      <c r="AB445">
        <v>-2.0999999999999999E-3</v>
      </c>
      <c r="AC445">
        <v>-6.9999999999999999E-4</v>
      </c>
      <c r="AD445">
        <v>-3.1399999999999997E-2</v>
      </c>
      <c r="AE445">
        <v>-6.9999999999999999E-4</v>
      </c>
      <c r="AF445">
        <v>2.92E-2</v>
      </c>
      <c r="AG445">
        <v>2.7300000000000001E-2</v>
      </c>
      <c r="AH445">
        <v>2.64E-2</v>
      </c>
      <c r="AI445">
        <v>1.7500000000000002E-2</v>
      </c>
      <c r="AJ445">
        <v>1.29E-2</v>
      </c>
      <c r="AK445">
        <v>2.1399999999999999E-2</v>
      </c>
      <c r="AL445">
        <v>2.01E-2</v>
      </c>
      <c r="AM445">
        <v>1.6E-2</v>
      </c>
      <c r="AN445">
        <v>3.5400000000000001E-2</v>
      </c>
      <c r="AO445">
        <v>3.61E-2</v>
      </c>
    </row>
    <row r="446" spans="1:41">
      <c r="A446">
        <v>199504</v>
      </c>
      <c r="B446">
        <v>2.12E-2</v>
      </c>
      <c r="C446">
        <v>-4.1000000000000003E-3</v>
      </c>
      <c r="D446">
        <v>1.7100000000000001E-2</v>
      </c>
      <c r="E446">
        <v>1.8200000000000001E-2</v>
      </c>
      <c r="F446">
        <v>4.4000000000000003E-3</v>
      </c>
      <c r="H446">
        <v>199504</v>
      </c>
      <c r="I446">
        <v>2.5600000000000001E-2</v>
      </c>
      <c r="J446">
        <v>2.0400000000000001E-2</v>
      </c>
      <c r="K446">
        <v>0.02</v>
      </c>
      <c r="L446">
        <v>9.9000000000000008E-3</v>
      </c>
      <c r="M446">
        <v>1.6299999999999999E-2</v>
      </c>
      <c r="N446">
        <v>7.9000000000000008E-3</v>
      </c>
      <c r="O446">
        <v>2.1100000000000001E-2</v>
      </c>
      <c r="P446">
        <v>7.6E-3</v>
      </c>
      <c r="Q446">
        <v>1.2E-2</v>
      </c>
      <c r="R446">
        <v>2.8000000000000001E-2</v>
      </c>
      <c r="S446">
        <v>-2.3999999999999998E-3</v>
      </c>
      <c r="T446">
        <v>1.32E-2</v>
      </c>
      <c r="U446">
        <v>2.0199999999999999E-2</v>
      </c>
      <c r="V446">
        <v>1.3599999999999999E-2</v>
      </c>
      <c r="W446">
        <v>2.9100000000000001E-2</v>
      </c>
      <c r="X446">
        <v>2.87E-2</v>
      </c>
      <c r="Y446">
        <v>2.23E-2</v>
      </c>
      <c r="Z446">
        <v>2.7300000000000001E-2</v>
      </c>
      <c r="AA446">
        <v>2.4500000000000001E-2</v>
      </c>
      <c r="AB446">
        <v>3.3599999999999998E-2</v>
      </c>
      <c r="AC446">
        <v>3.0300000000000001E-2</v>
      </c>
      <c r="AD446">
        <v>1.7100000000000001E-2</v>
      </c>
      <c r="AE446">
        <v>2.3E-2</v>
      </c>
      <c r="AF446">
        <v>3.2000000000000002E-3</v>
      </c>
      <c r="AG446">
        <v>-3.2000000000000002E-3</v>
      </c>
      <c r="AH446">
        <v>1.03E-2</v>
      </c>
      <c r="AI446">
        <v>1.4E-2</v>
      </c>
      <c r="AJ446">
        <v>2.06E-2</v>
      </c>
      <c r="AK446">
        <v>2.23E-2</v>
      </c>
      <c r="AL446">
        <v>2.4400000000000002E-2</v>
      </c>
      <c r="AM446">
        <v>2.0899999999999998E-2</v>
      </c>
      <c r="AN446">
        <v>4.2900000000000001E-2</v>
      </c>
      <c r="AO446">
        <v>1.9900000000000001E-2</v>
      </c>
    </row>
    <row r="447" spans="1:41">
      <c r="A447">
        <v>199505</v>
      </c>
      <c r="B447">
        <v>2.9000000000000001E-2</v>
      </c>
      <c r="C447">
        <v>-2.2100000000000002E-2</v>
      </c>
      <c r="D447">
        <v>1.8700000000000001E-2</v>
      </c>
      <c r="E447">
        <v>-4.4000000000000003E-3</v>
      </c>
      <c r="F447">
        <v>5.4000000000000003E-3</v>
      </c>
      <c r="H447">
        <v>199505</v>
      </c>
      <c r="I447">
        <v>1.8100000000000002E-2</v>
      </c>
      <c r="J447">
        <v>1.3599999999999999E-2</v>
      </c>
      <c r="K447">
        <v>1.5800000000000002E-2</v>
      </c>
      <c r="L447">
        <v>6.0000000000000001E-3</v>
      </c>
      <c r="M447">
        <v>3.8999999999999998E-3</v>
      </c>
      <c r="N447">
        <v>1.9199999999999998E-2</v>
      </c>
      <c r="O447">
        <v>1.44E-2</v>
      </c>
      <c r="P447">
        <v>2.1299999999999999E-2</v>
      </c>
      <c r="Q447">
        <v>3.32E-2</v>
      </c>
      <c r="R447">
        <v>3.6600000000000001E-2</v>
      </c>
      <c r="S447">
        <v>-1.8499999999999999E-2</v>
      </c>
      <c r="T447">
        <v>2.2100000000000002E-2</v>
      </c>
      <c r="U447">
        <v>3.3799999999999997E-2</v>
      </c>
      <c r="V447">
        <v>2.8000000000000001E-2</v>
      </c>
      <c r="W447">
        <v>1.9E-2</v>
      </c>
      <c r="X447">
        <v>2.5600000000000001E-2</v>
      </c>
      <c r="Y447">
        <v>3.0700000000000002E-2</v>
      </c>
      <c r="Z447">
        <v>3.7199999999999997E-2</v>
      </c>
      <c r="AA447">
        <v>3.4000000000000002E-2</v>
      </c>
      <c r="AB447">
        <v>5.5E-2</v>
      </c>
      <c r="AC447">
        <v>3.4299999999999997E-2</v>
      </c>
      <c r="AD447">
        <v>1.2200000000000001E-2</v>
      </c>
      <c r="AE447">
        <v>1.5900000000000001E-2</v>
      </c>
      <c r="AF447">
        <v>3.27E-2</v>
      </c>
      <c r="AG447">
        <v>3.7100000000000001E-2</v>
      </c>
      <c r="AH447">
        <v>3.1399999999999997E-2</v>
      </c>
      <c r="AI447">
        <v>2.5600000000000001E-2</v>
      </c>
      <c r="AJ447">
        <v>3.8699999999999998E-2</v>
      </c>
      <c r="AK447">
        <v>2.98E-2</v>
      </c>
      <c r="AL447">
        <v>3.61E-2</v>
      </c>
      <c r="AM447">
        <v>2.29E-2</v>
      </c>
      <c r="AN447">
        <v>2.1299999999999999E-2</v>
      </c>
      <c r="AO447">
        <v>5.4000000000000003E-3</v>
      </c>
    </row>
    <row r="448" spans="1:41">
      <c r="A448">
        <v>199506</v>
      </c>
      <c r="B448">
        <v>2.7199999999999998E-2</v>
      </c>
      <c r="C448">
        <v>3.0800000000000001E-2</v>
      </c>
      <c r="D448">
        <v>-2.98E-2</v>
      </c>
      <c r="E448">
        <v>2.9000000000000001E-2</v>
      </c>
      <c r="F448">
        <v>4.7000000000000002E-3</v>
      </c>
      <c r="H448">
        <v>199506</v>
      </c>
      <c r="I448">
        <v>7.1800000000000003E-2</v>
      </c>
      <c r="J448">
        <v>5.3199999999999997E-2</v>
      </c>
      <c r="K448">
        <v>5.8900000000000001E-2</v>
      </c>
      <c r="L448">
        <v>5.4399999999999997E-2</v>
      </c>
      <c r="M448">
        <v>3.6700000000000003E-2</v>
      </c>
      <c r="N448">
        <v>3.7400000000000003E-2</v>
      </c>
      <c r="O448">
        <v>4.8300000000000003E-2</v>
      </c>
      <c r="P448">
        <v>2.6499999999999999E-2</v>
      </c>
      <c r="Q448">
        <v>1.9599999999999999E-2</v>
      </c>
      <c r="R448">
        <v>1.9099999999999999E-2</v>
      </c>
      <c r="S448">
        <v>5.2699999999999997E-2</v>
      </c>
      <c r="T448">
        <v>4.7600000000000003E-2</v>
      </c>
      <c r="U448">
        <v>3.6400000000000002E-2</v>
      </c>
      <c r="V448">
        <v>2.2599999999999999E-2</v>
      </c>
      <c r="W448">
        <v>3.1399999999999997E-2</v>
      </c>
      <c r="X448">
        <v>1.0500000000000001E-2</v>
      </c>
      <c r="Y448">
        <v>6.8999999999999999E-3</v>
      </c>
      <c r="Z448">
        <v>1.9599999999999999E-2</v>
      </c>
      <c r="AA448">
        <v>1.23E-2</v>
      </c>
      <c r="AB448">
        <v>9.7999999999999997E-3</v>
      </c>
      <c r="AC448">
        <v>1.6199999999999999E-2</v>
      </c>
      <c r="AD448">
        <v>-3.1399999999999997E-2</v>
      </c>
      <c r="AE448">
        <v>6.5799999999999997E-2</v>
      </c>
      <c r="AF448">
        <v>1.54E-2</v>
      </c>
      <c r="AG448">
        <v>2.1100000000000001E-2</v>
      </c>
      <c r="AH448">
        <v>1.9900000000000001E-2</v>
      </c>
      <c r="AI448">
        <v>5.1999999999999998E-3</v>
      </c>
      <c r="AJ448">
        <v>1.14E-2</v>
      </c>
      <c r="AK448">
        <v>6.4999999999999997E-3</v>
      </c>
      <c r="AL448">
        <v>1.9E-2</v>
      </c>
      <c r="AM448">
        <v>3.4599999999999999E-2</v>
      </c>
      <c r="AN448">
        <v>6.7699999999999996E-2</v>
      </c>
      <c r="AO448">
        <v>1.9E-3</v>
      </c>
    </row>
    <row r="449" spans="1:41">
      <c r="A449">
        <v>199507</v>
      </c>
      <c r="B449">
        <v>3.7199999999999997E-2</v>
      </c>
      <c r="C449">
        <v>2.2200000000000001E-2</v>
      </c>
      <c r="D449">
        <v>-2.2200000000000001E-2</v>
      </c>
      <c r="E449">
        <v>2.5499999999999998E-2</v>
      </c>
      <c r="F449">
        <v>4.4999999999999997E-3</v>
      </c>
      <c r="H449">
        <v>199507</v>
      </c>
      <c r="I449">
        <v>4.8599999999999997E-2</v>
      </c>
      <c r="J449">
        <v>6.6400000000000001E-2</v>
      </c>
      <c r="K449">
        <v>5.67E-2</v>
      </c>
      <c r="L449">
        <v>6.5799999999999997E-2</v>
      </c>
      <c r="M449">
        <v>5.8999999999999997E-2</v>
      </c>
      <c r="N449">
        <v>5.4600000000000003E-2</v>
      </c>
      <c r="O449">
        <v>5.74E-2</v>
      </c>
      <c r="P449">
        <v>4.7300000000000002E-2</v>
      </c>
      <c r="Q449">
        <v>3.4500000000000003E-2</v>
      </c>
      <c r="R449">
        <v>2.8299999999999999E-2</v>
      </c>
      <c r="S449">
        <v>2.0299999999999999E-2</v>
      </c>
      <c r="T449">
        <v>4.1500000000000002E-2</v>
      </c>
      <c r="U449">
        <v>4.4400000000000002E-2</v>
      </c>
      <c r="V449">
        <v>3.0599999999999999E-2</v>
      </c>
      <c r="W449">
        <v>2.4299999999999999E-2</v>
      </c>
      <c r="X449">
        <v>3.4200000000000001E-2</v>
      </c>
      <c r="Y449">
        <v>4.5499999999999999E-2</v>
      </c>
      <c r="Z449">
        <v>4.3499999999999997E-2</v>
      </c>
      <c r="AA449">
        <v>3.95E-2</v>
      </c>
      <c r="AB449">
        <v>2.1999999999999999E-2</v>
      </c>
      <c r="AC449">
        <v>1.3899999999999999E-2</v>
      </c>
      <c r="AD449">
        <v>-2.76E-2</v>
      </c>
      <c r="AE449">
        <v>5.1299999999999998E-2</v>
      </c>
      <c r="AF449">
        <v>3.9300000000000002E-2</v>
      </c>
      <c r="AG449">
        <v>2.3800000000000002E-2</v>
      </c>
      <c r="AH449">
        <v>2.6200000000000001E-2</v>
      </c>
      <c r="AI449">
        <v>3.7900000000000003E-2</v>
      </c>
      <c r="AJ449">
        <v>2.5899999999999999E-2</v>
      </c>
      <c r="AK449">
        <v>3.6900000000000002E-2</v>
      </c>
      <c r="AL449">
        <v>1.5800000000000002E-2</v>
      </c>
      <c r="AM449">
        <v>4.1300000000000003E-2</v>
      </c>
      <c r="AN449">
        <v>6.08E-2</v>
      </c>
      <c r="AO449">
        <v>9.4999999999999998E-3</v>
      </c>
    </row>
    <row r="450" spans="1:41">
      <c r="A450">
        <v>199508</v>
      </c>
      <c r="B450">
        <v>5.4999999999999997E-3</v>
      </c>
      <c r="C450">
        <v>1.84E-2</v>
      </c>
      <c r="D450">
        <v>1.9300000000000001E-2</v>
      </c>
      <c r="E450">
        <v>8.0000000000000004E-4</v>
      </c>
      <c r="F450">
        <v>4.7000000000000002E-3</v>
      </c>
      <c r="H450">
        <v>199508</v>
      </c>
      <c r="I450">
        <v>4.19E-2</v>
      </c>
      <c r="J450">
        <v>3.39E-2</v>
      </c>
      <c r="K450">
        <v>1.34E-2</v>
      </c>
      <c r="L450">
        <v>1.61E-2</v>
      </c>
      <c r="M450">
        <v>1.8100000000000002E-2</v>
      </c>
      <c r="N450">
        <v>6.4999999999999997E-3</v>
      </c>
      <c r="O450">
        <v>7.1000000000000004E-3</v>
      </c>
      <c r="P450">
        <v>1.3599999999999999E-2</v>
      </c>
      <c r="Q450">
        <v>1.6400000000000001E-2</v>
      </c>
      <c r="R450">
        <v>-2.5000000000000001E-3</v>
      </c>
      <c r="S450">
        <v>4.4400000000000002E-2</v>
      </c>
      <c r="T450">
        <v>-6.9999999999999999E-4</v>
      </c>
      <c r="U450">
        <v>-1.38E-2</v>
      </c>
      <c r="V450">
        <v>8.2000000000000007E-3</v>
      </c>
      <c r="W450">
        <v>1.52E-2</v>
      </c>
      <c r="X450">
        <v>5.0000000000000001E-3</v>
      </c>
      <c r="Y450">
        <v>-5.1999999999999998E-3</v>
      </c>
      <c r="Z450">
        <v>2.5600000000000001E-2</v>
      </c>
      <c r="AA450">
        <v>8.9999999999999993E-3</v>
      </c>
      <c r="AB450">
        <v>3.4299999999999997E-2</v>
      </c>
      <c r="AC450">
        <v>1.9300000000000001E-2</v>
      </c>
      <c r="AD450">
        <v>0.02</v>
      </c>
      <c r="AE450">
        <v>7.4999999999999997E-3</v>
      </c>
      <c r="AF450">
        <v>-8.3000000000000001E-3</v>
      </c>
      <c r="AG450">
        <v>2.0500000000000001E-2</v>
      </c>
      <c r="AH450">
        <v>1.4E-2</v>
      </c>
      <c r="AI450">
        <v>2.5999999999999999E-3</v>
      </c>
      <c r="AJ450">
        <v>1.1599999999999999E-2</v>
      </c>
      <c r="AK450">
        <v>9.4999999999999998E-3</v>
      </c>
      <c r="AL450">
        <v>-5.8999999999999999E-3</v>
      </c>
      <c r="AM450">
        <v>2.7000000000000001E-3</v>
      </c>
      <c r="AN450">
        <v>2.8E-3</v>
      </c>
      <c r="AO450">
        <v>-4.7000000000000002E-3</v>
      </c>
    </row>
    <row r="451" spans="1:41">
      <c r="A451">
        <v>199509</v>
      </c>
      <c r="B451">
        <v>3.3500000000000002E-2</v>
      </c>
      <c r="C451">
        <v>-2.07E-2</v>
      </c>
      <c r="D451">
        <v>-9.2999999999999992E-3</v>
      </c>
      <c r="E451">
        <v>2.7300000000000001E-2</v>
      </c>
      <c r="F451">
        <v>4.3E-3</v>
      </c>
      <c r="H451">
        <v>199509</v>
      </c>
      <c r="I451">
        <v>1.8800000000000001E-2</v>
      </c>
      <c r="J451">
        <v>2.3300000000000001E-2</v>
      </c>
      <c r="K451">
        <v>1.1599999999999999E-2</v>
      </c>
      <c r="L451">
        <v>1.4800000000000001E-2</v>
      </c>
      <c r="M451">
        <v>1.26E-2</v>
      </c>
      <c r="N451">
        <v>1.11E-2</v>
      </c>
      <c r="O451">
        <v>2.1299999999999999E-2</v>
      </c>
      <c r="P451">
        <v>1.83E-2</v>
      </c>
      <c r="Q451">
        <v>2.24E-2</v>
      </c>
      <c r="R451">
        <v>4.6600000000000003E-2</v>
      </c>
      <c r="S451">
        <v>-2.7799999999999998E-2</v>
      </c>
      <c r="T451">
        <v>3.9100000000000003E-2</v>
      </c>
      <c r="U451">
        <v>3.8800000000000001E-2</v>
      </c>
      <c r="V451">
        <v>4.87E-2</v>
      </c>
      <c r="W451">
        <v>3.0800000000000001E-2</v>
      </c>
      <c r="X451">
        <v>2.0899999999999998E-2</v>
      </c>
      <c r="Y451">
        <v>1.8499999999999999E-2</v>
      </c>
      <c r="Z451">
        <v>4.1399999999999999E-2</v>
      </c>
      <c r="AA451">
        <v>2.69E-2</v>
      </c>
      <c r="AB451">
        <v>2.7099999999999999E-2</v>
      </c>
      <c r="AC451">
        <v>3.8899999999999997E-2</v>
      </c>
      <c r="AD451">
        <v>-2.0000000000000001E-4</v>
      </c>
      <c r="AE451">
        <v>-2.0799999999999999E-2</v>
      </c>
      <c r="AF451">
        <v>1.43E-2</v>
      </c>
      <c r="AG451">
        <v>1.72E-2</v>
      </c>
      <c r="AH451">
        <v>0.04</v>
      </c>
      <c r="AI451">
        <v>1.95E-2</v>
      </c>
      <c r="AJ451">
        <v>3.39E-2</v>
      </c>
      <c r="AK451">
        <v>3.8600000000000002E-2</v>
      </c>
      <c r="AL451">
        <v>4.2799999999999998E-2</v>
      </c>
      <c r="AM451">
        <v>5.2400000000000002E-2</v>
      </c>
      <c r="AN451">
        <v>2.86E-2</v>
      </c>
      <c r="AO451">
        <v>4.9399999999999999E-2</v>
      </c>
    </row>
    <row r="452" spans="1:41">
      <c r="A452">
        <v>199510</v>
      </c>
      <c r="B452">
        <v>-1.52E-2</v>
      </c>
      <c r="C452">
        <v>-3.9399999999999998E-2</v>
      </c>
      <c r="D452">
        <v>-1E-3</v>
      </c>
      <c r="E452">
        <v>4.1399999999999999E-2</v>
      </c>
      <c r="F452">
        <v>4.7000000000000002E-3</v>
      </c>
      <c r="H452">
        <v>199510</v>
      </c>
      <c r="I452">
        <v>-5.4600000000000003E-2</v>
      </c>
      <c r="J452">
        <v>-4.7300000000000002E-2</v>
      </c>
      <c r="K452">
        <v>-6.7699999999999996E-2</v>
      </c>
      <c r="L452">
        <v>-6.7400000000000002E-2</v>
      </c>
      <c r="M452">
        <v>-4.7199999999999999E-2</v>
      </c>
      <c r="N452">
        <v>-2.35E-2</v>
      </c>
      <c r="O452">
        <v>-1.41E-2</v>
      </c>
      <c r="P452">
        <v>-3.5299999999999998E-2</v>
      </c>
      <c r="Q452">
        <v>-2.63E-2</v>
      </c>
      <c r="R452">
        <v>-4.0000000000000002E-4</v>
      </c>
      <c r="S452">
        <v>-5.4199999999999998E-2</v>
      </c>
      <c r="T452">
        <v>-1.9E-3</v>
      </c>
      <c r="U452">
        <v>-1.4E-2</v>
      </c>
      <c r="V452">
        <v>-4.1999999999999997E-3</v>
      </c>
      <c r="W452">
        <v>-3.1699999999999999E-2</v>
      </c>
      <c r="X452">
        <v>-1.9599999999999999E-2</v>
      </c>
      <c r="Y452">
        <v>-5.5999999999999999E-3</v>
      </c>
      <c r="Z452">
        <v>-3.2199999999999999E-2</v>
      </c>
      <c r="AA452">
        <v>-3.0300000000000001E-2</v>
      </c>
      <c r="AB452">
        <v>-2.3699999999999999E-2</v>
      </c>
      <c r="AC452">
        <v>-2.4899999999999999E-2</v>
      </c>
      <c r="AD452">
        <v>-2.3E-2</v>
      </c>
      <c r="AE452">
        <v>-7.8399999999999997E-2</v>
      </c>
      <c r="AF452">
        <v>-7.9000000000000001E-2</v>
      </c>
      <c r="AG452">
        <v>-3.78E-2</v>
      </c>
      <c r="AH452">
        <v>-4.19E-2</v>
      </c>
      <c r="AI452">
        <v>-1.66E-2</v>
      </c>
      <c r="AJ452">
        <v>-1.37E-2</v>
      </c>
      <c r="AK452">
        <v>-1.1999999999999999E-3</v>
      </c>
      <c r="AL452">
        <v>-2.3999999999999998E-3</v>
      </c>
      <c r="AM452">
        <v>-1.8E-3</v>
      </c>
      <c r="AN452">
        <v>-8.0000000000000002E-3</v>
      </c>
      <c r="AO452">
        <v>7.0400000000000004E-2</v>
      </c>
    </row>
    <row r="453" spans="1:41">
      <c r="A453">
        <v>199511</v>
      </c>
      <c r="B453">
        <v>3.95E-2</v>
      </c>
      <c r="C453">
        <v>-8.0999999999999996E-3</v>
      </c>
      <c r="D453">
        <v>3.3E-3</v>
      </c>
      <c r="E453">
        <v>-6.1000000000000004E-3</v>
      </c>
      <c r="F453">
        <v>4.1999999999999997E-3</v>
      </c>
      <c r="H453">
        <v>199511</v>
      </c>
      <c r="I453">
        <v>6.9999999999999999E-4</v>
      </c>
      <c r="J453">
        <v>2.5499999999999998E-2</v>
      </c>
      <c r="K453">
        <v>3.9100000000000003E-2</v>
      </c>
      <c r="L453">
        <v>4.5600000000000002E-2</v>
      </c>
      <c r="M453">
        <v>3.3599999999999998E-2</v>
      </c>
      <c r="N453">
        <v>5.2600000000000001E-2</v>
      </c>
      <c r="O453">
        <v>4.1599999999999998E-2</v>
      </c>
      <c r="P453">
        <v>4.1000000000000002E-2</v>
      </c>
      <c r="Q453">
        <v>4.8500000000000001E-2</v>
      </c>
      <c r="R453">
        <v>3.78E-2</v>
      </c>
      <c r="S453">
        <v>-3.7100000000000001E-2</v>
      </c>
      <c r="T453">
        <v>3.8399999999999997E-2</v>
      </c>
      <c r="U453">
        <v>4.87E-2</v>
      </c>
      <c r="V453">
        <v>1.7299999999999999E-2</v>
      </c>
      <c r="W453">
        <v>4.2599999999999999E-2</v>
      </c>
      <c r="X453">
        <v>4.6199999999999998E-2</v>
      </c>
      <c r="Y453">
        <v>3.95E-2</v>
      </c>
      <c r="Z453">
        <v>5.9799999999999999E-2</v>
      </c>
      <c r="AA453">
        <v>5.0099999999999999E-2</v>
      </c>
      <c r="AB453">
        <v>3.5499999999999997E-2</v>
      </c>
      <c r="AC453">
        <v>2.6800000000000001E-2</v>
      </c>
      <c r="AD453">
        <v>-1.1599999999999999E-2</v>
      </c>
      <c r="AE453">
        <v>4.48E-2</v>
      </c>
      <c r="AF453">
        <v>7.1400000000000005E-2</v>
      </c>
      <c r="AG453">
        <v>4.6100000000000002E-2</v>
      </c>
      <c r="AH453">
        <v>5.1999999999999998E-2</v>
      </c>
      <c r="AI453">
        <v>5.0299999999999997E-2</v>
      </c>
      <c r="AJ453">
        <v>3.7600000000000001E-2</v>
      </c>
      <c r="AK453">
        <v>3.44E-2</v>
      </c>
      <c r="AL453">
        <v>4.8599999999999997E-2</v>
      </c>
      <c r="AM453">
        <v>3.7199999999999997E-2</v>
      </c>
      <c r="AN453">
        <v>8.9999999999999993E-3</v>
      </c>
      <c r="AO453">
        <v>-3.5799999999999998E-2</v>
      </c>
    </row>
    <row r="454" spans="1:41">
      <c r="A454">
        <v>199512</v>
      </c>
      <c r="B454">
        <v>1.03E-2</v>
      </c>
      <c r="C454">
        <v>3.8E-3</v>
      </c>
      <c r="D454">
        <v>1.3899999999999999E-2</v>
      </c>
      <c r="E454">
        <v>2.5600000000000001E-2</v>
      </c>
      <c r="F454">
        <v>4.8999999999999998E-3</v>
      </c>
      <c r="H454">
        <v>199512</v>
      </c>
      <c r="I454">
        <v>3.5999999999999999E-3</v>
      </c>
      <c r="J454">
        <v>2.4E-2</v>
      </c>
      <c r="K454">
        <v>2.4199999999999999E-2</v>
      </c>
      <c r="L454">
        <v>2.4799999999999999E-2</v>
      </c>
      <c r="M454">
        <v>7.9000000000000008E-3</v>
      </c>
      <c r="N454">
        <v>2.3599999999999999E-2</v>
      </c>
      <c r="O454">
        <v>-1.4E-3</v>
      </c>
      <c r="P454">
        <v>-7.0000000000000001E-3</v>
      </c>
      <c r="Q454">
        <v>2.7000000000000001E-3</v>
      </c>
      <c r="R454">
        <v>1.41E-2</v>
      </c>
      <c r="S454">
        <v>-1.0500000000000001E-2</v>
      </c>
      <c r="T454">
        <v>-1.3299999999999999E-2</v>
      </c>
      <c r="U454">
        <v>5.4999999999999997E-3</v>
      </c>
      <c r="V454">
        <v>1.2699999999999999E-2</v>
      </c>
      <c r="W454">
        <v>3.1399999999999997E-2</v>
      </c>
      <c r="X454">
        <v>1.8800000000000001E-2</v>
      </c>
      <c r="Y454">
        <v>1.9900000000000001E-2</v>
      </c>
      <c r="Z454">
        <v>7.1999999999999998E-3</v>
      </c>
      <c r="AA454">
        <v>1.5800000000000002E-2</v>
      </c>
      <c r="AB454">
        <v>1.8800000000000001E-2</v>
      </c>
      <c r="AC454">
        <v>3.2199999999999999E-2</v>
      </c>
      <c r="AD454">
        <v>4.5499999999999999E-2</v>
      </c>
      <c r="AE454">
        <v>-2.9499999999999998E-2</v>
      </c>
      <c r="AF454">
        <v>-1.09E-2</v>
      </c>
      <c r="AG454">
        <v>5.3E-3</v>
      </c>
      <c r="AH454">
        <v>1.47E-2</v>
      </c>
      <c r="AI454">
        <v>1.7399999999999999E-2</v>
      </c>
      <c r="AJ454">
        <v>2.52E-2</v>
      </c>
      <c r="AK454">
        <v>1.12E-2</v>
      </c>
      <c r="AL454">
        <v>1.67E-2</v>
      </c>
      <c r="AM454">
        <v>2.29E-2</v>
      </c>
      <c r="AN454">
        <v>-1.8499999999999999E-2</v>
      </c>
      <c r="AO454">
        <v>1.0999999999999999E-2</v>
      </c>
    </row>
    <row r="455" spans="1:41">
      <c r="A455">
        <v>199601</v>
      </c>
      <c r="B455">
        <v>2.2599999999999999E-2</v>
      </c>
      <c r="C455">
        <v>-2.4899999999999999E-2</v>
      </c>
      <c r="D455">
        <v>4.1000000000000003E-3</v>
      </c>
      <c r="E455">
        <v>5.5999999999999999E-3</v>
      </c>
      <c r="F455">
        <v>4.3E-3</v>
      </c>
      <c r="H455">
        <v>199601</v>
      </c>
      <c r="I455">
        <v>2.0899999999999998E-2</v>
      </c>
      <c r="J455">
        <v>-2.8999999999999998E-3</v>
      </c>
      <c r="K455">
        <v>-7.7000000000000002E-3</v>
      </c>
      <c r="L455">
        <v>-6.6E-3</v>
      </c>
      <c r="M455">
        <v>-8.0000000000000004E-4</v>
      </c>
      <c r="N455">
        <v>-1.5699999999999999E-2</v>
      </c>
      <c r="O455">
        <v>2.3999999999999998E-3</v>
      </c>
      <c r="P455">
        <v>2.1700000000000001E-2</v>
      </c>
      <c r="Q455">
        <v>2.69E-2</v>
      </c>
      <c r="R455">
        <v>3.15E-2</v>
      </c>
      <c r="S455">
        <v>-1.06E-2</v>
      </c>
      <c r="T455">
        <v>1.78E-2</v>
      </c>
      <c r="U455">
        <v>3.15E-2</v>
      </c>
      <c r="V455">
        <v>2.3400000000000001E-2</v>
      </c>
      <c r="W455">
        <v>3.7199999999999997E-2</v>
      </c>
      <c r="X455">
        <v>1.52E-2</v>
      </c>
      <c r="Y455">
        <v>2.41E-2</v>
      </c>
      <c r="Z455">
        <v>2.4E-2</v>
      </c>
      <c r="AA455">
        <v>1.4999999999999999E-2</v>
      </c>
      <c r="AB455">
        <v>3.0200000000000001E-2</v>
      </c>
      <c r="AC455">
        <v>1.4200000000000001E-2</v>
      </c>
      <c r="AD455">
        <v>-3.5999999999999999E-3</v>
      </c>
      <c r="AE455">
        <v>-2.3E-3</v>
      </c>
      <c r="AF455">
        <v>1.29E-2</v>
      </c>
      <c r="AG455">
        <v>1.2699999999999999E-2</v>
      </c>
      <c r="AH455">
        <v>1E-3</v>
      </c>
      <c r="AI455">
        <v>7.4000000000000003E-3</v>
      </c>
      <c r="AJ455">
        <v>1.38E-2</v>
      </c>
      <c r="AK455">
        <v>3.5799999999999998E-2</v>
      </c>
      <c r="AL455">
        <v>2.64E-2</v>
      </c>
      <c r="AM455">
        <v>3.61E-2</v>
      </c>
      <c r="AN455">
        <v>2.2599999999999999E-2</v>
      </c>
      <c r="AO455">
        <v>2.4899999999999999E-2</v>
      </c>
    </row>
    <row r="456" spans="1:41">
      <c r="A456">
        <v>199602</v>
      </c>
      <c r="B456">
        <v>1.3299999999999999E-2</v>
      </c>
      <c r="C456">
        <v>2.0400000000000001E-2</v>
      </c>
      <c r="D456">
        <v>-2.3199999999999998E-2</v>
      </c>
      <c r="E456">
        <v>5.7999999999999996E-3</v>
      </c>
      <c r="F456">
        <v>3.8999999999999998E-3</v>
      </c>
      <c r="H456">
        <v>199602</v>
      </c>
      <c r="I456">
        <v>2.63E-2</v>
      </c>
      <c r="J456">
        <v>2.8400000000000002E-2</v>
      </c>
      <c r="K456">
        <v>2.93E-2</v>
      </c>
      <c r="L456">
        <v>3.1800000000000002E-2</v>
      </c>
      <c r="M456">
        <v>3.2899999999999999E-2</v>
      </c>
      <c r="N456">
        <v>2.5899999999999999E-2</v>
      </c>
      <c r="O456">
        <v>2.8400000000000002E-2</v>
      </c>
      <c r="P456">
        <v>1.18E-2</v>
      </c>
      <c r="Q456">
        <v>2.0400000000000001E-2</v>
      </c>
      <c r="R456">
        <v>6.6E-3</v>
      </c>
      <c r="S456">
        <v>1.9699999999999999E-2</v>
      </c>
      <c r="T456">
        <v>2.2499999999999999E-2</v>
      </c>
      <c r="U456">
        <v>1.6199999999999999E-2</v>
      </c>
      <c r="V456">
        <v>1.43E-2</v>
      </c>
      <c r="W456">
        <v>3.3E-3</v>
      </c>
      <c r="X456">
        <v>1.84E-2</v>
      </c>
      <c r="Y456">
        <v>1.41E-2</v>
      </c>
      <c r="Z456">
        <v>1.78E-2</v>
      </c>
      <c r="AA456">
        <v>-2.5000000000000001E-3</v>
      </c>
      <c r="AB456">
        <v>4.7000000000000002E-3</v>
      </c>
      <c r="AC456">
        <v>-7.4999999999999997E-3</v>
      </c>
      <c r="AD456">
        <v>-0.03</v>
      </c>
      <c r="AE456">
        <v>4.07E-2</v>
      </c>
      <c r="AF456">
        <v>2.1399999999999999E-2</v>
      </c>
      <c r="AG456">
        <v>3.7000000000000002E-3</v>
      </c>
      <c r="AH456">
        <v>1.66E-2</v>
      </c>
      <c r="AI456">
        <v>4.0000000000000001E-3</v>
      </c>
      <c r="AJ456">
        <v>1.32E-2</v>
      </c>
      <c r="AK456">
        <v>-4.1999999999999997E-3</v>
      </c>
      <c r="AL456">
        <v>8.2000000000000007E-3</v>
      </c>
      <c r="AM456">
        <v>2.75E-2</v>
      </c>
      <c r="AN456">
        <v>3.1800000000000002E-2</v>
      </c>
      <c r="AO456">
        <v>-8.8999999999999999E-3</v>
      </c>
    </row>
    <row r="457" spans="1:41">
      <c r="A457">
        <v>199603</v>
      </c>
      <c r="B457">
        <v>7.3000000000000001E-3</v>
      </c>
      <c r="C457">
        <v>1.2999999999999999E-2</v>
      </c>
      <c r="D457">
        <v>1.2800000000000001E-2</v>
      </c>
      <c r="E457">
        <v>-1.89E-2</v>
      </c>
      <c r="F457">
        <v>3.8999999999999998E-3</v>
      </c>
      <c r="H457">
        <v>199603</v>
      </c>
      <c r="I457">
        <v>2.5899999999999999E-2</v>
      </c>
      <c r="J457">
        <v>2.6100000000000002E-2</v>
      </c>
      <c r="K457">
        <v>1.14E-2</v>
      </c>
      <c r="L457">
        <v>2.7300000000000001E-2</v>
      </c>
      <c r="M457">
        <v>2.1000000000000001E-2</v>
      </c>
      <c r="N457">
        <v>2.4899999999999999E-2</v>
      </c>
      <c r="O457">
        <v>1.9800000000000002E-2</v>
      </c>
      <c r="P457">
        <v>4.1000000000000003E-3</v>
      </c>
      <c r="Q457">
        <v>7.4000000000000003E-3</v>
      </c>
      <c r="R457">
        <v>3.3999999999999998E-3</v>
      </c>
      <c r="S457">
        <v>2.2499999999999999E-2</v>
      </c>
      <c r="T457">
        <v>4.7999999999999996E-3</v>
      </c>
      <c r="U457">
        <v>5.0000000000000001E-4</v>
      </c>
      <c r="V457">
        <v>-7.6E-3</v>
      </c>
      <c r="W457">
        <v>1.0800000000000001E-2</v>
      </c>
      <c r="X457">
        <v>2.0400000000000001E-2</v>
      </c>
      <c r="Y457">
        <v>4.0000000000000001E-3</v>
      </c>
      <c r="Z457">
        <v>1.8100000000000002E-2</v>
      </c>
      <c r="AA457">
        <v>3.0099999999999998E-2</v>
      </c>
      <c r="AB457">
        <v>1.0500000000000001E-2</v>
      </c>
      <c r="AC457">
        <v>1.0999999999999999E-2</v>
      </c>
      <c r="AD457">
        <v>6.1999999999999998E-3</v>
      </c>
      <c r="AE457">
        <v>3.9800000000000002E-2</v>
      </c>
      <c r="AF457">
        <v>3.0700000000000002E-2</v>
      </c>
      <c r="AG457">
        <v>2.5499999999999998E-2</v>
      </c>
      <c r="AH457">
        <v>1.8200000000000001E-2</v>
      </c>
      <c r="AI457">
        <v>1.2699999999999999E-2</v>
      </c>
      <c r="AJ457">
        <v>1E-4</v>
      </c>
      <c r="AK457">
        <v>1.01E-2</v>
      </c>
      <c r="AL457">
        <v>4.3E-3</v>
      </c>
      <c r="AM457">
        <v>-2.2000000000000001E-3</v>
      </c>
      <c r="AN457">
        <v>5.9999999999999995E-4</v>
      </c>
      <c r="AO457">
        <v>-3.9199999999999999E-2</v>
      </c>
    </row>
    <row r="458" spans="1:41">
      <c r="A458">
        <v>199604</v>
      </c>
      <c r="B458">
        <v>2.06E-2</v>
      </c>
      <c r="C458">
        <v>4.8899999999999999E-2</v>
      </c>
      <c r="D458">
        <v>-4.0500000000000001E-2</v>
      </c>
      <c r="E458">
        <v>-9.1999999999999998E-3</v>
      </c>
      <c r="F458">
        <v>4.5999999999999999E-3</v>
      </c>
      <c r="H458">
        <v>199604</v>
      </c>
      <c r="I458">
        <v>6.93E-2</v>
      </c>
      <c r="J458">
        <v>7.3499999999999996E-2</v>
      </c>
      <c r="K458">
        <v>7.2499999999999995E-2</v>
      </c>
      <c r="L458">
        <v>5.9700000000000003E-2</v>
      </c>
      <c r="M458">
        <v>4.1399999999999999E-2</v>
      </c>
      <c r="N458">
        <v>3.5499999999999997E-2</v>
      </c>
      <c r="O458">
        <v>3.09E-2</v>
      </c>
      <c r="P458">
        <v>2.9700000000000001E-2</v>
      </c>
      <c r="Q458">
        <v>1.34E-2</v>
      </c>
      <c r="R458">
        <v>7.1999999999999998E-3</v>
      </c>
      <c r="S458">
        <v>6.2100000000000002E-2</v>
      </c>
      <c r="T458">
        <v>3.5200000000000002E-2</v>
      </c>
      <c r="U458">
        <v>1.0800000000000001E-2</v>
      </c>
      <c r="V458">
        <v>3.7100000000000001E-2</v>
      </c>
      <c r="W458">
        <v>1.2500000000000001E-2</v>
      </c>
      <c r="X458">
        <v>1.01E-2</v>
      </c>
      <c r="Y458">
        <v>1.1900000000000001E-2</v>
      </c>
      <c r="Z458">
        <v>1.2500000000000001E-2</v>
      </c>
      <c r="AA458">
        <v>1.5E-3</v>
      </c>
      <c r="AB458">
        <v>-1.0999999999999999E-2</v>
      </c>
      <c r="AC458">
        <v>-2.8999999999999998E-3</v>
      </c>
      <c r="AD458">
        <v>-3.8100000000000002E-2</v>
      </c>
      <c r="AE458">
        <v>9.8599999999999993E-2</v>
      </c>
      <c r="AF458">
        <v>3.1399999999999997E-2</v>
      </c>
      <c r="AG458">
        <v>5.2299999999999999E-2</v>
      </c>
      <c r="AH458">
        <v>2.5899999999999999E-2</v>
      </c>
      <c r="AI458">
        <v>1.2500000000000001E-2</v>
      </c>
      <c r="AJ458">
        <v>-1.8E-3</v>
      </c>
      <c r="AK458">
        <v>2E-3</v>
      </c>
      <c r="AL458">
        <v>1.2200000000000001E-2</v>
      </c>
      <c r="AM458">
        <v>4.0000000000000002E-4</v>
      </c>
      <c r="AN458">
        <v>5.8900000000000001E-2</v>
      </c>
      <c r="AO458">
        <v>-3.9699999999999999E-2</v>
      </c>
    </row>
    <row r="459" spans="1:41">
      <c r="A459">
        <v>199605</v>
      </c>
      <c r="B459">
        <v>2.3699999999999999E-2</v>
      </c>
      <c r="C459">
        <v>3.1699999999999999E-2</v>
      </c>
      <c r="D459">
        <v>-1.4E-2</v>
      </c>
      <c r="E459">
        <v>1.6E-2</v>
      </c>
      <c r="F459">
        <v>4.1999999999999997E-3</v>
      </c>
      <c r="H459">
        <v>199605</v>
      </c>
      <c r="I459">
        <v>8.3699999999999997E-2</v>
      </c>
      <c r="J459">
        <v>5.1400000000000001E-2</v>
      </c>
      <c r="K459">
        <v>5.4100000000000002E-2</v>
      </c>
      <c r="L459">
        <v>4.07E-2</v>
      </c>
      <c r="M459">
        <v>2.9100000000000001E-2</v>
      </c>
      <c r="N459">
        <v>1.46E-2</v>
      </c>
      <c r="O459">
        <v>9.9000000000000008E-3</v>
      </c>
      <c r="P459">
        <v>1.06E-2</v>
      </c>
      <c r="Q459">
        <v>1.29E-2</v>
      </c>
      <c r="R459">
        <v>2.3699999999999999E-2</v>
      </c>
      <c r="S459">
        <v>0.06</v>
      </c>
      <c r="T459">
        <v>4.0899999999999999E-2</v>
      </c>
      <c r="U459">
        <v>3.1300000000000001E-2</v>
      </c>
      <c r="V459">
        <v>3.27E-2</v>
      </c>
      <c r="W459">
        <v>1.21E-2</v>
      </c>
      <c r="X459">
        <v>-2.3999999999999998E-3</v>
      </c>
      <c r="Y459">
        <v>1.1299999999999999E-2</v>
      </c>
      <c r="Z459">
        <v>1.34E-2</v>
      </c>
      <c r="AA459">
        <v>2.3099999999999999E-2</v>
      </c>
      <c r="AB459">
        <v>1.2800000000000001E-2</v>
      </c>
      <c r="AC459">
        <v>2.1000000000000001E-2</v>
      </c>
      <c r="AD459">
        <v>-1.9900000000000001E-2</v>
      </c>
      <c r="AE459">
        <v>5.3E-3</v>
      </c>
      <c r="AF459">
        <v>2.9700000000000001E-2</v>
      </c>
      <c r="AG459">
        <v>2.3199999999999998E-2</v>
      </c>
      <c r="AH459">
        <v>2.7400000000000001E-2</v>
      </c>
      <c r="AI459">
        <v>1.34E-2</v>
      </c>
      <c r="AJ459">
        <v>1.03E-2</v>
      </c>
      <c r="AK459">
        <v>1.6500000000000001E-2</v>
      </c>
      <c r="AL459">
        <v>3.4599999999999999E-2</v>
      </c>
      <c r="AM459">
        <v>1.8800000000000001E-2</v>
      </c>
      <c r="AN459">
        <v>4.7399999999999998E-2</v>
      </c>
      <c r="AO459">
        <v>4.2099999999999999E-2</v>
      </c>
    </row>
    <row r="460" spans="1:41">
      <c r="A460">
        <v>199606</v>
      </c>
      <c r="B460">
        <v>-1.14E-2</v>
      </c>
      <c r="C460">
        <v>-3.6700000000000003E-2</v>
      </c>
      <c r="D460">
        <v>1.9599999999999999E-2</v>
      </c>
      <c r="E460">
        <v>9.5999999999999992E-3</v>
      </c>
      <c r="F460">
        <v>4.0000000000000001E-3</v>
      </c>
      <c r="H460">
        <v>199606</v>
      </c>
      <c r="I460">
        <v>-5.21E-2</v>
      </c>
      <c r="J460">
        <v>-4.87E-2</v>
      </c>
      <c r="K460">
        <v>-3.9899999999999998E-2</v>
      </c>
      <c r="L460">
        <v>-4.8099999999999997E-2</v>
      </c>
      <c r="M460">
        <v>-3.6299999999999999E-2</v>
      </c>
      <c r="N460">
        <v>-3.9699999999999999E-2</v>
      </c>
      <c r="O460">
        <v>-2.3400000000000001E-2</v>
      </c>
      <c r="P460">
        <v>-1.95E-2</v>
      </c>
      <c r="Q460">
        <v>-1.3100000000000001E-2</v>
      </c>
      <c r="R460">
        <v>4.3E-3</v>
      </c>
      <c r="S460">
        <v>-5.6399999999999999E-2</v>
      </c>
      <c r="T460">
        <v>-1.14E-2</v>
      </c>
      <c r="U460">
        <v>-1.6500000000000001E-2</v>
      </c>
      <c r="V460">
        <v>-1.6000000000000001E-3</v>
      </c>
      <c r="W460">
        <v>-3.8E-3</v>
      </c>
      <c r="X460">
        <v>-7.7999999999999996E-3</v>
      </c>
      <c r="Y460">
        <v>-1.3299999999999999E-2</v>
      </c>
      <c r="Z460">
        <v>-8.3000000000000001E-3</v>
      </c>
      <c r="AA460">
        <v>-1.7399999999999999E-2</v>
      </c>
      <c r="AB460">
        <v>3.3999999999999998E-3</v>
      </c>
      <c r="AC460">
        <v>-9.2999999999999992E-3</v>
      </c>
      <c r="AD460">
        <v>2.0999999999999999E-3</v>
      </c>
      <c r="AE460">
        <v>-7.2900000000000006E-2</v>
      </c>
      <c r="AF460">
        <v>-3.2300000000000002E-2</v>
      </c>
      <c r="AG460">
        <v>-1.6199999999999999E-2</v>
      </c>
      <c r="AH460">
        <v>4.1999999999999997E-3</v>
      </c>
      <c r="AI460">
        <v>-2.24E-2</v>
      </c>
      <c r="AJ460">
        <v>-3.8E-3</v>
      </c>
      <c r="AK460">
        <v>0.01</v>
      </c>
      <c r="AL460">
        <v>1.03E-2</v>
      </c>
      <c r="AM460">
        <v>-2.0199999999999999E-2</v>
      </c>
      <c r="AN460">
        <v>-4.5199999999999997E-2</v>
      </c>
      <c r="AO460">
        <v>2.7699999999999999E-2</v>
      </c>
    </row>
    <row r="461" spans="1:41">
      <c r="A461">
        <v>199607</v>
      </c>
      <c r="B461">
        <v>-5.9700000000000003E-2</v>
      </c>
      <c r="C461">
        <v>-3.5700000000000003E-2</v>
      </c>
      <c r="D461">
        <v>4.3799999999999999E-2</v>
      </c>
      <c r="E461">
        <v>-1.4E-3</v>
      </c>
      <c r="F461">
        <v>4.4999999999999997E-3</v>
      </c>
      <c r="H461">
        <v>199607</v>
      </c>
      <c r="I461">
        <v>-9.5100000000000004E-2</v>
      </c>
      <c r="J461">
        <v>-9.8699999999999996E-2</v>
      </c>
      <c r="K461">
        <v>-0.1171</v>
      </c>
      <c r="L461">
        <v>-9.5000000000000001E-2</v>
      </c>
      <c r="M461">
        <v>-9.3200000000000005E-2</v>
      </c>
      <c r="N461">
        <v>-9.0499999999999997E-2</v>
      </c>
      <c r="O461">
        <v>-6.2899999999999998E-2</v>
      </c>
      <c r="P461">
        <v>-7.0099999999999996E-2</v>
      </c>
      <c r="Q461">
        <v>-6.8099999999999994E-2</v>
      </c>
      <c r="R461">
        <v>-4.4900000000000002E-2</v>
      </c>
      <c r="S461">
        <v>-5.0200000000000002E-2</v>
      </c>
      <c r="T461">
        <v>-6.8400000000000002E-2</v>
      </c>
      <c r="U461">
        <v>-7.3300000000000004E-2</v>
      </c>
      <c r="V461">
        <v>-5.6899999999999999E-2</v>
      </c>
      <c r="W461">
        <v>-5.0700000000000002E-2</v>
      </c>
      <c r="X461">
        <v>-5.6399999999999999E-2</v>
      </c>
      <c r="Y461">
        <v>-3.2899999999999999E-2</v>
      </c>
      <c r="Z461">
        <v>-2.98E-2</v>
      </c>
      <c r="AA461">
        <v>-5.5599999999999997E-2</v>
      </c>
      <c r="AB461">
        <v>-5.4800000000000001E-2</v>
      </c>
      <c r="AC461">
        <v>-5.9900000000000002E-2</v>
      </c>
      <c r="AD461">
        <v>8.5000000000000006E-3</v>
      </c>
      <c r="AE461">
        <v>-0.11849999999999999</v>
      </c>
      <c r="AF461">
        <v>-7.8E-2</v>
      </c>
      <c r="AG461">
        <v>-6.5799999999999997E-2</v>
      </c>
      <c r="AH461">
        <v>-4.3400000000000001E-2</v>
      </c>
      <c r="AI461">
        <v>-5.7299999999999997E-2</v>
      </c>
      <c r="AJ461">
        <v>-4.6699999999999998E-2</v>
      </c>
      <c r="AK461">
        <v>-3.9199999999999999E-2</v>
      </c>
      <c r="AL461">
        <v>-4.8500000000000001E-2</v>
      </c>
      <c r="AM461">
        <v>-5.21E-2</v>
      </c>
      <c r="AN461">
        <v>-0.1135</v>
      </c>
      <c r="AO461">
        <v>5.0000000000000001E-3</v>
      </c>
    </row>
    <row r="462" spans="1:41">
      <c r="A462">
        <v>199608</v>
      </c>
      <c r="B462">
        <v>2.7699999999999999E-2</v>
      </c>
      <c r="C462">
        <v>2.3E-2</v>
      </c>
      <c r="D462">
        <v>-5.7000000000000002E-3</v>
      </c>
      <c r="E462">
        <v>-1.1999999999999999E-3</v>
      </c>
      <c r="F462">
        <v>4.1000000000000003E-3</v>
      </c>
      <c r="H462">
        <v>199608</v>
      </c>
      <c r="I462">
        <v>2.86E-2</v>
      </c>
      <c r="J462">
        <v>4.6800000000000001E-2</v>
      </c>
      <c r="K462">
        <v>5.3199999999999997E-2</v>
      </c>
      <c r="L462">
        <v>5.8900000000000001E-2</v>
      </c>
      <c r="M462">
        <v>6.6699999999999995E-2</v>
      </c>
      <c r="N462">
        <v>5.8500000000000003E-2</v>
      </c>
      <c r="O462">
        <v>5.0299999999999997E-2</v>
      </c>
      <c r="P462">
        <v>4.7199999999999999E-2</v>
      </c>
      <c r="Q462">
        <v>3.32E-2</v>
      </c>
      <c r="R462">
        <v>1.4E-2</v>
      </c>
      <c r="S462">
        <v>1.46E-2</v>
      </c>
      <c r="T462">
        <v>3.3599999999999998E-2</v>
      </c>
      <c r="U462">
        <v>1.12E-2</v>
      </c>
      <c r="V462">
        <v>9.1999999999999998E-3</v>
      </c>
      <c r="W462">
        <v>3.6600000000000001E-2</v>
      </c>
      <c r="X462">
        <v>3.4799999999999998E-2</v>
      </c>
      <c r="Y462">
        <v>4.0099999999999997E-2</v>
      </c>
      <c r="Z462">
        <v>2.9399999999999999E-2</v>
      </c>
      <c r="AA462">
        <v>3.7600000000000001E-2</v>
      </c>
      <c r="AB462">
        <v>0.03</v>
      </c>
      <c r="AC462">
        <v>2.8500000000000001E-2</v>
      </c>
      <c r="AD462">
        <v>-5.1000000000000004E-3</v>
      </c>
      <c r="AE462">
        <v>4.1200000000000001E-2</v>
      </c>
      <c r="AF462">
        <v>3.9199999999999999E-2</v>
      </c>
      <c r="AG462">
        <v>4.7300000000000002E-2</v>
      </c>
      <c r="AH462">
        <v>2.6200000000000001E-2</v>
      </c>
      <c r="AI462">
        <v>3.9600000000000003E-2</v>
      </c>
      <c r="AJ462">
        <v>2.4199999999999999E-2</v>
      </c>
      <c r="AK462">
        <v>1.43E-2</v>
      </c>
      <c r="AL462">
        <v>2.4400000000000002E-2</v>
      </c>
      <c r="AM462">
        <v>1.26E-2</v>
      </c>
      <c r="AN462">
        <v>5.3400000000000003E-2</v>
      </c>
      <c r="AO462">
        <v>1.2200000000000001E-2</v>
      </c>
    </row>
    <row r="463" spans="1:41">
      <c r="A463">
        <v>199609</v>
      </c>
      <c r="B463">
        <v>5.0099999999999999E-2</v>
      </c>
      <c r="C463">
        <v>-8.0999999999999996E-3</v>
      </c>
      <c r="D463">
        <v>-3.78E-2</v>
      </c>
      <c r="E463">
        <v>2.69E-2</v>
      </c>
      <c r="F463">
        <v>4.4000000000000003E-3</v>
      </c>
      <c r="H463">
        <v>199609</v>
      </c>
      <c r="I463">
        <v>1.6400000000000001E-2</v>
      </c>
      <c r="J463">
        <v>3.3099999999999997E-2</v>
      </c>
      <c r="K463">
        <v>3.6700000000000003E-2</v>
      </c>
      <c r="L463">
        <v>3.5499999999999997E-2</v>
      </c>
      <c r="M463">
        <v>4.1799999999999997E-2</v>
      </c>
      <c r="N463">
        <v>4.7300000000000002E-2</v>
      </c>
      <c r="O463">
        <v>3.7199999999999997E-2</v>
      </c>
      <c r="P463">
        <v>4.5600000000000002E-2</v>
      </c>
      <c r="Q463">
        <v>4.9700000000000001E-2</v>
      </c>
      <c r="R463">
        <v>5.5300000000000002E-2</v>
      </c>
      <c r="S463">
        <v>-3.8899999999999997E-2</v>
      </c>
      <c r="T463">
        <v>7.6300000000000007E-2</v>
      </c>
      <c r="U463">
        <v>5.16E-2</v>
      </c>
      <c r="V463">
        <v>5.21E-2</v>
      </c>
      <c r="W463">
        <v>4.2799999999999998E-2</v>
      </c>
      <c r="X463">
        <v>2.8299999999999999E-2</v>
      </c>
      <c r="Y463">
        <v>5.8999999999999997E-2</v>
      </c>
      <c r="Z463">
        <v>3.1800000000000002E-2</v>
      </c>
      <c r="AA463">
        <v>1.35E-2</v>
      </c>
      <c r="AB463">
        <v>2.1100000000000001E-2</v>
      </c>
      <c r="AC463">
        <v>7.3000000000000001E-3</v>
      </c>
      <c r="AD463">
        <v>-6.9000000000000006E-2</v>
      </c>
      <c r="AE463">
        <v>4.7199999999999999E-2</v>
      </c>
      <c r="AF463">
        <v>2.4E-2</v>
      </c>
      <c r="AG463">
        <v>2.8500000000000001E-2</v>
      </c>
      <c r="AH463">
        <v>4.5400000000000003E-2</v>
      </c>
      <c r="AI463">
        <v>3.27E-2</v>
      </c>
      <c r="AJ463">
        <v>3.4099999999999998E-2</v>
      </c>
      <c r="AK463">
        <v>5.0099999999999999E-2</v>
      </c>
      <c r="AL463">
        <v>5.0700000000000002E-2</v>
      </c>
      <c r="AM463">
        <v>6.1199999999999997E-2</v>
      </c>
      <c r="AN463">
        <v>7.5999999999999998E-2</v>
      </c>
      <c r="AO463">
        <v>2.8799999999999999E-2</v>
      </c>
    </row>
    <row r="464" spans="1:41">
      <c r="A464">
        <v>199610</v>
      </c>
      <c r="B464">
        <v>8.6999999999999994E-3</v>
      </c>
      <c r="C464">
        <v>-4.1099999999999998E-2</v>
      </c>
      <c r="D464">
        <v>4.82E-2</v>
      </c>
      <c r="E464">
        <v>3.9E-2</v>
      </c>
      <c r="F464">
        <v>4.1999999999999997E-3</v>
      </c>
      <c r="H464">
        <v>199610</v>
      </c>
      <c r="I464">
        <v>-3.0499999999999999E-2</v>
      </c>
      <c r="J464">
        <v>-2.1100000000000001E-2</v>
      </c>
      <c r="K464">
        <v>-1.8200000000000001E-2</v>
      </c>
      <c r="L464">
        <v>-2.3400000000000001E-2</v>
      </c>
      <c r="M464">
        <v>-3.5799999999999998E-2</v>
      </c>
      <c r="N464">
        <v>-2.6100000000000002E-2</v>
      </c>
      <c r="O464">
        <v>5.1000000000000004E-3</v>
      </c>
      <c r="P464">
        <v>-7.7000000000000002E-3</v>
      </c>
      <c r="Q464">
        <v>6.3E-3</v>
      </c>
      <c r="R464">
        <v>2.2800000000000001E-2</v>
      </c>
      <c r="S464">
        <v>-5.33E-2</v>
      </c>
      <c r="T464">
        <v>-1.1900000000000001E-2</v>
      </c>
      <c r="U464">
        <v>-2.5000000000000001E-3</v>
      </c>
      <c r="V464">
        <v>1.6799999999999999E-2</v>
      </c>
      <c r="W464">
        <v>1.1900000000000001E-2</v>
      </c>
      <c r="X464">
        <v>3.2599999999999997E-2</v>
      </c>
      <c r="Y464">
        <v>3.9100000000000003E-2</v>
      </c>
      <c r="Z464">
        <v>2.9000000000000001E-2</v>
      </c>
      <c r="AA464">
        <v>3.1699999999999999E-2</v>
      </c>
      <c r="AB464">
        <v>2.9600000000000001E-2</v>
      </c>
      <c r="AC464">
        <v>3.27E-2</v>
      </c>
      <c r="AD464">
        <v>4.4600000000000001E-2</v>
      </c>
      <c r="AE464">
        <v>-8.2199999999999995E-2</v>
      </c>
      <c r="AF464">
        <v>-4.48E-2</v>
      </c>
      <c r="AG464">
        <v>-9.7999999999999997E-3</v>
      </c>
      <c r="AH464">
        <v>2.1399999999999999E-2</v>
      </c>
      <c r="AI464">
        <v>1.2E-2</v>
      </c>
      <c r="AJ464">
        <v>3.7999999999999999E-2</v>
      </c>
      <c r="AK464">
        <v>2.1299999999999999E-2</v>
      </c>
      <c r="AL464">
        <v>3.2899999999999999E-2</v>
      </c>
      <c r="AM464">
        <v>2.5100000000000001E-2</v>
      </c>
      <c r="AN464">
        <v>-1.49E-2</v>
      </c>
      <c r="AO464">
        <v>6.7299999999999999E-2</v>
      </c>
    </row>
    <row r="465" spans="1:41">
      <c r="A465">
        <v>199611</v>
      </c>
      <c r="B465">
        <v>6.25E-2</v>
      </c>
      <c r="C465">
        <v>-3.5900000000000001E-2</v>
      </c>
      <c r="D465">
        <v>1.8E-3</v>
      </c>
      <c r="E465">
        <v>-2.23E-2</v>
      </c>
      <c r="F465">
        <v>4.1000000000000003E-3</v>
      </c>
      <c r="H465">
        <v>199611</v>
      </c>
      <c r="I465">
        <v>9.5999999999999992E-3</v>
      </c>
      <c r="J465">
        <v>2.4500000000000001E-2</v>
      </c>
      <c r="K465">
        <v>2.9700000000000001E-2</v>
      </c>
      <c r="L465">
        <v>2.0500000000000001E-2</v>
      </c>
      <c r="M465">
        <v>3.5299999999999998E-2</v>
      </c>
      <c r="N465">
        <v>4.3499999999999997E-2</v>
      </c>
      <c r="O465">
        <v>5.0700000000000002E-2</v>
      </c>
      <c r="P465">
        <v>5.7200000000000001E-2</v>
      </c>
      <c r="Q465">
        <v>6.4000000000000001E-2</v>
      </c>
      <c r="R465">
        <v>7.4300000000000005E-2</v>
      </c>
      <c r="S465">
        <v>-6.4699999999999994E-2</v>
      </c>
      <c r="T465">
        <v>5.7599999999999998E-2</v>
      </c>
      <c r="U465">
        <v>7.4099999999999999E-2</v>
      </c>
      <c r="V465">
        <v>6.3100000000000003E-2</v>
      </c>
      <c r="W465">
        <v>5.9499999999999997E-2</v>
      </c>
      <c r="X465">
        <v>6.2799999999999995E-2</v>
      </c>
      <c r="Y465">
        <v>9.9699999999999997E-2</v>
      </c>
      <c r="Z465">
        <v>6.5799999999999997E-2</v>
      </c>
      <c r="AA465">
        <v>4.6600000000000003E-2</v>
      </c>
      <c r="AB465">
        <v>4.5600000000000002E-2</v>
      </c>
      <c r="AC465">
        <v>5.91E-2</v>
      </c>
      <c r="AD465">
        <v>1.5E-3</v>
      </c>
      <c r="AE465">
        <v>0.1145</v>
      </c>
      <c r="AF465">
        <v>0.08</v>
      </c>
      <c r="AG465">
        <v>4.5699999999999998E-2</v>
      </c>
      <c r="AH465">
        <v>5.8400000000000001E-2</v>
      </c>
      <c r="AI465">
        <v>6.9099999999999995E-2</v>
      </c>
      <c r="AJ465">
        <v>5.4899999999999997E-2</v>
      </c>
      <c r="AK465">
        <v>8.5099999999999995E-2</v>
      </c>
      <c r="AL465">
        <v>7.0699999999999999E-2</v>
      </c>
      <c r="AM465">
        <v>5.7099999999999998E-2</v>
      </c>
      <c r="AN465">
        <v>1.15E-2</v>
      </c>
      <c r="AO465">
        <v>-0.10299999999999999</v>
      </c>
    </row>
    <row r="466" spans="1:41">
      <c r="A466">
        <v>199612</v>
      </c>
      <c r="B466">
        <v>-1.7000000000000001E-2</v>
      </c>
      <c r="C466">
        <v>3.0700000000000002E-2</v>
      </c>
      <c r="D466">
        <v>9.7999999999999997E-3</v>
      </c>
      <c r="E466">
        <v>5.8999999999999999E-3</v>
      </c>
      <c r="F466">
        <v>4.5999999999999999E-3</v>
      </c>
      <c r="H466">
        <v>199612</v>
      </c>
      <c r="I466">
        <v>-1.2999999999999999E-3</v>
      </c>
      <c r="J466">
        <v>1.5100000000000001E-2</v>
      </c>
      <c r="K466">
        <v>2.3199999999999998E-2</v>
      </c>
      <c r="L466">
        <v>1.8700000000000001E-2</v>
      </c>
      <c r="M466">
        <v>2.8999999999999998E-3</v>
      </c>
      <c r="N466">
        <v>-1.4E-3</v>
      </c>
      <c r="O466">
        <v>1.6999999999999999E-3</v>
      </c>
      <c r="P466">
        <v>-1.4200000000000001E-2</v>
      </c>
      <c r="Q466">
        <v>-2.8199999999999999E-2</v>
      </c>
      <c r="R466">
        <v>-2.2700000000000001E-2</v>
      </c>
      <c r="S466">
        <v>2.1399999999999999E-2</v>
      </c>
      <c r="T466">
        <v>-3.0300000000000001E-2</v>
      </c>
      <c r="U466">
        <v>-5.8999999999999999E-3</v>
      </c>
      <c r="V466">
        <v>-1.9099999999999999E-2</v>
      </c>
      <c r="W466">
        <v>-1.41E-2</v>
      </c>
      <c r="X466">
        <v>-8.9999999999999993E-3</v>
      </c>
      <c r="Y466">
        <v>-2.69E-2</v>
      </c>
      <c r="Z466">
        <v>-3.5999999999999999E-3</v>
      </c>
      <c r="AA466">
        <v>-1.24E-2</v>
      </c>
      <c r="AB466">
        <v>-7.3000000000000001E-3</v>
      </c>
      <c r="AC466">
        <v>-6.4999999999999997E-3</v>
      </c>
      <c r="AD466">
        <v>2.3800000000000002E-2</v>
      </c>
      <c r="AE466">
        <v>2.5999999999999999E-3</v>
      </c>
      <c r="AF466">
        <v>-1.5699999999999999E-2</v>
      </c>
      <c r="AG466">
        <v>-7.4999999999999997E-3</v>
      </c>
      <c r="AH466">
        <v>-5.0000000000000001E-4</v>
      </c>
      <c r="AI466">
        <v>-1.09E-2</v>
      </c>
      <c r="AJ466">
        <v>-1.1599999999999999E-2</v>
      </c>
      <c r="AK466">
        <v>-3.1E-2</v>
      </c>
      <c r="AL466">
        <v>-2.58E-2</v>
      </c>
      <c r="AM466">
        <v>-3.2099999999999997E-2</v>
      </c>
      <c r="AN466">
        <v>3.5999999999999999E-3</v>
      </c>
      <c r="AO466">
        <v>1E-3</v>
      </c>
    </row>
    <row r="467" spans="1:41">
      <c r="A467">
        <v>199701</v>
      </c>
      <c r="B467">
        <v>4.99E-2</v>
      </c>
      <c r="C467">
        <v>-1.5299999999999999E-2</v>
      </c>
      <c r="D467">
        <v>-2.3400000000000001E-2</v>
      </c>
      <c r="E467">
        <v>1.9400000000000001E-2</v>
      </c>
      <c r="F467">
        <v>4.4999999999999997E-3</v>
      </c>
      <c r="H467">
        <v>199701</v>
      </c>
      <c r="I467">
        <v>6.0299999999999999E-2</v>
      </c>
      <c r="J467">
        <v>3.5299999999999998E-2</v>
      </c>
      <c r="K467">
        <v>2.6800000000000001E-2</v>
      </c>
      <c r="L467">
        <v>1.7999999999999999E-2</v>
      </c>
      <c r="M467">
        <v>2.8199999999999999E-2</v>
      </c>
      <c r="N467">
        <v>6.7000000000000002E-3</v>
      </c>
      <c r="O467">
        <v>2.7900000000000001E-2</v>
      </c>
      <c r="P467">
        <v>2.35E-2</v>
      </c>
      <c r="Q467">
        <v>4.4200000000000003E-2</v>
      </c>
      <c r="R467">
        <v>6.3700000000000007E-2</v>
      </c>
      <c r="S467">
        <v>-3.3999999999999998E-3</v>
      </c>
      <c r="T467">
        <v>7.0099999999999996E-2</v>
      </c>
      <c r="U467">
        <v>5.7599999999999998E-2</v>
      </c>
      <c r="V467">
        <v>4.4499999999999998E-2</v>
      </c>
      <c r="W467">
        <v>5.2200000000000003E-2</v>
      </c>
      <c r="X467">
        <v>4.0599999999999997E-2</v>
      </c>
      <c r="Y467">
        <v>4.0599999999999997E-2</v>
      </c>
      <c r="Z467">
        <v>4.2799999999999998E-2</v>
      </c>
      <c r="AA467">
        <v>2.52E-2</v>
      </c>
      <c r="AB467">
        <v>2.8799999999999999E-2</v>
      </c>
      <c r="AC467">
        <v>2.3400000000000001E-2</v>
      </c>
      <c r="AD467">
        <v>-4.6699999999999998E-2</v>
      </c>
      <c r="AE467">
        <v>2.63E-2</v>
      </c>
      <c r="AF467">
        <v>1.61E-2</v>
      </c>
      <c r="AG467">
        <v>3.9199999999999999E-2</v>
      </c>
      <c r="AH467">
        <v>2.75E-2</v>
      </c>
      <c r="AI467">
        <v>2.58E-2</v>
      </c>
      <c r="AJ467">
        <v>3.1300000000000001E-2</v>
      </c>
      <c r="AK467">
        <v>5.2999999999999999E-2</v>
      </c>
      <c r="AL467">
        <v>7.2300000000000003E-2</v>
      </c>
      <c r="AM467">
        <v>5.7500000000000002E-2</v>
      </c>
      <c r="AN467">
        <v>8.5900000000000004E-2</v>
      </c>
      <c r="AO467">
        <v>5.96E-2</v>
      </c>
    </row>
    <row r="468" spans="1:41">
      <c r="A468">
        <v>199702</v>
      </c>
      <c r="B468">
        <v>-4.8999999999999998E-3</v>
      </c>
      <c r="C468">
        <v>-2.58E-2</v>
      </c>
      <c r="D468">
        <v>4.7300000000000002E-2</v>
      </c>
      <c r="E468">
        <v>-2.0400000000000001E-2</v>
      </c>
      <c r="F468">
        <v>3.8999999999999998E-3</v>
      </c>
      <c r="H468">
        <v>199702</v>
      </c>
      <c r="I468">
        <v>-1.83E-2</v>
      </c>
      <c r="J468">
        <v>-2.93E-2</v>
      </c>
      <c r="K468">
        <v>-4.3700000000000003E-2</v>
      </c>
      <c r="L468">
        <v>-3.04E-2</v>
      </c>
      <c r="M468">
        <v>-2.1299999999999999E-2</v>
      </c>
      <c r="N468">
        <v>-2.9000000000000001E-2</v>
      </c>
      <c r="O468">
        <v>-8.0000000000000002E-3</v>
      </c>
      <c r="P468">
        <v>-3.8E-3</v>
      </c>
      <c r="Q468">
        <v>-5.0000000000000001E-3</v>
      </c>
      <c r="R468">
        <v>3.3E-3</v>
      </c>
      <c r="S468">
        <v>-2.1600000000000001E-2</v>
      </c>
      <c r="T468">
        <v>-1.9599999999999999E-2</v>
      </c>
      <c r="U468">
        <v>3.0999999999999999E-3</v>
      </c>
      <c r="V468">
        <v>-3.5999999999999999E-3</v>
      </c>
      <c r="W468">
        <v>-5.4999999999999997E-3</v>
      </c>
      <c r="X468">
        <v>-1.1299999999999999E-2</v>
      </c>
      <c r="Y468">
        <v>4.1999999999999997E-3</v>
      </c>
      <c r="Z468">
        <v>1.7500000000000002E-2</v>
      </c>
      <c r="AA468">
        <v>6.6E-3</v>
      </c>
      <c r="AB468">
        <v>2.0299999999999999E-2</v>
      </c>
      <c r="AC468">
        <v>2.0400000000000001E-2</v>
      </c>
      <c r="AD468">
        <v>0.04</v>
      </c>
      <c r="AE468">
        <v>-3.3500000000000002E-2</v>
      </c>
      <c r="AF468">
        <v>-3.0999999999999999E-3</v>
      </c>
      <c r="AG468">
        <v>2.5999999999999999E-3</v>
      </c>
      <c r="AH468">
        <v>1.2500000000000001E-2</v>
      </c>
      <c r="AI468">
        <v>8.3000000000000001E-3</v>
      </c>
      <c r="AJ468">
        <v>6.3E-3</v>
      </c>
      <c r="AK468">
        <v>2.3400000000000001E-2</v>
      </c>
      <c r="AL468">
        <v>1.0200000000000001E-2</v>
      </c>
      <c r="AM468">
        <v>-3.1399999999999997E-2</v>
      </c>
      <c r="AN468">
        <v>-7.22E-2</v>
      </c>
      <c r="AO468">
        <v>-3.8699999999999998E-2</v>
      </c>
    </row>
    <row r="469" spans="1:41">
      <c r="A469">
        <v>199703</v>
      </c>
      <c r="B469">
        <v>-5.0299999999999997E-2</v>
      </c>
      <c r="C469">
        <v>-3.2000000000000002E-3</v>
      </c>
      <c r="D469">
        <v>3.8699999999999998E-2</v>
      </c>
      <c r="E469">
        <v>9.7999999999999997E-3</v>
      </c>
      <c r="F469">
        <v>4.3E-3</v>
      </c>
      <c r="H469">
        <v>199703</v>
      </c>
      <c r="I469">
        <v>-5.04E-2</v>
      </c>
      <c r="J469">
        <v>-5.3699999999999998E-2</v>
      </c>
      <c r="K469">
        <v>-6.4799999999999996E-2</v>
      </c>
      <c r="L469">
        <v>-5.2200000000000003E-2</v>
      </c>
      <c r="M469">
        <v>-5.9200000000000003E-2</v>
      </c>
      <c r="N469">
        <v>-4.6699999999999998E-2</v>
      </c>
      <c r="O469">
        <v>-5.5199999999999999E-2</v>
      </c>
      <c r="P469">
        <v>-5.1299999999999998E-2</v>
      </c>
      <c r="Q469">
        <v>-4.5900000000000003E-2</v>
      </c>
      <c r="R469">
        <v>-4.8800000000000003E-2</v>
      </c>
      <c r="S469">
        <v>-1.6000000000000001E-3</v>
      </c>
      <c r="T469">
        <v>-7.2800000000000004E-2</v>
      </c>
      <c r="U469">
        <v>-5.2600000000000001E-2</v>
      </c>
      <c r="V469">
        <v>-5.1900000000000002E-2</v>
      </c>
      <c r="W469">
        <v>-3.7600000000000001E-2</v>
      </c>
      <c r="X469">
        <v>5.0000000000000001E-4</v>
      </c>
      <c r="Y469">
        <v>-4.9799999999999997E-2</v>
      </c>
      <c r="Z469">
        <v>-4.1799999999999997E-2</v>
      </c>
      <c r="AA469">
        <v>-4.19E-2</v>
      </c>
      <c r="AB469">
        <v>-4.3099999999999999E-2</v>
      </c>
      <c r="AC469">
        <v>-4.6699999999999998E-2</v>
      </c>
      <c r="AD469">
        <v>2.6100000000000002E-2</v>
      </c>
      <c r="AE469">
        <v>-8.2699999999999996E-2</v>
      </c>
      <c r="AF469">
        <v>-4.5999999999999999E-2</v>
      </c>
      <c r="AG469">
        <v>-4.0599999999999997E-2</v>
      </c>
      <c r="AH469">
        <v>-5.7099999999999998E-2</v>
      </c>
      <c r="AI469">
        <v>-3.2399999999999998E-2</v>
      </c>
      <c r="AJ469">
        <v>-3.04E-2</v>
      </c>
      <c r="AK469">
        <v>-5.6399999999999999E-2</v>
      </c>
      <c r="AL469">
        <v>-3.6999999999999998E-2</v>
      </c>
      <c r="AM469">
        <v>-6.8099999999999994E-2</v>
      </c>
      <c r="AN469">
        <v>-4.87E-2</v>
      </c>
      <c r="AO469">
        <v>3.4000000000000002E-2</v>
      </c>
    </row>
    <row r="470" spans="1:41">
      <c r="A470">
        <v>199704</v>
      </c>
      <c r="B470">
        <v>4.0399999999999998E-2</v>
      </c>
      <c r="C470">
        <v>-5.1700000000000003E-2</v>
      </c>
      <c r="D470">
        <v>-9.9000000000000008E-3</v>
      </c>
      <c r="E470">
        <v>4.8899999999999999E-2</v>
      </c>
      <c r="F470">
        <v>4.3E-3</v>
      </c>
      <c r="H470">
        <v>199704</v>
      </c>
      <c r="I470">
        <v>-3.44E-2</v>
      </c>
      <c r="J470">
        <v>-4.3999999999999997E-2</v>
      </c>
      <c r="K470">
        <v>-1.6899999999999998E-2</v>
      </c>
      <c r="L470">
        <v>-1.11E-2</v>
      </c>
      <c r="M470">
        <v>8.5000000000000006E-3</v>
      </c>
      <c r="N470">
        <v>1.72E-2</v>
      </c>
      <c r="O470">
        <v>1.8499999999999999E-2</v>
      </c>
      <c r="P470">
        <v>1.47E-2</v>
      </c>
      <c r="Q470">
        <v>2.6599999999999999E-2</v>
      </c>
      <c r="R470">
        <v>6.2600000000000003E-2</v>
      </c>
      <c r="S470">
        <v>-9.7000000000000003E-2</v>
      </c>
      <c r="T470">
        <v>8.0699999999999994E-2</v>
      </c>
      <c r="U470">
        <v>3.1E-2</v>
      </c>
      <c r="V470">
        <v>4.5999999999999999E-2</v>
      </c>
      <c r="W470">
        <v>2.5100000000000001E-2</v>
      </c>
      <c r="X470">
        <v>2.9000000000000001E-2</v>
      </c>
      <c r="Y470">
        <v>5.3699999999999998E-2</v>
      </c>
      <c r="Z470">
        <v>4.3099999999999999E-2</v>
      </c>
      <c r="AA470">
        <v>8.8999999999999999E-3</v>
      </c>
      <c r="AB470">
        <v>4.5999999999999999E-3</v>
      </c>
      <c r="AC470">
        <v>1.3899999999999999E-2</v>
      </c>
      <c r="AD470">
        <v>-6.6799999999999998E-2</v>
      </c>
      <c r="AE470">
        <v>-3.2899999999999999E-2</v>
      </c>
      <c r="AF470">
        <v>1.2200000000000001E-2</v>
      </c>
      <c r="AG470">
        <v>-6.7000000000000002E-3</v>
      </c>
      <c r="AH470">
        <v>1.0500000000000001E-2</v>
      </c>
      <c r="AI470">
        <v>2.3099999999999999E-2</v>
      </c>
      <c r="AJ470">
        <v>2.4E-2</v>
      </c>
      <c r="AK470">
        <v>5.4800000000000001E-2</v>
      </c>
      <c r="AL470">
        <v>6.4699999999999994E-2</v>
      </c>
      <c r="AM470">
        <v>6.5100000000000005E-2</v>
      </c>
      <c r="AN470">
        <v>8.5199999999999998E-2</v>
      </c>
      <c r="AO470">
        <v>0.1181</v>
      </c>
    </row>
    <row r="471" spans="1:41">
      <c r="A471">
        <v>199705</v>
      </c>
      <c r="B471">
        <v>6.7400000000000002E-2</v>
      </c>
      <c r="C471">
        <v>4.8099999999999997E-2</v>
      </c>
      <c r="D471">
        <v>-4.3999999999999997E-2</v>
      </c>
      <c r="E471">
        <v>-5.1900000000000002E-2</v>
      </c>
      <c r="F471">
        <v>4.8999999999999998E-3</v>
      </c>
      <c r="H471">
        <v>199705</v>
      </c>
      <c r="I471">
        <v>7.4700000000000003E-2</v>
      </c>
      <c r="J471">
        <v>0.10539999999999999</v>
      </c>
      <c r="K471">
        <v>0.1255</v>
      </c>
      <c r="L471">
        <v>0.1168</v>
      </c>
      <c r="M471">
        <v>0.1118</v>
      </c>
      <c r="N471">
        <v>9.4299999999999995E-2</v>
      </c>
      <c r="O471">
        <v>8.1900000000000001E-2</v>
      </c>
      <c r="P471">
        <v>7.3700000000000002E-2</v>
      </c>
      <c r="Q471">
        <v>6.93E-2</v>
      </c>
      <c r="R471">
        <v>5.4399999999999997E-2</v>
      </c>
      <c r="S471">
        <v>2.0299999999999999E-2</v>
      </c>
      <c r="T471">
        <v>8.2900000000000001E-2</v>
      </c>
      <c r="U471">
        <v>5.2900000000000003E-2</v>
      </c>
      <c r="V471">
        <v>7.0599999999999996E-2</v>
      </c>
      <c r="W471">
        <v>6.88E-2</v>
      </c>
      <c r="X471">
        <v>5.1900000000000002E-2</v>
      </c>
      <c r="Y471">
        <v>5.3800000000000001E-2</v>
      </c>
      <c r="Z471">
        <v>5.67E-2</v>
      </c>
      <c r="AA471">
        <v>6.3700000000000007E-2</v>
      </c>
      <c r="AB471">
        <v>5.96E-2</v>
      </c>
      <c r="AC471">
        <v>4.8099999999999997E-2</v>
      </c>
      <c r="AD471">
        <v>-3.4799999999999998E-2</v>
      </c>
      <c r="AE471">
        <v>0.1704</v>
      </c>
      <c r="AF471">
        <v>0.1178</v>
      </c>
      <c r="AG471">
        <v>0.1062</v>
      </c>
      <c r="AH471">
        <v>5.8999999999999997E-2</v>
      </c>
      <c r="AI471">
        <v>5.2900000000000003E-2</v>
      </c>
      <c r="AJ471">
        <v>6.3399999999999998E-2</v>
      </c>
      <c r="AK471">
        <v>5.3100000000000001E-2</v>
      </c>
      <c r="AL471">
        <v>6.7599999999999993E-2</v>
      </c>
      <c r="AM471">
        <v>4.7899999999999998E-2</v>
      </c>
      <c r="AN471">
        <v>5.7099999999999998E-2</v>
      </c>
      <c r="AO471">
        <v>-0.1133</v>
      </c>
    </row>
    <row r="472" spans="1:41">
      <c r="A472">
        <v>199706</v>
      </c>
      <c r="B472">
        <v>4.1000000000000002E-2</v>
      </c>
      <c r="C472">
        <v>1.47E-2</v>
      </c>
      <c r="D472">
        <v>6.8999999999999999E-3</v>
      </c>
      <c r="E472">
        <v>2.5899999999999999E-2</v>
      </c>
      <c r="F472">
        <v>3.7000000000000002E-3</v>
      </c>
      <c r="H472">
        <v>199706</v>
      </c>
      <c r="I472">
        <v>4.8000000000000001E-2</v>
      </c>
      <c r="J472">
        <v>6.0999999999999999E-2</v>
      </c>
      <c r="K472">
        <v>5.1299999999999998E-2</v>
      </c>
      <c r="L472">
        <v>4.7699999999999999E-2</v>
      </c>
      <c r="M472">
        <v>4.7600000000000003E-2</v>
      </c>
      <c r="N472">
        <v>3.9E-2</v>
      </c>
      <c r="O472">
        <v>3.56E-2</v>
      </c>
      <c r="P472">
        <v>2.7699999999999999E-2</v>
      </c>
      <c r="Q472">
        <v>2.35E-2</v>
      </c>
      <c r="R472">
        <v>4.3999999999999997E-2</v>
      </c>
      <c r="S472">
        <v>4.0000000000000001E-3</v>
      </c>
      <c r="T472">
        <v>4.9000000000000002E-2</v>
      </c>
      <c r="U472">
        <v>1.9900000000000001E-2</v>
      </c>
      <c r="V472">
        <v>4.0300000000000002E-2</v>
      </c>
      <c r="W472">
        <v>4.8599999999999997E-2</v>
      </c>
      <c r="X472">
        <v>2.9700000000000001E-2</v>
      </c>
      <c r="Y472">
        <v>5.5300000000000002E-2</v>
      </c>
      <c r="Z472">
        <v>4.4900000000000002E-2</v>
      </c>
      <c r="AA472">
        <v>3.1300000000000001E-2</v>
      </c>
      <c r="AB472">
        <v>3.9699999999999999E-2</v>
      </c>
      <c r="AC472">
        <v>2.0899999999999998E-2</v>
      </c>
      <c r="AD472">
        <v>-2.81E-2</v>
      </c>
      <c r="AE472">
        <v>1.0699999999999999E-2</v>
      </c>
      <c r="AF472">
        <v>1.4800000000000001E-2</v>
      </c>
      <c r="AG472">
        <v>5.4699999999999999E-2</v>
      </c>
      <c r="AH472">
        <v>3.4700000000000002E-2</v>
      </c>
      <c r="AI472">
        <v>2.75E-2</v>
      </c>
      <c r="AJ472">
        <v>3.2399999999999998E-2</v>
      </c>
      <c r="AK472">
        <v>3.5299999999999998E-2</v>
      </c>
      <c r="AL472">
        <v>4.02E-2</v>
      </c>
      <c r="AM472">
        <v>5.5300000000000002E-2</v>
      </c>
      <c r="AN472">
        <v>4.1399999999999999E-2</v>
      </c>
      <c r="AO472">
        <v>3.0700000000000002E-2</v>
      </c>
    </row>
    <row r="473" spans="1:41">
      <c r="A473">
        <v>199707</v>
      </c>
      <c r="B473">
        <v>7.3300000000000004E-2</v>
      </c>
      <c r="C473">
        <v>-2.4400000000000002E-2</v>
      </c>
      <c r="D473">
        <v>-3.3999999999999998E-3</v>
      </c>
      <c r="E473">
        <v>3.8399999999999997E-2</v>
      </c>
      <c r="F473">
        <v>4.3E-3</v>
      </c>
      <c r="H473">
        <v>199707</v>
      </c>
      <c r="I473">
        <v>4.36E-2</v>
      </c>
      <c r="J473">
        <v>5.6000000000000001E-2</v>
      </c>
      <c r="K473">
        <v>2.87E-2</v>
      </c>
      <c r="L473">
        <v>6.0400000000000002E-2</v>
      </c>
      <c r="M473">
        <v>5.0500000000000003E-2</v>
      </c>
      <c r="N473">
        <v>5.8500000000000003E-2</v>
      </c>
      <c r="O473">
        <v>5.9700000000000003E-2</v>
      </c>
      <c r="P473">
        <v>7.0000000000000007E-2</v>
      </c>
      <c r="Q473">
        <v>8.5900000000000004E-2</v>
      </c>
      <c r="R473">
        <v>7.7299999999999994E-2</v>
      </c>
      <c r="S473">
        <v>-3.3700000000000001E-2</v>
      </c>
      <c r="T473">
        <v>6.8599999999999994E-2</v>
      </c>
      <c r="U473">
        <v>7.5600000000000001E-2</v>
      </c>
      <c r="V473">
        <v>7.0999999999999994E-2</v>
      </c>
      <c r="W473">
        <v>8.8200000000000001E-2</v>
      </c>
      <c r="X473">
        <v>8.2100000000000006E-2</v>
      </c>
      <c r="Y473">
        <v>7.3899999999999993E-2</v>
      </c>
      <c r="Z473">
        <v>7.9000000000000001E-2</v>
      </c>
      <c r="AA473">
        <v>5.5100000000000003E-2</v>
      </c>
      <c r="AB473">
        <v>6.13E-2</v>
      </c>
      <c r="AC473">
        <v>6.0100000000000001E-2</v>
      </c>
      <c r="AD473">
        <v>-8.5000000000000006E-3</v>
      </c>
      <c r="AE473">
        <v>3.5000000000000003E-2</v>
      </c>
      <c r="AF473">
        <v>4.24E-2</v>
      </c>
      <c r="AG473">
        <v>4.8500000000000001E-2</v>
      </c>
      <c r="AH473">
        <v>7.2599999999999998E-2</v>
      </c>
      <c r="AI473">
        <v>4.1099999999999998E-2</v>
      </c>
      <c r="AJ473">
        <v>8.0500000000000002E-2</v>
      </c>
      <c r="AK473">
        <v>5.3499999999999999E-2</v>
      </c>
      <c r="AL473">
        <v>6.2700000000000006E-2</v>
      </c>
      <c r="AM473">
        <v>7.0400000000000004E-2</v>
      </c>
      <c r="AN473">
        <v>0.14810000000000001</v>
      </c>
      <c r="AO473">
        <v>0.11310000000000001</v>
      </c>
    </row>
    <row r="474" spans="1:41">
      <c r="A474">
        <v>199708</v>
      </c>
      <c r="B474">
        <v>-4.1500000000000002E-2</v>
      </c>
      <c r="C474">
        <v>7.4700000000000003E-2</v>
      </c>
      <c r="D474">
        <v>1.0699999999999999E-2</v>
      </c>
      <c r="E474">
        <v>-2.52E-2</v>
      </c>
      <c r="F474">
        <v>4.1000000000000003E-3</v>
      </c>
      <c r="H474">
        <v>199708</v>
      </c>
      <c r="I474">
        <v>3.8199999999999998E-2</v>
      </c>
      <c r="J474">
        <v>4.0599999999999997E-2</v>
      </c>
      <c r="K474">
        <v>3.3399999999999999E-2</v>
      </c>
      <c r="L474">
        <v>2.0500000000000001E-2</v>
      </c>
      <c r="M474">
        <v>2.3800000000000002E-2</v>
      </c>
      <c r="N474">
        <v>7.0000000000000001E-3</v>
      </c>
      <c r="O474">
        <v>-1E-4</v>
      </c>
      <c r="P474">
        <v>-4.5999999999999999E-3</v>
      </c>
      <c r="Q474">
        <v>-2.47E-2</v>
      </c>
      <c r="R474">
        <v>-6.7400000000000002E-2</v>
      </c>
      <c r="S474">
        <v>0.1056</v>
      </c>
      <c r="T474">
        <v>-6.2899999999999998E-2</v>
      </c>
      <c r="U474">
        <v>-5.57E-2</v>
      </c>
      <c r="V474">
        <v>-3.5799999999999998E-2</v>
      </c>
      <c r="W474">
        <v>-2.8799999999999999E-2</v>
      </c>
      <c r="X474">
        <v>-3.8399999999999997E-2</v>
      </c>
      <c r="Y474">
        <v>-2.3599999999999999E-2</v>
      </c>
      <c r="Z474">
        <v>-2.6800000000000001E-2</v>
      </c>
      <c r="AA474">
        <v>-3.7400000000000003E-2</v>
      </c>
      <c r="AB474">
        <v>-1.5699999999999999E-2</v>
      </c>
      <c r="AC474">
        <v>-1.04E-2</v>
      </c>
      <c r="AD474">
        <v>5.2499999999999998E-2</v>
      </c>
      <c r="AE474">
        <v>1.14E-2</v>
      </c>
      <c r="AF474">
        <v>9.7999999999999997E-3</v>
      </c>
      <c r="AG474">
        <v>-2.5700000000000001E-2</v>
      </c>
      <c r="AH474">
        <v>-2.7300000000000001E-2</v>
      </c>
      <c r="AI474">
        <v>-2.8899999999999999E-2</v>
      </c>
      <c r="AJ474">
        <v>-3.7199999999999997E-2</v>
      </c>
      <c r="AK474">
        <v>-4.6399999999999997E-2</v>
      </c>
      <c r="AL474">
        <v>-6.9800000000000001E-2</v>
      </c>
      <c r="AM474">
        <v>-7.1199999999999999E-2</v>
      </c>
      <c r="AN474">
        <v>-3.09E-2</v>
      </c>
      <c r="AO474">
        <v>-4.2299999999999997E-2</v>
      </c>
    </row>
    <row r="475" spans="1:41">
      <c r="A475">
        <v>199709</v>
      </c>
      <c r="B475">
        <v>5.3499999999999999E-2</v>
      </c>
      <c r="C475">
        <v>2.6499999999999999E-2</v>
      </c>
      <c r="D475">
        <v>-1.8E-3</v>
      </c>
      <c r="E475">
        <v>1.4500000000000001E-2</v>
      </c>
      <c r="F475">
        <v>4.4000000000000003E-3</v>
      </c>
      <c r="H475">
        <v>199709</v>
      </c>
      <c r="I475">
        <v>9.69E-2</v>
      </c>
      <c r="J475">
        <v>8.7300000000000003E-2</v>
      </c>
      <c r="K475">
        <v>7.8399999999999997E-2</v>
      </c>
      <c r="L475">
        <v>7.3499999999999996E-2</v>
      </c>
      <c r="M475">
        <v>7.3400000000000007E-2</v>
      </c>
      <c r="N475">
        <v>5.7700000000000001E-2</v>
      </c>
      <c r="O475">
        <v>6.1499999999999999E-2</v>
      </c>
      <c r="P475">
        <v>4.1000000000000002E-2</v>
      </c>
      <c r="Q475">
        <v>5.2699999999999997E-2</v>
      </c>
      <c r="R475">
        <v>4.9200000000000001E-2</v>
      </c>
      <c r="S475">
        <v>4.7699999999999999E-2</v>
      </c>
      <c r="T475">
        <v>4.7899999999999998E-2</v>
      </c>
      <c r="U475">
        <v>4.9000000000000002E-2</v>
      </c>
      <c r="V475">
        <v>5.3699999999999998E-2</v>
      </c>
      <c r="W475">
        <v>5.3800000000000001E-2</v>
      </c>
      <c r="X475">
        <v>5.21E-2</v>
      </c>
      <c r="Y475">
        <v>6.4899999999999999E-2</v>
      </c>
      <c r="Z475">
        <v>7.3499999999999996E-2</v>
      </c>
      <c r="AA475">
        <v>5.6599999999999998E-2</v>
      </c>
      <c r="AB475">
        <v>5.0599999999999999E-2</v>
      </c>
      <c r="AC475">
        <v>6.08E-2</v>
      </c>
      <c r="AD475">
        <v>1.29E-2</v>
      </c>
      <c r="AE475">
        <v>3.5900000000000001E-2</v>
      </c>
      <c r="AF475">
        <v>6.4399999999999999E-2</v>
      </c>
      <c r="AG475">
        <v>4.9299999999999997E-2</v>
      </c>
      <c r="AH475">
        <v>4.2700000000000002E-2</v>
      </c>
      <c r="AI475">
        <v>4.8599999999999997E-2</v>
      </c>
      <c r="AJ475">
        <v>5.96E-2</v>
      </c>
      <c r="AK475">
        <v>4.5199999999999997E-2</v>
      </c>
      <c r="AL475">
        <v>4.48E-2</v>
      </c>
      <c r="AM475">
        <v>5.6500000000000002E-2</v>
      </c>
      <c r="AN475">
        <v>6.5699999999999995E-2</v>
      </c>
      <c r="AO475">
        <v>2.98E-2</v>
      </c>
    </row>
    <row r="476" spans="1:41">
      <c r="A476">
        <v>199710</v>
      </c>
      <c r="B476">
        <v>-3.7900000000000003E-2</v>
      </c>
      <c r="C476">
        <v>-8.0000000000000002E-3</v>
      </c>
      <c r="D476">
        <v>2.1999999999999999E-2</v>
      </c>
      <c r="E476">
        <v>-4.3E-3</v>
      </c>
      <c r="F476">
        <v>4.1999999999999997E-3</v>
      </c>
      <c r="H476">
        <v>199710</v>
      </c>
      <c r="I476">
        <v>-2.4799999999999999E-2</v>
      </c>
      <c r="J476">
        <v>-4.4400000000000002E-2</v>
      </c>
      <c r="K476">
        <v>-5.4899999999999997E-2</v>
      </c>
      <c r="L476">
        <v>-4.2799999999999998E-2</v>
      </c>
      <c r="M476">
        <v>-5.7700000000000001E-2</v>
      </c>
      <c r="N476">
        <v>-0.04</v>
      </c>
      <c r="O476">
        <v>-4.9399999999999999E-2</v>
      </c>
      <c r="P476">
        <v>-5.28E-2</v>
      </c>
      <c r="Q476">
        <v>-3.6700000000000003E-2</v>
      </c>
      <c r="R476">
        <v>-3.32E-2</v>
      </c>
      <c r="S476">
        <v>8.3999999999999995E-3</v>
      </c>
      <c r="T476">
        <v>-2.98E-2</v>
      </c>
      <c r="U476">
        <v>-4.65E-2</v>
      </c>
      <c r="V476">
        <v>-5.8400000000000001E-2</v>
      </c>
      <c r="W476">
        <v>-4.3799999999999999E-2</v>
      </c>
      <c r="X476">
        <v>-3.3300000000000003E-2</v>
      </c>
      <c r="Y476">
        <v>-3.9100000000000003E-2</v>
      </c>
      <c r="Z476">
        <v>-1.32E-2</v>
      </c>
      <c r="AA476">
        <v>-3.15E-2</v>
      </c>
      <c r="AB476">
        <v>-4.1799999999999997E-2</v>
      </c>
      <c r="AC476">
        <v>-1.7100000000000001E-2</v>
      </c>
      <c r="AD476">
        <v>1.2699999999999999E-2</v>
      </c>
      <c r="AE476">
        <v>-6.3600000000000004E-2</v>
      </c>
      <c r="AF476">
        <v>-5.3199999999999997E-2</v>
      </c>
      <c r="AG476">
        <v>-1.2999999999999999E-3</v>
      </c>
      <c r="AH476">
        <v>-3.7900000000000003E-2</v>
      </c>
      <c r="AI476">
        <v>-1.5299999999999999E-2</v>
      </c>
      <c r="AJ476">
        <v>-4.2299999999999997E-2</v>
      </c>
      <c r="AK476">
        <v>-3.1099999999999999E-2</v>
      </c>
      <c r="AL476">
        <v>-3.6600000000000001E-2</v>
      </c>
      <c r="AM476">
        <v>-2.0500000000000001E-2</v>
      </c>
      <c r="AN476">
        <v>-8.2900000000000001E-2</v>
      </c>
      <c r="AO476">
        <v>-1.9300000000000001E-2</v>
      </c>
    </row>
    <row r="477" spans="1:41">
      <c r="A477">
        <v>199711</v>
      </c>
      <c r="B477">
        <v>2.9899999999999999E-2</v>
      </c>
      <c r="C477">
        <v>-5.0700000000000002E-2</v>
      </c>
      <c r="D477">
        <v>1.0200000000000001E-2</v>
      </c>
      <c r="E477">
        <v>2.8E-3</v>
      </c>
      <c r="F477">
        <v>3.8999999999999998E-3</v>
      </c>
      <c r="H477">
        <v>199711</v>
      </c>
      <c r="I477">
        <v>-3.1300000000000001E-2</v>
      </c>
      <c r="J477">
        <v>-1.6400000000000001E-2</v>
      </c>
      <c r="K477">
        <v>-1.9400000000000001E-2</v>
      </c>
      <c r="L477">
        <v>-2.76E-2</v>
      </c>
      <c r="M477">
        <v>-8.9999999999999993E-3</v>
      </c>
      <c r="N477">
        <v>-1.09E-2</v>
      </c>
      <c r="O477">
        <v>1.0500000000000001E-2</v>
      </c>
      <c r="P477">
        <v>1.54E-2</v>
      </c>
      <c r="Q477">
        <v>2.3300000000000001E-2</v>
      </c>
      <c r="R477">
        <v>4.7300000000000002E-2</v>
      </c>
      <c r="S477">
        <v>-7.8600000000000003E-2</v>
      </c>
      <c r="T477">
        <v>3.0200000000000001E-2</v>
      </c>
      <c r="U477">
        <v>4.6699999999999998E-2</v>
      </c>
      <c r="V477">
        <v>4.4400000000000002E-2</v>
      </c>
      <c r="W477">
        <v>4.5600000000000002E-2</v>
      </c>
      <c r="X477">
        <v>3.8999999999999998E-3</v>
      </c>
      <c r="Y477">
        <v>2.7099999999999999E-2</v>
      </c>
      <c r="Z477">
        <v>2.0500000000000001E-2</v>
      </c>
      <c r="AA477">
        <v>2.8199999999999999E-2</v>
      </c>
      <c r="AB477">
        <v>2.5700000000000001E-2</v>
      </c>
      <c r="AC477">
        <v>1.7000000000000001E-2</v>
      </c>
      <c r="AD477">
        <v>-1.32E-2</v>
      </c>
      <c r="AE477">
        <v>-2.1700000000000001E-2</v>
      </c>
      <c r="AF477">
        <v>2.1100000000000001E-2</v>
      </c>
      <c r="AG477">
        <v>5.0099999999999999E-2</v>
      </c>
      <c r="AH477">
        <v>5.1400000000000001E-2</v>
      </c>
      <c r="AI477">
        <v>2.4299999999999999E-2</v>
      </c>
      <c r="AJ477">
        <v>4.8399999999999999E-2</v>
      </c>
      <c r="AK477">
        <v>3.8699999999999998E-2</v>
      </c>
      <c r="AL477">
        <v>2.92E-2</v>
      </c>
      <c r="AM477">
        <v>1.3599999999999999E-2</v>
      </c>
      <c r="AN477">
        <v>7.7999999999999996E-3</v>
      </c>
      <c r="AO477">
        <v>2.9499999999999998E-2</v>
      </c>
    </row>
    <row r="478" spans="1:41">
      <c r="A478">
        <v>199712</v>
      </c>
      <c r="B478">
        <v>1.32E-2</v>
      </c>
      <c r="C478">
        <v>-2.35E-2</v>
      </c>
      <c r="D478">
        <v>3.7699999999999997E-2</v>
      </c>
      <c r="E478">
        <v>3.85E-2</v>
      </c>
      <c r="F478">
        <v>4.7999999999999996E-3</v>
      </c>
      <c r="H478">
        <v>199712</v>
      </c>
      <c r="I478">
        <v>-4.0099999999999997E-2</v>
      </c>
      <c r="J478">
        <v>-4.7999999999999996E-3</v>
      </c>
      <c r="K478">
        <v>1.1999999999999999E-3</v>
      </c>
      <c r="L478">
        <v>8.0000000000000002E-3</v>
      </c>
      <c r="M478">
        <v>8.6E-3</v>
      </c>
      <c r="N478">
        <v>2.1000000000000001E-2</v>
      </c>
      <c r="O478">
        <v>2.1399999999999999E-2</v>
      </c>
      <c r="P478">
        <v>8.3999999999999995E-3</v>
      </c>
      <c r="Q478">
        <v>3.1199999999999999E-2</v>
      </c>
      <c r="R478">
        <v>1.23E-2</v>
      </c>
      <c r="S478">
        <v>-5.2400000000000002E-2</v>
      </c>
      <c r="T478">
        <v>-1.4E-3</v>
      </c>
      <c r="U478">
        <v>5.3E-3</v>
      </c>
      <c r="V478">
        <v>9.4000000000000004E-3</v>
      </c>
      <c r="W478">
        <v>2.1600000000000001E-2</v>
      </c>
      <c r="X478">
        <v>1.44E-2</v>
      </c>
      <c r="Y478">
        <v>3.1600000000000003E-2</v>
      </c>
      <c r="Z478">
        <v>3.4200000000000001E-2</v>
      </c>
      <c r="AA478">
        <v>2.0500000000000001E-2</v>
      </c>
      <c r="AB478">
        <v>3.9800000000000002E-2</v>
      </c>
      <c r="AC478">
        <v>4.6899999999999997E-2</v>
      </c>
      <c r="AD478">
        <v>4.8300000000000003E-2</v>
      </c>
      <c r="AE478">
        <v>-3.3700000000000001E-2</v>
      </c>
      <c r="AF478">
        <v>-4.7000000000000002E-3</v>
      </c>
      <c r="AG478">
        <v>1.7899999999999999E-2</v>
      </c>
      <c r="AH478">
        <v>1.6899999999999998E-2</v>
      </c>
      <c r="AI478">
        <v>1.0699999999999999E-2</v>
      </c>
      <c r="AJ478">
        <v>6.7999999999999996E-3</v>
      </c>
      <c r="AK478">
        <v>2.9100000000000001E-2</v>
      </c>
      <c r="AL478">
        <v>4.9500000000000002E-2</v>
      </c>
      <c r="AM478">
        <v>2.3999999999999998E-3</v>
      </c>
      <c r="AN478">
        <v>9.1999999999999998E-3</v>
      </c>
      <c r="AO478">
        <v>4.2900000000000001E-2</v>
      </c>
    </row>
    <row r="479" spans="1:41">
      <c r="A479">
        <v>199801</v>
      </c>
      <c r="B479">
        <v>1.4E-3</v>
      </c>
      <c r="C479">
        <v>-1.06E-2</v>
      </c>
      <c r="D479">
        <v>-1.78E-2</v>
      </c>
      <c r="E479">
        <v>1E-3</v>
      </c>
      <c r="F479">
        <v>4.3E-3</v>
      </c>
      <c r="H479">
        <v>199801</v>
      </c>
      <c r="I479">
        <v>-8.8999999999999999E-3</v>
      </c>
      <c r="J479">
        <v>-1.35E-2</v>
      </c>
      <c r="K479">
        <v>-8.3999999999999995E-3</v>
      </c>
      <c r="L479">
        <v>-1.8200000000000001E-2</v>
      </c>
      <c r="M479">
        <v>-1.01E-2</v>
      </c>
      <c r="N479">
        <v>-2.2800000000000001E-2</v>
      </c>
      <c r="O479">
        <v>-1.2999999999999999E-2</v>
      </c>
      <c r="P479">
        <v>-1.5699999999999999E-2</v>
      </c>
      <c r="Q479">
        <v>-2.76E-2</v>
      </c>
      <c r="R479">
        <v>1.55E-2</v>
      </c>
      <c r="S479">
        <v>-2.4400000000000002E-2</v>
      </c>
      <c r="T479">
        <v>3.9300000000000002E-2</v>
      </c>
      <c r="U479">
        <v>1.0200000000000001E-2</v>
      </c>
      <c r="V479">
        <v>4.8999999999999998E-3</v>
      </c>
      <c r="W479">
        <v>-0.02</v>
      </c>
      <c r="X479">
        <v>-3.5900000000000001E-2</v>
      </c>
      <c r="Y479">
        <v>-2.9700000000000001E-2</v>
      </c>
      <c r="Z479">
        <v>-1.11E-2</v>
      </c>
      <c r="AA479">
        <v>-7.4000000000000003E-3</v>
      </c>
      <c r="AB479">
        <v>-1.9599999999999999E-2</v>
      </c>
      <c r="AC479">
        <v>2.0999999999999999E-3</v>
      </c>
      <c r="AD479">
        <v>-3.7199999999999997E-2</v>
      </c>
      <c r="AE479">
        <v>-3.5000000000000001E-3</v>
      </c>
      <c r="AF479">
        <v>-1.06E-2</v>
      </c>
      <c r="AG479">
        <v>-8.8999999999999999E-3</v>
      </c>
      <c r="AH479">
        <v>-1.7100000000000001E-2</v>
      </c>
      <c r="AI479">
        <v>3.5999999999999999E-3</v>
      </c>
      <c r="AJ479">
        <v>-1.17E-2</v>
      </c>
      <c r="AK479">
        <v>1.8100000000000002E-2</v>
      </c>
      <c r="AL479">
        <v>-9.1000000000000004E-3</v>
      </c>
      <c r="AM479">
        <v>8.0000000000000002E-3</v>
      </c>
      <c r="AN479">
        <v>2.24E-2</v>
      </c>
      <c r="AO479">
        <v>2.5899999999999999E-2</v>
      </c>
    </row>
    <row r="480" spans="1:41">
      <c r="A480">
        <v>199802</v>
      </c>
      <c r="B480">
        <v>7.0300000000000001E-2</v>
      </c>
      <c r="C480">
        <v>2.5999999999999999E-3</v>
      </c>
      <c r="D480">
        <v>-7.1999999999999998E-3</v>
      </c>
      <c r="E480">
        <v>-1.0999999999999999E-2</v>
      </c>
      <c r="F480">
        <v>3.8999999999999998E-3</v>
      </c>
      <c r="H480">
        <v>199802</v>
      </c>
      <c r="I480">
        <v>4.8399999999999999E-2</v>
      </c>
      <c r="J480">
        <v>6.7500000000000004E-2</v>
      </c>
      <c r="K480">
        <v>7.1300000000000002E-2</v>
      </c>
      <c r="L480">
        <v>7.9600000000000004E-2</v>
      </c>
      <c r="M480">
        <v>8.1100000000000005E-2</v>
      </c>
      <c r="N480">
        <v>8.43E-2</v>
      </c>
      <c r="O480">
        <v>7.3999999999999996E-2</v>
      </c>
      <c r="P480">
        <v>7.0699999999999999E-2</v>
      </c>
      <c r="Q480">
        <v>7.6700000000000004E-2</v>
      </c>
      <c r="R480">
        <v>6.7400000000000002E-2</v>
      </c>
      <c r="S480">
        <v>-1.9E-2</v>
      </c>
      <c r="T480">
        <v>7.4300000000000005E-2</v>
      </c>
      <c r="U480">
        <v>7.0400000000000004E-2</v>
      </c>
      <c r="V480">
        <v>5.45E-2</v>
      </c>
      <c r="W480">
        <v>6.3200000000000006E-2</v>
      </c>
      <c r="X480">
        <v>8.8900000000000007E-2</v>
      </c>
      <c r="Y480">
        <v>7.1800000000000003E-2</v>
      </c>
      <c r="Z480">
        <v>6.6100000000000006E-2</v>
      </c>
      <c r="AA480">
        <v>7.0999999999999994E-2</v>
      </c>
      <c r="AB480">
        <v>4.4400000000000002E-2</v>
      </c>
      <c r="AC480">
        <v>7.6799999999999993E-2</v>
      </c>
      <c r="AD480">
        <v>2.5000000000000001E-3</v>
      </c>
      <c r="AE480">
        <v>8.0500000000000002E-2</v>
      </c>
      <c r="AF480">
        <v>8.1100000000000005E-2</v>
      </c>
      <c r="AG480">
        <v>7.6899999999999996E-2</v>
      </c>
      <c r="AH480">
        <v>7.5899999999999995E-2</v>
      </c>
      <c r="AI480">
        <v>7.0099999999999996E-2</v>
      </c>
      <c r="AJ480">
        <v>8.4400000000000003E-2</v>
      </c>
      <c r="AK480">
        <v>4.8399999999999999E-2</v>
      </c>
      <c r="AL480">
        <v>6.0100000000000001E-2</v>
      </c>
      <c r="AM480">
        <v>6.0400000000000002E-2</v>
      </c>
      <c r="AN480">
        <v>9.4399999999999998E-2</v>
      </c>
      <c r="AO480">
        <v>1.3899999999999999E-2</v>
      </c>
    </row>
    <row r="481" spans="1:41">
      <c r="A481">
        <v>199803</v>
      </c>
      <c r="B481">
        <v>4.7699999999999999E-2</v>
      </c>
      <c r="C481">
        <v>-1.17E-2</v>
      </c>
      <c r="D481">
        <v>1.6899999999999998E-2</v>
      </c>
      <c r="E481">
        <v>2.1399999999999999E-2</v>
      </c>
      <c r="F481">
        <v>3.8999999999999998E-3</v>
      </c>
      <c r="H481">
        <v>199803</v>
      </c>
      <c r="I481">
        <v>4.7300000000000002E-2</v>
      </c>
      <c r="J481">
        <v>5.1200000000000002E-2</v>
      </c>
      <c r="K481">
        <v>3.7600000000000001E-2</v>
      </c>
      <c r="L481">
        <v>4.4400000000000002E-2</v>
      </c>
      <c r="M481">
        <v>3.9600000000000003E-2</v>
      </c>
      <c r="N481">
        <v>4.2000000000000003E-2</v>
      </c>
      <c r="O481">
        <v>4.7899999999999998E-2</v>
      </c>
      <c r="P481">
        <v>4.2999999999999997E-2</v>
      </c>
      <c r="Q481">
        <v>4.3499999999999997E-2</v>
      </c>
      <c r="R481">
        <v>4.9399999999999999E-2</v>
      </c>
      <c r="S481">
        <v>-2.0999999999999999E-3</v>
      </c>
      <c r="T481">
        <v>3.8699999999999998E-2</v>
      </c>
      <c r="U481">
        <v>4.2799999999999998E-2</v>
      </c>
      <c r="V481">
        <v>4.9099999999999998E-2</v>
      </c>
      <c r="W481">
        <v>4.9000000000000002E-2</v>
      </c>
      <c r="X481">
        <v>5.1400000000000001E-2</v>
      </c>
      <c r="Y481">
        <v>0.04</v>
      </c>
      <c r="Z481">
        <v>4.1099999999999998E-2</v>
      </c>
      <c r="AA481">
        <v>6.93E-2</v>
      </c>
      <c r="AB481">
        <v>6.0100000000000001E-2</v>
      </c>
      <c r="AC481">
        <v>7.2800000000000004E-2</v>
      </c>
      <c r="AD481">
        <v>3.4099999999999998E-2</v>
      </c>
      <c r="AE481">
        <v>4.1300000000000003E-2</v>
      </c>
      <c r="AF481">
        <v>2.3699999999999999E-2</v>
      </c>
      <c r="AG481">
        <v>4.0599999999999997E-2</v>
      </c>
      <c r="AH481">
        <v>3.3099999999999997E-2</v>
      </c>
      <c r="AI481">
        <v>4.6399999999999997E-2</v>
      </c>
      <c r="AJ481">
        <v>5.1400000000000001E-2</v>
      </c>
      <c r="AK481">
        <v>4.6199999999999998E-2</v>
      </c>
      <c r="AL481">
        <v>5.6899999999999999E-2</v>
      </c>
      <c r="AM481">
        <v>5.2299999999999999E-2</v>
      </c>
      <c r="AN481">
        <v>6.1199999999999997E-2</v>
      </c>
      <c r="AO481">
        <v>1.9900000000000001E-2</v>
      </c>
    </row>
    <row r="482" spans="1:41">
      <c r="A482">
        <v>199804</v>
      </c>
      <c r="B482">
        <v>7.3000000000000001E-3</v>
      </c>
      <c r="C482">
        <v>4.4000000000000003E-3</v>
      </c>
      <c r="D482">
        <v>3.3999999999999998E-3</v>
      </c>
      <c r="E482">
        <v>7.7999999999999996E-3</v>
      </c>
      <c r="F482">
        <v>4.3E-3</v>
      </c>
      <c r="H482">
        <v>199804</v>
      </c>
      <c r="I482">
        <v>2.4E-2</v>
      </c>
      <c r="J482">
        <v>1.9699999999999999E-2</v>
      </c>
      <c r="K482">
        <v>4.0000000000000002E-4</v>
      </c>
      <c r="L482">
        <v>1.41E-2</v>
      </c>
      <c r="M482">
        <v>-4.8999999999999998E-3</v>
      </c>
      <c r="N482">
        <v>6.1999999999999998E-3</v>
      </c>
      <c r="O482">
        <v>6.0000000000000001E-3</v>
      </c>
      <c r="P482">
        <v>-5.3E-3</v>
      </c>
      <c r="Q482">
        <v>-1.8E-3</v>
      </c>
      <c r="R482">
        <v>1.2E-2</v>
      </c>
      <c r="S482">
        <v>1.2E-2</v>
      </c>
      <c r="T482">
        <v>5.4000000000000003E-3</v>
      </c>
      <c r="U482">
        <v>6.7999999999999996E-3</v>
      </c>
      <c r="V482">
        <v>1.2800000000000001E-2</v>
      </c>
      <c r="W482">
        <v>4.0000000000000001E-3</v>
      </c>
      <c r="X482">
        <v>2.2700000000000001E-2</v>
      </c>
      <c r="Y482">
        <v>0.01</v>
      </c>
      <c r="Z482">
        <v>6.6E-3</v>
      </c>
      <c r="AA482">
        <v>5.8999999999999999E-3</v>
      </c>
      <c r="AB482">
        <v>-7.6E-3</v>
      </c>
      <c r="AC482">
        <v>7.0000000000000001E-3</v>
      </c>
      <c r="AD482">
        <v>1.6000000000000001E-3</v>
      </c>
      <c r="AE482">
        <v>4.24E-2</v>
      </c>
      <c r="AF482">
        <v>-1.1900000000000001E-2</v>
      </c>
      <c r="AG482">
        <v>0</v>
      </c>
      <c r="AH482">
        <v>-1.6000000000000001E-3</v>
      </c>
      <c r="AI482">
        <v>1.3599999999999999E-2</v>
      </c>
      <c r="AJ482">
        <v>-1.47E-2</v>
      </c>
      <c r="AK482">
        <v>-4.5999999999999999E-3</v>
      </c>
      <c r="AL482">
        <v>1.6E-2</v>
      </c>
      <c r="AM482">
        <v>5.0000000000000001E-4</v>
      </c>
      <c r="AN482">
        <v>5.1200000000000002E-2</v>
      </c>
      <c r="AO482">
        <v>8.8000000000000005E-3</v>
      </c>
    </row>
    <row r="483" spans="1:41">
      <c r="A483">
        <v>199805</v>
      </c>
      <c r="B483">
        <v>-3.0599999999999999E-2</v>
      </c>
      <c r="C483">
        <v>-3.5499999999999997E-2</v>
      </c>
      <c r="D483">
        <v>4.2000000000000003E-2</v>
      </c>
      <c r="E483">
        <v>1.89E-2</v>
      </c>
      <c r="F483">
        <v>4.0000000000000001E-3</v>
      </c>
      <c r="H483">
        <v>199805</v>
      </c>
      <c r="I483">
        <v>-4.6600000000000003E-2</v>
      </c>
      <c r="J483">
        <v>-5.5300000000000002E-2</v>
      </c>
      <c r="K483">
        <v>-5.3999999999999999E-2</v>
      </c>
      <c r="L483">
        <v>-6.5100000000000005E-2</v>
      </c>
      <c r="M483">
        <v>-6.0499999999999998E-2</v>
      </c>
      <c r="N483">
        <v>-6.2E-2</v>
      </c>
      <c r="O483">
        <v>-4.4999999999999998E-2</v>
      </c>
      <c r="P483">
        <v>-3.8800000000000001E-2</v>
      </c>
      <c r="Q483">
        <v>-2.7400000000000001E-2</v>
      </c>
      <c r="R483">
        <v>-1.9900000000000001E-2</v>
      </c>
      <c r="S483">
        <v>-2.6700000000000002E-2</v>
      </c>
      <c r="T483">
        <v>-3.1800000000000002E-2</v>
      </c>
      <c r="U483">
        <v>-3.5499999999999997E-2</v>
      </c>
      <c r="V483">
        <v>-3.2099999999999997E-2</v>
      </c>
      <c r="W483">
        <v>-2.5999999999999999E-2</v>
      </c>
      <c r="X483">
        <v>-3.39E-2</v>
      </c>
      <c r="Y483">
        <v>-3.6200000000000003E-2</v>
      </c>
      <c r="Z483">
        <v>-2.2700000000000001E-2</v>
      </c>
      <c r="AA483">
        <v>6.4999999999999997E-3</v>
      </c>
      <c r="AB483">
        <v>-3.5700000000000003E-2</v>
      </c>
      <c r="AC483">
        <v>2.3599999999999999E-2</v>
      </c>
      <c r="AD483">
        <v>5.5399999999999998E-2</v>
      </c>
      <c r="AE483">
        <v>-8.9899999999999994E-2</v>
      </c>
      <c r="AF483">
        <v>-4.9000000000000002E-2</v>
      </c>
      <c r="AG483">
        <v>-2.9899999999999999E-2</v>
      </c>
      <c r="AH483">
        <v>-3.0200000000000001E-2</v>
      </c>
      <c r="AI483">
        <v>-2.4899999999999999E-2</v>
      </c>
      <c r="AJ483">
        <v>-2.86E-2</v>
      </c>
      <c r="AK483">
        <v>-2.0400000000000001E-2</v>
      </c>
      <c r="AL483">
        <v>-3.3399999999999999E-2</v>
      </c>
      <c r="AM483">
        <v>-1E-3</v>
      </c>
      <c r="AN483">
        <v>-3.8699999999999998E-2</v>
      </c>
      <c r="AO483">
        <v>5.1200000000000002E-2</v>
      </c>
    </row>
    <row r="484" spans="1:41">
      <c r="A484">
        <v>199806</v>
      </c>
      <c r="B484">
        <v>3.1800000000000002E-2</v>
      </c>
      <c r="C484">
        <v>-3.2899999999999999E-2</v>
      </c>
      <c r="D484">
        <v>-1.8599999999999998E-2</v>
      </c>
      <c r="E484">
        <v>7.2599999999999998E-2</v>
      </c>
      <c r="F484">
        <v>4.1000000000000003E-3</v>
      </c>
      <c r="H484">
        <v>199806</v>
      </c>
      <c r="I484">
        <v>-3.5299999999999998E-2</v>
      </c>
      <c r="J484">
        <v>1.04E-2</v>
      </c>
      <c r="K484">
        <v>-7.1000000000000004E-3</v>
      </c>
      <c r="L484">
        <v>1.11E-2</v>
      </c>
      <c r="M484">
        <v>1.0699999999999999E-2</v>
      </c>
      <c r="N484">
        <v>2.5999999999999999E-3</v>
      </c>
      <c r="O484">
        <v>4.7000000000000002E-3</v>
      </c>
      <c r="P484">
        <v>-4.0000000000000001E-3</v>
      </c>
      <c r="Q484">
        <v>2.0899999999999998E-2</v>
      </c>
      <c r="R484">
        <v>4.7199999999999999E-2</v>
      </c>
      <c r="S484">
        <v>-8.2500000000000004E-2</v>
      </c>
      <c r="T484">
        <v>7.7200000000000005E-2</v>
      </c>
      <c r="U484">
        <v>4.3400000000000001E-2</v>
      </c>
      <c r="V484">
        <v>1.1999999999999999E-3</v>
      </c>
      <c r="W484">
        <v>7.1999999999999998E-3</v>
      </c>
      <c r="X484">
        <v>1.35E-2</v>
      </c>
      <c r="Y484">
        <v>6.7999999999999996E-3</v>
      </c>
      <c r="Z484">
        <v>6.1000000000000004E-3</v>
      </c>
      <c r="AA484">
        <v>1.8200000000000001E-2</v>
      </c>
      <c r="AB484">
        <v>1.1000000000000001E-3</v>
      </c>
      <c r="AC484">
        <v>3.1199999999999999E-2</v>
      </c>
      <c r="AD484">
        <v>-4.5999999999999999E-2</v>
      </c>
      <c r="AE484">
        <v>-4.1300000000000003E-2</v>
      </c>
      <c r="AF484">
        <v>-1.8100000000000002E-2</v>
      </c>
      <c r="AG484">
        <v>1.1999999999999999E-3</v>
      </c>
      <c r="AH484">
        <v>1.23E-2</v>
      </c>
      <c r="AI484">
        <v>1.9E-3</v>
      </c>
      <c r="AJ484">
        <v>1.8200000000000001E-2</v>
      </c>
      <c r="AK484">
        <v>6.8099999999999994E-2</v>
      </c>
      <c r="AL484">
        <v>2.81E-2</v>
      </c>
      <c r="AM484">
        <v>4.9799999999999997E-2</v>
      </c>
      <c r="AN484">
        <v>9.1999999999999998E-2</v>
      </c>
      <c r="AO484">
        <v>0.1333</v>
      </c>
    </row>
    <row r="485" spans="1:41">
      <c r="A485">
        <v>199807</v>
      </c>
      <c r="B485">
        <v>-2.46E-2</v>
      </c>
      <c r="C485">
        <v>-4.9200000000000001E-2</v>
      </c>
      <c r="D485">
        <v>-1.1599999999999999E-2</v>
      </c>
      <c r="E485">
        <v>3.7100000000000001E-2</v>
      </c>
      <c r="F485">
        <v>4.0000000000000001E-3</v>
      </c>
      <c r="H485">
        <v>199807</v>
      </c>
      <c r="I485">
        <v>-6.6600000000000006E-2</v>
      </c>
      <c r="J485">
        <v>-6.5500000000000003E-2</v>
      </c>
      <c r="K485">
        <v>-8.0799999999999997E-2</v>
      </c>
      <c r="L485">
        <v>-8.0699999999999994E-2</v>
      </c>
      <c r="M485">
        <v>-8.0600000000000005E-2</v>
      </c>
      <c r="N485">
        <v>-8.5500000000000007E-2</v>
      </c>
      <c r="O485">
        <v>-5.9200000000000003E-2</v>
      </c>
      <c r="P485">
        <v>-6.1800000000000001E-2</v>
      </c>
      <c r="Q485">
        <v>-4.9700000000000001E-2</v>
      </c>
      <c r="R485">
        <v>-3.8999999999999998E-3</v>
      </c>
      <c r="S485">
        <v>-6.2700000000000006E-2</v>
      </c>
      <c r="T485">
        <v>-2.0799999999999999E-2</v>
      </c>
      <c r="U485">
        <v>-5.7000000000000002E-3</v>
      </c>
      <c r="V485">
        <v>-6.0000000000000001E-3</v>
      </c>
      <c r="W485">
        <v>-2.8299999999999999E-2</v>
      </c>
      <c r="X485">
        <v>-5.11E-2</v>
      </c>
      <c r="Y485">
        <v>-4.8300000000000003E-2</v>
      </c>
      <c r="Z485">
        <v>-4.2000000000000003E-2</v>
      </c>
      <c r="AA485">
        <v>-7.1800000000000003E-2</v>
      </c>
      <c r="AB485">
        <v>-3.0800000000000001E-2</v>
      </c>
      <c r="AC485">
        <v>-3.61E-2</v>
      </c>
      <c r="AD485">
        <v>-1.5299999999999999E-2</v>
      </c>
      <c r="AE485">
        <v>-7.6100000000000001E-2</v>
      </c>
      <c r="AF485">
        <v>-5.9799999999999999E-2</v>
      </c>
      <c r="AG485">
        <v>-2.1100000000000001E-2</v>
      </c>
      <c r="AH485">
        <v>-2.9499999999999998E-2</v>
      </c>
      <c r="AI485">
        <v>-4.58E-2</v>
      </c>
      <c r="AJ485">
        <v>-4.4600000000000001E-2</v>
      </c>
      <c r="AK485">
        <v>-1.09E-2</v>
      </c>
      <c r="AL485">
        <v>-2.01E-2</v>
      </c>
      <c r="AM485">
        <v>-1.52E-2</v>
      </c>
      <c r="AN485">
        <v>5.4999999999999997E-3</v>
      </c>
      <c r="AO485">
        <v>8.1600000000000006E-2</v>
      </c>
    </row>
    <row r="486" spans="1:41">
      <c r="A486">
        <v>199808</v>
      </c>
      <c r="B486">
        <v>-0.1608</v>
      </c>
      <c r="C486">
        <v>-5.7200000000000001E-2</v>
      </c>
      <c r="D486">
        <v>5.2900000000000003E-2</v>
      </c>
      <c r="E486">
        <v>1.8800000000000001E-2</v>
      </c>
      <c r="F486">
        <v>4.3E-3</v>
      </c>
      <c r="H486">
        <v>199808</v>
      </c>
      <c r="I486">
        <v>-0.21279999999999999</v>
      </c>
      <c r="J486">
        <v>-0.23219999999999999</v>
      </c>
      <c r="K486">
        <v>-0.2152</v>
      </c>
      <c r="L486">
        <v>-0.19969999999999999</v>
      </c>
      <c r="M486">
        <v>-0.20549999999999999</v>
      </c>
      <c r="N486">
        <v>-0.2039</v>
      </c>
      <c r="O486">
        <v>-0.19109999999999999</v>
      </c>
      <c r="P486">
        <v>-0.1754</v>
      </c>
      <c r="Q486">
        <v>-0.15210000000000001</v>
      </c>
      <c r="R486">
        <v>-0.14860000000000001</v>
      </c>
      <c r="S486">
        <v>-6.4199999999999993E-2</v>
      </c>
      <c r="T486">
        <v>-0.15379999999999999</v>
      </c>
      <c r="U486">
        <v>-0.14219999999999999</v>
      </c>
      <c r="V486">
        <v>-0.16420000000000001</v>
      </c>
      <c r="W486">
        <v>-0.1958</v>
      </c>
      <c r="X486">
        <v>-0.1908</v>
      </c>
      <c r="Y486">
        <v>-0.1741</v>
      </c>
      <c r="Z486">
        <v>-0.14430000000000001</v>
      </c>
      <c r="AA486">
        <v>-0.1421</v>
      </c>
      <c r="AB486">
        <v>-0.13439999999999999</v>
      </c>
      <c r="AC486">
        <v>-0.09</v>
      </c>
      <c r="AD486">
        <v>6.3799999999999996E-2</v>
      </c>
      <c r="AE486">
        <v>-0.22120000000000001</v>
      </c>
      <c r="AF486">
        <v>-0.19370000000000001</v>
      </c>
      <c r="AG486">
        <v>-0.1321</v>
      </c>
      <c r="AH486">
        <v>-0.1497</v>
      </c>
      <c r="AI486">
        <v>-0.1812</v>
      </c>
      <c r="AJ486">
        <v>-0.16550000000000001</v>
      </c>
      <c r="AK486">
        <v>-0.14560000000000001</v>
      </c>
      <c r="AL486">
        <v>-0.14280000000000001</v>
      </c>
      <c r="AM486">
        <v>-0.14019999999999999</v>
      </c>
      <c r="AN486">
        <v>-0.17280000000000001</v>
      </c>
      <c r="AO486">
        <v>4.8399999999999999E-2</v>
      </c>
    </row>
    <row r="487" spans="1:41">
      <c r="A487">
        <v>199809</v>
      </c>
      <c r="B487">
        <v>6.1499999999999999E-2</v>
      </c>
      <c r="C487">
        <v>-1.2999999999999999E-3</v>
      </c>
      <c r="D487">
        <v>-3.85E-2</v>
      </c>
      <c r="E487">
        <v>-5.7999999999999996E-3</v>
      </c>
      <c r="F487">
        <v>4.5999999999999999E-3</v>
      </c>
      <c r="H487">
        <v>199809</v>
      </c>
      <c r="I487">
        <v>6.4999999999999997E-3</v>
      </c>
      <c r="J487">
        <v>5.21E-2</v>
      </c>
      <c r="K487">
        <v>6.6199999999999995E-2</v>
      </c>
      <c r="L487">
        <v>7.22E-2</v>
      </c>
      <c r="M487">
        <v>6.0499999999999998E-2</v>
      </c>
      <c r="N487">
        <v>7.1099999999999997E-2</v>
      </c>
      <c r="O487">
        <v>4.2200000000000001E-2</v>
      </c>
      <c r="P487">
        <v>6.9199999999999998E-2</v>
      </c>
      <c r="Q487">
        <v>5.3199999999999997E-2</v>
      </c>
      <c r="R487">
        <v>6.2199999999999998E-2</v>
      </c>
      <c r="S487">
        <v>-5.57E-2</v>
      </c>
      <c r="T487">
        <v>8.9099999999999999E-2</v>
      </c>
      <c r="U487">
        <v>6.5199999999999994E-2</v>
      </c>
      <c r="V487">
        <v>5.28E-2</v>
      </c>
      <c r="W487">
        <v>1.9900000000000001E-2</v>
      </c>
      <c r="X487">
        <v>4.2500000000000003E-2</v>
      </c>
      <c r="Y487">
        <v>5.1900000000000002E-2</v>
      </c>
      <c r="Z487">
        <v>5.7599999999999998E-2</v>
      </c>
      <c r="AA487">
        <v>3.2199999999999999E-2</v>
      </c>
      <c r="AB487">
        <v>6.5299999999999997E-2</v>
      </c>
      <c r="AC487">
        <v>5.0299999999999997E-2</v>
      </c>
      <c r="AD487">
        <v>-3.8800000000000001E-2</v>
      </c>
      <c r="AE487">
        <v>0.13539999999999999</v>
      </c>
      <c r="AF487">
        <v>7.7399999999999997E-2</v>
      </c>
      <c r="AG487">
        <v>7.6999999999999999E-2</v>
      </c>
      <c r="AH487">
        <v>9.2100000000000001E-2</v>
      </c>
      <c r="AI487">
        <v>6.4699999999999994E-2</v>
      </c>
      <c r="AJ487">
        <v>5.3100000000000001E-2</v>
      </c>
      <c r="AK487">
        <v>3.2300000000000002E-2</v>
      </c>
      <c r="AL487">
        <v>6.4000000000000001E-2</v>
      </c>
      <c r="AM487">
        <v>3.1E-2</v>
      </c>
      <c r="AN487">
        <v>8.0600000000000005E-2</v>
      </c>
      <c r="AO487">
        <v>-5.4800000000000001E-2</v>
      </c>
    </row>
    <row r="488" spans="1:41">
      <c r="A488">
        <v>199810</v>
      </c>
      <c r="B488">
        <v>7.1300000000000002E-2</v>
      </c>
      <c r="C488">
        <v>-3.1800000000000002E-2</v>
      </c>
      <c r="D488">
        <v>-2.7300000000000001E-2</v>
      </c>
      <c r="E488">
        <v>-5.3499999999999999E-2</v>
      </c>
      <c r="F488">
        <v>3.2000000000000002E-3</v>
      </c>
      <c r="H488">
        <v>199810</v>
      </c>
      <c r="I488">
        <v>7.7000000000000002E-3</v>
      </c>
      <c r="J488">
        <v>2.69E-2</v>
      </c>
      <c r="K488">
        <v>3.32E-2</v>
      </c>
      <c r="L488">
        <v>4.2099999999999999E-2</v>
      </c>
      <c r="M488">
        <v>5.1999999999999998E-2</v>
      </c>
      <c r="N488">
        <v>3.9100000000000003E-2</v>
      </c>
      <c r="O488">
        <v>6.5100000000000005E-2</v>
      </c>
      <c r="P488">
        <v>7.1599999999999997E-2</v>
      </c>
      <c r="Q488">
        <v>7.5300000000000006E-2</v>
      </c>
      <c r="R488">
        <v>7.7499999999999999E-2</v>
      </c>
      <c r="S488">
        <v>-6.9800000000000001E-2</v>
      </c>
      <c r="T488">
        <v>5.8599999999999999E-2</v>
      </c>
      <c r="U488">
        <v>9.6699999999999994E-2</v>
      </c>
      <c r="V488">
        <v>9.5200000000000007E-2</v>
      </c>
      <c r="W488">
        <v>9.2200000000000004E-2</v>
      </c>
      <c r="X488">
        <v>7.9500000000000001E-2</v>
      </c>
      <c r="Y488">
        <v>5.1799999999999999E-2</v>
      </c>
      <c r="Z488">
        <v>3.9399999999999998E-2</v>
      </c>
      <c r="AA488">
        <v>5.1700000000000003E-2</v>
      </c>
      <c r="AB488">
        <v>4.5100000000000001E-2</v>
      </c>
      <c r="AC488">
        <v>2.24E-2</v>
      </c>
      <c r="AD488">
        <v>-3.6200000000000003E-2</v>
      </c>
      <c r="AE488">
        <v>0.1285</v>
      </c>
      <c r="AF488">
        <v>0.1113</v>
      </c>
      <c r="AG488">
        <v>9.5200000000000007E-2</v>
      </c>
      <c r="AH488">
        <v>8.2000000000000003E-2</v>
      </c>
      <c r="AI488">
        <v>6.2799999999999995E-2</v>
      </c>
      <c r="AJ488">
        <v>0.105</v>
      </c>
      <c r="AK488">
        <v>7.9200000000000007E-2</v>
      </c>
      <c r="AL488">
        <v>9.1399999999999995E-2</v>
      </c>
      <c r="AM488">
        <v>7.4499999999999997E-2</v>
      </c>
      <c r="AN488">
        <v>3.8899999999999997E-2</v>
      </c>
      <c r="AO488">
        <v>-8.9599999999999999E-2</v>
      </c>
    </row>
    <row r="489" spans="1:41">
      <c r="A489">
        <v>199811</v>
      </c>
      <c r="B489">
        <v>6.0900000000000003E-2</v>
      </c>
      <c r="C489">
        <v>1.17E-2</v>
      </c>
      <c r="D489">
        <v>-3.3599999999999998E-2</v>
      </c>
      <c r="E489">
        <v>1.18E-2</v>
      </c>
      <c r="F489">
        <v>3.0999999999999999E-3</v>
      </c>
      <c r="H489">
        <v>199811</v>
      </c>
      <c r="I489">
        <v>7.5800000000000006E-2</v>
      </c>
      <c r="J489">
        <v>8.2299999999999998E-2</v>
      </c>
      <c r="K489">
        <v>6.6699999999999995E-2</v>
      </c>
      <c r="L489">
        <v>6.0900000000000003E-2</v>
      </c>
      <c r="M489">
        <v>6.6400000000000001E-2</v>
      </c>
      <c r="N489">
        <v>4.82E-2</v>
      </c>
      <c r="O489">
        <v>4.58E-2</v>
      </c>
      <c r="P489">
        <v>3.4700000000000002E-2</v>
      </c>
      <c r="Q489">
        <v>5.4899999999999997E-2</v>
      </c>
      <c r="R489">
        <v>6.4299999999999996E-2</v>
      </c>
      <c r="S489">
        <v>1.15E-2</v>
      </c>
      <c r="T489">
        <v>8.2400000000000001E-2</v>
      </c>
      <c r="U489">
        <v>5.9200000000000003E-2</v>
      </c>
      <c r="V489">
        <v>4.7399999999999998E-2</v>
      </c>
      <c r="W489">
        <v>6.0600000000000001E-2</v>
      </c>
      <c r="X489">
        <v>5.9299999999999999E-2</v>
      </c>
      <c r="Y489">
        <v>5.3199999999999997E-2</v>
      </c>
      <c r="Z489">
        <v>3.4599999999999999E-2</v>
      </c>
      <c r="AA489">
        <v>4.2200000000000001E-2</v>
      </c>
      <c r="AB489">
        <v>3.6600000000000001E-2</v>
      </c>
      <c r="AC489">
        <v>3.6600000000000001E-2</v>
      </c>
      <c r="AD489">
        <v>-4.58E-2</v>
      </c>
      <c r="AE489">
        <v>3.2000000000000001E-2</v>
      </c>
      <c r="AF489">
        <v>2.81E-2</v>
      </c>
      <c r="AG489">
        <v>8.5300000000000001E-2</v>
      </c>
      <c r="AH489">
        <v>7.4499999999999997E-2</v>
      </c>
      <c r="AI489">
        <v>5.6099999999999997E-2</v>
      </c>
      <c r="AJ489">
        <v>6.4699999999999994E-2</v>
      </c>
      <c r="AK489">
        <v>3.7699999999999997E-2</v>
      </c>
      <c r="AL489">
        <v>6.4299999999999996E-2</v>
      </c>
      <c r="AM489">
        <v>4.8500000000000001E-2</v>
      </c>
      <c r="AN489">
        <v>7.22E-2</v>
      </c>
      <c r="AO489">
        <v>4.02E-2</v>
      </c>
    </row>
    <row r="490" spans="1:41">
      <c r="A490">
        <v>199812</v>
      </c>
      <c r="B490">
        <v>6.1499999999999999E-2</v>
      </c>
      <c r="C490">
        <v>-3.0999999999999999E-3</v>
      </c>
      <c r="D490">
        <v>-4.7199999999999999E-2</v>
      </c>
      <c r="E490">
        <v>9.0399999999999994E-2</v>
      </c>
      <c r="F490">
        <v>3.8E-3</v>
      </c>
      <c r="H490">
        <v>199812</v>
      </c>
      <c r="I490">
        <v>2.5999999999999999E-3</v>
      </c>
      <c r="J490">
        <v>3.9399999999999998E-2</v>
      </c>
      <c r="K490">
        <v>5.3999999999999999E-2</v>
      </c>
      <c r="L490">
        <v>5.2600000000000001E-2</v>
      </c>
      <c r="M490">
        <v>5.7700000000000001E-2</v>
      </c>
      <c r="N490">
        <v>7.4399999999999994E-2</v>
      </c>
      <c r="O490">
        <v>5.4100000000000002E-2</v>
      </c>
      <c r="P490">
        <v>5.5899999999999998E-2</v>
      </c>
      <c r="Q490">
        <v>5.45E-2</v>
      </c>
      <c r="R490">
        <v>6.4399999999999999E-2</v>
      </c>
      <c r="S490">
        <v>-6.1800000000000001E-2</v>
      </c>
      <c r="T490">
        <v>9.4200000000000006E-2</v>
      </c>
      <c r="U490">
        <v>7.9899999999999999E-2</v>
      </c>
      <c r="V490">
        <v>6.4399999999999999E-2</v>
      </c>
      <c r="W490">
        <v>1.01E-2</v>
      </c>
      <c r="X490">
        <v>1.21E-2</v>
      </c>
      <c r="Y490">
        <v>1.7000000000000001E-2</v>
      </c>
      <c r="Z490">
        <v>3.9800000000000002E-2</v>
      </c>
      <c r="AA490">
        <v>1.9400000000000001E-2</v>
      </c>
      <c r="AB490">
        <v>3.1099999999999999E-2</v>
      </c>
      <c r="AC490">
        <v>3.1699999999999999E-2</v>
      </c>
      <c r="AD490">
        <v>-6.25E-2</v>
      </c>
      <c r="AE490">
        <v>-1.3899999999999999E-2</v>
      </c>
      <c r="AF490">
        <v>5.8999999999999999E-3</v>
      </c>
      <c r="AG490">
        <v>-2.75E-2</v>
      </c>
      <c r="AH490">
        <v>-1.7399999999999999E-2</v>
      </c>
      <c r="AI490">
        <v>1.4500000000000001E-2</v>
      </c>
      <c r="AJ490">
        <v>1.4999999999999999E-2</v>
      </c>
      <c r="AK490">
        <v>3.95E-2</v>
      </c>
      <c r="AL490">
        <v>4.1000000000000002E-2</v>
      </c>
      <c r="AM490">
        <v>5.5300000000000002E-2</v>
      </c>
      <c r="AN490">
        <v>0.12609999999999999</v>
      </c>
      <c r="AO490">
        <v>0.14000000000000001</v>
      </c>
    </row>
    <row r="491" spans="1:41">
      <c r="A491">
        <v>199901</v>
      </c>
      <c r="B491">
        <v>3.5000000000000003E-2</v>
      </c>
      <c r="C491">
        <v>8.8000000000000005E-3</v>
      </c>
      <c r="D491">
        <v>-5.5399999999999998E-2</v>
      </c>
      <c r="E491">
        <v>3.0499999999999999E-2</v>
      </c>
      <c r="F491">
        <v>3.5000000000000001E-3</v>
      </c>
      <c r="H491">
        <v>199901</v>
      </c>
      <c r="I491">
        <v>6.9099999999999995E-2</v>
      </c>
      <c r="J491">
        <v>3.78E-2</v>
      </c>
      <c r="K491">
        <v>1.6500000000000001E-2</v>
      </c>
      <c r="L491">
        <v>-3.7000000000000002E-3</v>
      </c>
      <c r="M491">
        <v>2.2800000000000001E-2</v>
      </c>
      <c r="N491">
        <v>-6.9999999999999999E-4</v>
      </c>
      <c r="O491">
        <v>-1.3299999999999999E-2</v>
      </c>
      <c r="P491">
        <v>-1.83E-2</v>
      </c>
      <c r="Q491">
        <v>1.0800000000000001E-2</v>
      </c>
      <c r="R491">
        <v>4.58E-2</v>
      </c>
      <c r="S491">
        <v>2.3300000000000001E-2</v>
      </c>
      <c r="T491">
        <v>7.1900000000000006E-2</v>
      </c>
      <c r="U491">
        <v>2.7799999999999998E-2</v>
      </c>
      <c r="V491">
        <v>4.3999999999999997E-2</v>
      </c>
      <c r="W491">
        <v>-1.5299999999999999E-2</v>
      </c>
      <c r="X491">
        <v>-6.9999999999999999E-4</v>
      </c>
      <c r="Y491">
        <v>9.9000000000000008E-3</v>
      </c>
      <c r="Z491">
        <v>-6.1999999999999998E-3</v>
      </c>
      <c r="AA491">
        <v>-3.7400000000000003E-2</v>
      </c>
      <c r="AB491">
        <v>-9.1000000000000004E-3</v>
      </c>
      <c r="AC491">
        <v>2.3099999999999999E-2</v>
      </c>
      <c r="AD491">
        <v>-4.8800000000000003E-2</v>
      </c>
      <c r="AE491">
        <v>1.77E-2</v>
      </c>
      <c r="AF491">
        <v>1.14E-2</v>
      </c>
      <c r="AG491">
        <v>-1.46E-2</v>
      </c>
      <c r="AH491">
        <v>-1.84E-2</v>
      </c>
      <c r="AI491">
        <v>1.6199999999999999E-2</v>
      </c>
      <c r="AJ491">
        <v>-6.7999999999999996E-3</v>
      </c>
      <c r="AK491">
        <v>9.9000000000000008E-3</v>
      </c>
      <c r="AL491">
        <v>8.8000000000000005E-3</v>
      </c>
      <c r="AM491">
        <v>2.7000000000000001E-3</v>
      </c>
      <c r="AN491">
        <v>8.6400000000000005E-2</v>
      </c>
      <c r="AO491">
        <v>6.8699999999999997E-2</v>
      </c>
    </row>
    <row r="492" spans="1:41">
      <c r="A492">
        <v>199902</v>
      </c>
      <c r="B492">
        <v>-4.0800000000000003E-2</v>
      </c>
      <c r="C492">
        <v>-5.5199999999999999E-2</v>
      </c>
      <c r="D492">
        <v>1.61E-2</v>
      </c>
      <c r="E492">
        <v>-1.2999999999999999E-3</v>
      </c>
      <c r="F492">
        <v>3.5000000000000001E-3</v>
      </c>
      <c r="H492">
        <v>199902</v>
      </c>
      <c r="I492">
        <v>-5.6000000000000001E-2</v>
      </c>
      <c r="J492">
        <v>-7.6999999999999999E-2</v>
      </c>
      <c r="K492">
        <v>-8.72E-2</v>
      </c>
      <c r="L492">
        <v>-9.6799999999999997E-2</v>
      </c>
      <c r="M492">
        <v>-9.2200000000000004E-2</v>
      </c>
      <c r="N492">
        <v>-7.4999999999999997E-2</v>
      </c>
      <c r="O492">
        <v>-4.4400000000000002E-2</v>
      </c>
      <c r="P492">
        <v>-4.19E-2</v>
      </c>
      <c r="Q492">
        <v>-2.3199999999999998E-2</v>
      </c>
      <c r="R492">
        <v>-3.7499999999999999E-2</v>
      </c>
      <c r="S492">
        <v>-1.8499999999999999E-2</v>
      </c>
      <c r="T492">
        <v>-5.28E-2</v>
      </c>
      <c r="U492">
        <v>-6.4600000000000005E-2</v>
      </c>
      <c r="V492">
        <v>-2.52E-2</v>
      </c>
      <c r="W492">
        <v>-1.2999999999999999E-2</v>
      </c>
      <c r="X492">
        <v>-8.6999999999999994E-3</v>
      </c>
      <c r="Y492">
        <v>-2.3199999999999998E-2</v>
      </c>
      <c r="Z492">
        <v>-3.5799999999999998E-2</v>
      </c>
      <c r="AA492">
        <v>-2.06E-2</v>
      </c>
      <c r="AB492">
        <v>-3.8699999999999998E-2</v>
      </c>
      <c r="AC492">
        <v>-4.58E-2</v>
      </c>
      <c r="AD492">
        <v>7.0000000000000001E-3</v>
      </c>
      <c r="AE492">
        <v>-7.2800000000000004E-2</v>
      </c>
      <c r="AF492">
        <v>-5.9499999999999997E-2</v>
      </c>
      <c r="AG492">
        <v>-3.9600000000000003E-2</v>
      </c>
      <c r="AH492">
        <v>-2.63E-2</v>
      </c>
      <c r="AI492">
        <v>-4.9099999999999998E-2</v>
      </c>
      <c r="AJ492">
        <v>-9.2999999999999992E-3</v>
      </c>
      <c r="AK492">
        <v>-3.1399999999999997E-2</v>
      </c>
      <c r="AL492">
        <v>-2.5399999999999999E-2</v>
      </c>
      <c r="AM492">
        <v>-4.2900000000000001E-2</v>
      </c>
      <c r="AN492">
        <v>-5.5500000000000001E-2</v>
      </c>
      <c r="AO492">
        <v>1.7299999999999999E-2</v>
      </c>
    </row>
    <row r="493" spans="1:41">
      <c r="A493">
        <v>199903</v>
      </c>
      <c r="B493">
        <v>3.4500000000000003E-2</v>
      </c>
      <c r="C493">
        <v>-3.8300000000000001E-2</v>
      </c>
      <c r="D493">
        <v>-2.93E-2</v>
      </c>
      <c r="E493">
        <v>-1.35E-2</v>
      </c>
      <c r="F493">
        <v>4.3E-3</v>
      </c>
      <c r="H493">
        <v>199903</v>
      </c>
      <c r="I493">
        <v>-4.0899999999999999E-2</v>
      </c>
      <c r="J493">
        <v>-2.8199999999999999E-2</v>
      </c>
      <c r="K493">
        <v>-2.3E-3</v>
      </c>
      <c r="L493">
        <v>9.9000000000000008E-3</v>
      </c>
      <c r="M493">
        <v>4.1599999999999998E-2</v>
      </c>
      <c r="N493">
        <v>2.3300000000000001E-2</v>
      </c>
      <c r="O493">
        <v>3.5000000000000001E-3</v>
      </c>
      <c r="P493">
        <v>3.2099999999999997E-2</v>
      </c>
      <c r="Q493">
        <v>4.3099999999999999E-2</v>
      </c>
      <c r="R493">
        <v>3.5099999999999999E-2</v>
      </c>
      <c r="S493">
        <v>-7.5999999999999998E-2</v>
      </c>
      <c r="T493">
        <v>5.7700000000000001E-2</v>
      </c>
      <c r="U493">
        <v>1.7600000000000001E-2</v>
      </c>
      <c r="V493">
        <v>1.17E-2</v>
      </c>
      <c r="W493">
        <v>9.9000000000000008E-3</v>
      </c>
      <c r="X493">
        <v>3.8399999999999997E-2</v>
      </c>
      <c r="Y493">
        <v>6.08E-2</v>
      </c>
      <c r="Z493">
        <v>1.7999999999999999E-2</v>
      </c>
      <c r="AA493">
        <v>8.3999999999999995E-3</v>
      </c>
      <c r="AB493">
        <v>-1.37E-2</v>
      </c>
      <c r="AC493">
        <v>1.6799999999999999E-2</v>
      </c>
      <c r="AD493">
        <v>-4.0899999999999999E-2</v>
      </c>
      <c r="AE493">
        <v>0.1013</v>
      </c>
      <c r="AF493">
        <v>2.9000000000000001E-2</v>
      </c>
      <c r="AG493">
        <v>2.2200000000000001E-2</v>
      </c>
      <c r="AH493">
        <v>2.12E-2</v>
      </c>
      <c r="AI493">
        <v>2.6499999999999999E-2</v>
      </c>
      <c r="AJ493">
        <v>-8.8999999999999999E-3</v>
      </c>
      <c r="AK493">
        <v>1.84E-2</v>
      </c>
      <c r="AL493">
        <v>2.1600000000000001E-2</v>
      </c>
      <c r="AM493">
        <v>2.1000000000000001E-2</v>
      </c>
      <c r="AN493">
        <v>5.2499999999999998E-2</v>
      </c>
      <c r="AO493">
        <v>-4.8800000000000003E-2</v>
      </c>
    </row>
    <row r="494" spans="1:41">
      <c r="A494">
        <v>199904</v>
      </c>
      <c r="B494">
        <v>4.3400000000000001E-2</v>
      </c>
      <c r="C494">
        <v>3.1600000000000003E-2</v>
      </c>
      <c r="D494">
        <v>2.4400000000000002E-2</v>
      </c>
      <c r="E494">
        <v>-9.1300000000000006E-2</v>
      </c>
      <c r="F494">
        <v>3.7000000000000002E-3</v>
      </c>
      <c r="H494">
        <v>199904</v>
      </c>
      <c r="I494">
        <v>7.7600000000000002E-2</v>
      </c>
      <c r="J494">
        <v>0.1084</v>
      </c>
      <c r="K494">
        <v>9.2399999999999996E-2</v>
      </c>
      <c r="L494">
        <v>5.6300000000000003E-2</v>
      </c>
      <c r="M494">
        <v>0.1061</v>
      </c>
      <c r="N494">
        <v>9.3700000000000006E-2</v>
      </c>
      <c r="O494">
        <v>7.1900000000000006E-2</v>
      </c>
      <c r="P494">
        <v>9.5500000000000002E-2</v>
      </c>
      <c r="Q494">
        <v>5.8000000000000003E-2</v>
      </c>
      <c r="R494">
        <v>2.6100000000000002E-2</v>
      </c>
      <c r="S494">
        <v>5.1499999999999997E-2</v>
      </c>
      <c r="T494">
        <v>-1.77E-2</v>
      </c>
      <c r="U494">
        <v>3.78E-2</v>
      </c>
      <c r="V494">
        <v>7.4200000000000002E-2</v>
      </c>
      <c r="W494">
        <v>8.5500000000000007E-2</v>
      </c>
      <c r="X494">
        <v>0.1085</v>
      </c>
      <c r="Y494">
        <v>7.1099999999999997E-2</v>
      </c>
      <c r="Z494">
        <v>6.8400000000000002E-2</v>
      </c>
      <c r="AA494">
        <v>9.0999999999999998E-2</v>
      </c>
      <c r="AB494">
        <v>7.6300000000000007E-2</v>
      </c>
      <c r="AC494">
        <v>6.3E-2</v>
      </c>
      <c r="AD494">
        <v>8.0699999999999994E-2</v>
      </c>
      <c r="AE494">
        <v>0.17510000000000001</v>
      </c>
      <c r="AF494">
        <v>0.127</v>
      </c>
      <c r="AG494">
        <v>0.14299999999999999</v>
      </c>
      <c r="AH494">
        <v>0.11459999999999999</v>
      </c>
      <c r="AI494">
        <v>0.11559999999999999</v>
      </c>
      <c r="AJ494">
        <v>9.2899999999999996E-2</v>
      </c>
      <c r="AK494">
        <v>5.5599999999999997E-2</v>
      </c>
      <c r="AL494">
        <v>0.10299999999999999</v>
      </c>
      <c r="AM494">
        <v>3.7699999999999997E-2</v>
      </c>
      <c r="AN494">
        <v>-1.21E-2</v>
      </c>
      <c r="AO494">
        <v>-0.18720000000000001</v>
      </c>
    </row>
    <row r="495" spans="1:41">
      <c r="A495">
        <v>199905</v>
      </c>
      <c r="B495">
        <v>-2.46E-2</v>
      </c>
      <c r="C495">
        <v>3.6600000000000001E-2</v>
      </c>
      <c r="D495">
        <v>2.7099999999999999E-2</v>
      </c>
      <c r="E495">
        <v>-5.2499999999999998E-2</v>
      </c>
      <c r="F495">
        <v>3.3999999999999998E-3</v>
      </c>
      <c r="H495">
        <v>199905</v>
      </c>
      <c r="I495">
        <v>2.8400000000000002E-2</v>
      </c>
      <c r="J495">
        <v>8.3999999999999995E-3</v>
      </c>
      <c r="K495">
        <v>1.09E-2</v>
      </c>
      <c r="L495">
        <v>2.2700000000000001E-2</v>
      </c>
      <c r="M495">
        <v>-5.4000000000000003E-3</v>
      </c>
      <c r="N495">
        <v>-4.0000000000000001E-3</v>
      </c>
      <c r="O495">
        <v>2.5100000000000001E-2</v>
      </c>
      <c r="P495">
        <v>3.8999999999999998E-3</v>
      </c>
      <c r="Q495">
        <v>-1.6400000000000001E-2</v>
      </c>
      <c r="R495">
        <v>-2.9700000000000001E-2</v>
      </c>
      <c r="S495">
        <v>5.8099999999999999E-2</v>
      </c>
      <c r="T495">
        <v>-3.6600000000000001E-2</v>
      </c>
      <c r="U495">
        <v>-2.5499999999999998E-2</v>
      </c>
      <c r="V495">
        <v>-9.5999999999999992E-3</v>
      </c>
      <c r="W495">
        <v>-1.6E-2</v>
      </c>
      <c r="X495">
        <v>-2.9899999999999999E-2</v>
      </c>
      <c r="Y495">
        <v>1.1000000000000001E-3</v>
      </c>
      <c r="Z495">
        <v>2.8899999999999999E-2</v>
      </c>
      <c r="AA495">
        <v>-4.5999999999999999E-3</v>
      </c>
      <c r="AB495">
        <v>-8.6999999999999994E-3</v>
      </c>
      <c r="AC495">
        <v>2.1600000000000001E-2</v>
      </c>
      <c r="AD495">
        <v>5.8200000000000002E-2</v>
      </c>
      <c r="AE495">
        <v>6.9099999999999995E-2</v>
      </c>
      <c r="AF495">
        <v>4.4900000000000002E-2</v>
      </c>
      <c r="AG495">
        <v>3.5400000000000001E-2</v>
      </c>
      <c r="AH495">
        <v>8.0000000000000002E-3</v>
      </c>
      <c r="AI495">
        <v>-6.3E-3</v>
      </c>
      <c r="AJ495">
        <v>-2.2000000000000001E-3</v>
      </c>
      <c r="AK495">
        <v>-8.6999999999999994E-3</v>
      </c>
      <c r="AL495">
        <v>-1.2699999999999999E-2</v>
      </c>
      <c r="AM495">
        <v>-3.6600000000000001E-2</v>
      </c>
      <c r="AN495">
        <v>-3.2599999999999997E-2</v>
      </c>
      <c r="AO495">
        <v>-0.1017</v>
      </c>
    </row>
    <row r="496" spans="1:41">
      <c r="A496">
        <v>199906</v>
      </c>
      <c r="B496">
        <v>4.7699999999999999E-2</v>
      </c>
      <c r="C496">
        <v>3.4500000000000003E-2</v>
      </c>
      <c r="D496">
        <v>-4.19E-2</v>
      </c>
      <c r="E496">
        <v>4.9399999999999999E-2</v>
      </c>
      <c r="F496">
        <v>4.0000000000000001E-3</v>
      </c>
      <c r="H496">
        <v>199906</v>
      </c>
      <c r="I496">
        <v>3.4500000000000003E-2</v>
      </c>
      <c r="J496">
        <v>9.8500000000000004E-2</v>
      </c>
      <c r="K496">
        <v>6.5299999999999997E-2</v>
      </c>
      <c r="L496">
        <v>6.9699999999999998E-2</v>
      </c>
      <c r="M496">
        <v>5.5E-2</v>
      </c>
      <c r="N496">
        <v>3.2099999999999997E-2</v>
      </c>
      <c r="O496">
        <v>4.8000000000000001E-2</v>
      </c>
      <c r="P496">
        <v>5.7200000000000001E-2</v>
      </c>
      <c r="Q496">
        <v>2.12E-2</v>
      </c>
      <c r="R496">
        <v>5.0200000000000002E-2</v>
      </c>
      <c r="S496">
        <v>-1.5699999999999999E-2</v>
      </c>
      <c r="T496">
        <v>5.9200000000000003E-2</v>
      </c>
      <c r="U496">
        <v>6.9699999999999998E-2</v>
      </c>
      <c r="V496">
        <v>7.0499999999999993E-2</v>
      </c>
      <c r="W496">
        <v>2.3199999999999998E-2</v>
      </c>
      <c r="X496">
        <v>4.5999999999999999E-2</v>
      </c>
      <c r="Y496">
        <v>1.6799999999999999E-2</v>
      </c>
      <c r="Z496">
        <v>1.37E-2</v>
      </c>
      <c r="AA496">
        <v>-2.7000000000000001E-3</v>
      </c>
      <c r="AB496">
        <v>8.8000000000000005E-3</v>
      </c>
      <c r="AC496">
        <v>-2.3599999999999999E-2</v>
      </c>
      <c r="AD496">
        <v>-8.2799999999999999E-2</v>
      </c>
      <c r="AE496">
        <v>1.06E-2</v>
      </c>
      <c r="AF496">
        <v>4.4299999999999999E-2</v>
      </c>
      <c r="AG496">
        <v>2.0400000000000001E-2</v>
      </c>
      <c r="AH496">
        <v>7.1999999999999998E-3</v>
      </c>
      <c r="AI496">
        <v>4.4000000000000003E-3</v>
      </c>
      <c r="AJ496">
        <v>-4.4000000000000003E-3</v>
      </c>
      <c r="AK496">
        <v>3.2899999999999999E-2</v>
      </c>
      <c r="AL496">
        <v>9.1000000000000004E-3</v>
      </c>
      <c r="AM496">
        <v>5.0999999999999997E-2</v>
      </c>
      <c r="AN496">
        <v>8.1699999999999995E-2</v>
      </c>
      <c r="AO496">
        <v>7.1099999999999997E-2</v>
      </c>
    </row>
    <row r="497" spans="1:41">
      <c r="A497">
        <v>199907</v>
      </c>
      <c r="B497">
        <v>-3.4700000000000002E-2</v>
      </c>
      <c r="C497">
        <v>2.2499999999999999E-2</v>
      </c>
      <c r="D497">
        <v>5.0000000000000001E-3</v>
      </c>
      <c r="E497">
        <v>1.5900000000000001E-2</v>
      </c>
      <c r="F497">
        <v>3.8E-3</v>
      </c>
      <c r="H497">
        <v>199907</v>
      </c>
      <c r="I497">
        <v>1.8700000000000001E-2</v>
      </c>
      <c r="J497">
        <v>5.4999999999999997E-3</v>
      </c>
      <c r="K497">
        <v>-1.47E-2</v>
      </c>
      <c r="L497">
        <v>-2.7400000000000001E-2</v>
      </c>
      <c r="M497">
        <v>-2.46E-2</v>
      </c>
      <c r="N497">
        <v>-2.9600000000000001E-2</v>
      </c>
      <c r="O497">
        <v>-6.7999999999999996E-3</v>
      </c>
      <c r="P497">
        <v>-3.1199999999999999E-2</v>
      </c>
      <c r="Q497">
        <v>-4.1799999999999997E-2</v>
      </c>
      <c r="R497">
        <v>-3.7100000000000001E-2</v>
      </c>
      <c r="S497">
        <v>5.5800000000000002E-2</v>
      </c>
      <c r="T497">
        <v>-3.9E-2</v>
      </c>
      <c r="U497">
        <v>-2.46E-2</v>
      </c>
      <c r="V497">
        <v>-3.39E-2</v>
      </c>
      <c r="W497">
        <v>-5.0999999999999997E-2</v>
      </c>
      <c r="X497">
        <v>-1.43E-2</v>
      </c>
      <c r="Y497">
        <v>-2.9499999999999998E-2</v>
      </c>
      <c r="Z497">
        <v>-3.9600000000000003E-2</v>
      </c>
      <c r="AA497">
        <v>-1.9E-2</v>
      </c>
      <c r="AB497">
        <v>-3.6299999999999999E-2</v>
      </c>
      <c r="AC497">
        <v>-1.2699999999999999E-2</v>
      </c>
      <c r="AD497">
        <v>2.63E-2</v>
      </c>
      <c r="AE497">
        <v>-4.4200000000000003E-2</v>
      </c>
      <c r="AF497">
        <v>-5.4199999999999998E-2</v>
      </c>
      <c r="AG497">
        <v>-2.1299999999999999E-2</v>
      </c>
      <c r="AH497">
        <v>-4.0099999999999997E-2</v>
      </c>
      <c r="AI497">
        <v>-3.7600000000000001E-2</v>
      </c>
      <c r="AJ497">
        <v>-3.32E-2</v>
      </c>
      <c r="AK497">
        <v>-5.3699999999999998E-2</v>
      </c>
      <c r="AL497">
        <v>-4.4499999999999998E-2</v>
      </c>
      <c r="AM497">
        <v>-2.6599999999999999E-2</v>
      </c>
      <c r="AN497">
        <v>-2.0799999999999999E-2</v>
      </c>
      <c r="AO497">
        <v>2.3400000000000001E-2</v>
      </c>
    </row>
    <row r="498" spans="1:41">
      <c r="A498">
        <v>199908</v>
      </c>
      <c r="B498">
        <v>-1.38E-2</v>
      </c>
      <c r="C498">
        <v>-1.32E-2</v>
      </c>
      <c r="D498">
        <v>-9.1999999999999998E-3</v>
      </c>
      <c r="E498">
        <v>3.0099999999999998E-2</v>
      </c>
      <c r="F498">
        <v>3.8999999999999998E-3</v>
      </c>
      <c r="H498">
        <v>199908</v>
      </c>
      <c r="I498">
        <v>-3.32E-2</v>
      </c>
      <c r="J498">
        <v>-3.2800000000000003E-2</v>
      </c>
      <c r="K498">
        <v>-4.8500000000000001E-2</v>
      </c>
      <c r="L498">
        <v>-4.2299999999999997E-2</v>
      </c>
      <c r="M498">
        <v>-2.7400000000000001E-2</v>
      </c>
      <c r="N498">
        <v>-4.4999999999999998E-2</v>
      </c>
      <c r="O498">
        <v>-4.41E-2</v>
      </c>
      <c r="P498">
        <v>-1.6899999999999998E-2</v>
      </c>
      <c r="Q498">
        <v>-2.3E-2</v>
      </c>
      <c r="R498">
        <v>-6.0000000000000001E-3</v>
      </c>
      <c r="S498">
        <v>-2.7199999999999998E-2</v>
      </c>
      <c r="T498">
        <v>2.2200000000000001E-2</v>
      </c>
      <c r="U498">
        <v>-4.7100000000000003E-2</v>
      </c>
      <c r="V498">
        <v>-4.7300000000000002E-2</v>
      </c>
      <c r="W498">
        <v>-4.0300000000000002E-2</v>
      </c>
      <c r="X498">
        <v>-1.84E-2</v>
      </c>
      <c r="Y498">
        <v>-4.19E-2</v>
      </c>
      <c r="Z498">
        <v>-1.72E-2</v>
      </c>
      <c r="AA498">
        <v>-3.5099999999999999E-2</v>
      </c>
      <c r="AB498">
        <v>-1.83E-2</v>
      </c>
      <c r="AC498">
        <v>-3.5400000000000001E-2</v>
      </c>
      <c r="AD498">
        <v>-5.7599999999999998E-2</v>
      </c>
      <c r="AE498">
        <v>-5.7000000000000002E-2</v>
      </c>
      <c r="AF498">
        <v>-4.9599999999999998E-2</v>
      </c>
      <c r="AG498">
        <v>-2.1600000000000001E-2</v>
      </c>
      <c r="AH498">
        <v>-4.1799999999999997E-2</v>
      </c>
      <c r="AI498">
        <v>-2.4E-2</v>
      </c>
      <c r="AJ498">
        <v>-1.4800000000000001E-2</v>
      </c>
      <c r="AK498">
        <v>-2.5700000000000001E-2</v>
      </c>
      <c r="AL498">
        <v>-1.1999999999999999E-3</v>
      </c>
      <c r="AM498">
        <v>-2.3199999999999998E-2</v>
      </c>
      <c r="AN498">
        <v>5.4999999999999997E-3</v>
      </c>
      <c r="AO498">
        <v>6.25E-2</v>
      </c>
    </row>
    <row r="499" spans="1:41">
      <c r="A499">
        <v>199909</v>
      </c>
      <c r="B499">
        <v>-2.81E-2</v>
      </c>
      <c r="C499">
        <v>3.1699999999999999E-2</v>
      </c>
      <c r="D499">
        <v>-2.9899999999999999E-2</v>
      </c>
      <c r="E499">
        <v>6.4899999999999999E-2</v>
      </c>
      <c r="F499">
        <v>3.8999999999999998E-3</v>
      </c>
      <c r="H499">
        <v>199909</v>
      </c>
      <c r="I499">
        <v>-2.8299999999999999E-2</v>
      </c>
      <c r="J499">
        <v>-1.09E-2</v>
      </c>
      <c r="K499">
        <v>-1.2999999999999999E-3</v>
      </c>
      <c r="L499">
        <v>-8.5000000000000006E-3</v>
      </c>
      <c r="M499">
        <v>1.12E-2</v>
      </c>
      <c r="N499">
        <v>-4.7999999999999996E-3</v>
      </c>
      <c r="O499">
        <v>-1.7600000000000001E-2</v>
      </c>
      <c r="P499">
        <v>-1.9800000000000002E-2</v>
      </c>
      <c r="Q499">
        <v>-0.05</v>
      </c>
      <c r="R499">
        <v>-2.9899999999999999E-2</v>
      </c>
      <c r="S499">
        <v>1.6000000000000001E-3</v>
      </c>
      <c r="T499">
        <v>-2.3300000000000001E-2</v>
      </c>
      <c r="U499">
        <v>-1.29E-2</v>
      </c>
      <c r="V499">
        <v>-3.4700000000000002E-2</v>
      </c>
      <c r="W499">
        <v>-3.85E-2</v>
      </c>
      <c r="X499">
        <v>-4.58E-2</v>
      </c>
      <c r="Y499">
        <v>-6.5600000000000006E-2</v>
      </c>
      <c r="Z499">
        <v>-7.85E-2</v>
      </c>
      <c r="AA499">
        <v>-4.2500000000000003E-2</v>
      </c>
      <c r="AB499">
        <v>-5.9799999999999999E-2</v>
      </c>
      <c r="AC499">
        <v>-2.07E-2</v>
      </c>
      <c r="AD499">
        <v>2.5999999999999999E-3</v>
      </c>
      <c r="AE499">
        <v>-6.6799999999999998E-2</v>
      </c>
      <c r="AF499">
        <v>-5.7799999999999997E-2</v>
      </c>
      <c r="AG499">
        <v>-0.1017</v>
      </c>
      <c r="AH499">
        <v>-7.22E-2</v>
      </c>
      <c r="AI499">
        <v>-7.0800000000000002E-2</v>
      </c>
      <c r="AJ499">
        <v>-4.1099999999999998E-2</v>
      </c>
      <c r="AK499">
        <v>-2.18E-2</v>
      </c>
      <c r="AL499">
        <v>-7.9000000000000008E-3</v>
      </c>
      <c r="AM499">
        <v>-1.9E-2</v>
      </c>
      <c r="AN499">
        <v>-1.1000000000000001E-3</v>
      </c>
      <c r="AO499">
        <v>6.5699999999999995E-2</v>
      </c>
    </row>
    <row r="500" spans="1:41">
      <c r="A500">
        <v>199910</v>
      </c>
      <c r="B500">
        <v>6.13E-2</v>
      </c>
      <c r="C500">
        <v>-6.7500000000000004E-2</v>
      </c>
      <c r="D500">
        <v>-3.2000000000000001E-2</v>
      </c>
      <c r="E500">
        <v>5.4699999999999999E-2</v>
      </c>
      <c r="F500">
        <v>3.8999999999999998E-3</v>
      </c>
      <c r="H500">
        <v>199910</v>
      </c>
      <c r="I500">
        <v>-9.4999999999999998E-3</v>
      </c>
      <c r="J500">
        <v>-1.8100000000000002E-2</v>
      </c>
      <c r="K500">
        <v>-7.6E-3</v>
      </c>
      <c r="L500">
        <v>-5.1000000000000004E-3</v>
      </c>
      <c r="M500">
        <v>2.2499999999999999E-2</v>
      </c>
      <c r="N500">
        <v>8.6E-3</v>
      </c>
      <c r="O500">
        <v>5.5300000000000002E-2</v>
      </c>
      <c r="P500">
        <v>4.6899999999999997E-2</v>
      </c>
      <c r="Q500">
        <v>5.7500000000000002E-2</v>
      </c>
      <c r="R500">
        <v>6.6500000000000004E-2</v>
      </c>
      <c r="S500">
        <v>-7.5999999999999998E-2</v>
      </c>
      <c r="T500">
        <v>7.6399999999999996E-2</v>
      </c>
      <c r="U500">
        <v>3.3599999999999998E-2</v>
      </c>
      <c r="V500">
        <v>6.93E-2</v>
      </c>
      <c r="W500">
        <v>8.8300000000000003E-2</v>
      </c>
      <c r="X500">
        <v>1.1900000000000001E-2</v>
      </c>
      <c r="Y500">
        <v>4.5499999999999999E-2</v>
      </c>
      <c r="Z500">
        <v>1.67E-2</v>
      </c>
      <c r="AA500">
        <v>2.35E-2</v>
      </c>
      <c r="AB500">
        <v>3.27E-2</v>
      </c>
      <c r="AC500">
        <v>-2.8E-3</v>
      </c>
      <c r="AD500">
        <v>-7.9200000000000007E-2</v>
      </c>
      <c r="AE500">
        <v>-4.2599999999999999E-2</v>
      </c>
      <c r="AF500">
        <v>6.3E-3</v>
      </c>
      <c r="AG500">
        <v>7.7000000000000002E-3</v>
      </c>
      <c r="AH500">
        <v>4.5600000000000002E-2</v>
      </c>
      <c r="AI500">
        <v>9.1300000000000006E-2</v>
      </c>
      <c r="AJ500">
        <v>4.8500000000000001E-2</v>
      </c>
      <c r="AK500">
        <v>4.2799999999999998E-2</v>
      </c>
      <c r="AL500">
        <v>7.4999999999999997E-2</v>
      </c>
      <c r="AM500">
        <v>6.9699999999999998E-2</v>
      </c>
      <c r="AN500">
        <v>5.62E-2</v>
      </c>
      <c r="AO500">
        <v>9.8799999999999999E-2</v>
      </c>
    </row>
    <row r="501" spans="1:41">
      <c r="A501">
        <v>199911</v>
      </c>
      <c r="B501">
        <v>3.3700000000000001E-2</v>
      </c>
      <c r="C501">
        <v>7.7299999999999994E-2</v>
      </c>
      <c r="D501">
        <v>-7.9500000000000001E-2</v>
      </c>
      <c r="E501">
        <v>5.6599999999999998E-2</v>
      </c>
      <c r="F501">
        <v>3.5999999999999999E-3</v>
      </c>
      <c r="H501">
        <v>199911</v>
      </c>
      <c r="I501">
        <v>0.1182</v>
      </c>
      <c r="J501">
        <v>9.4500000000000001E-2</v>
      </c>
      <c r="K501">
        <v>8.6699999999999999E-2</v>
      </c>
      <c r="L501">
        <v>7.3499999999999996E-2</v>
      </c>
      <c r="M501">
        <v>6.3100000000000003E-2</v>
      </c>
      <c r="N501">
        <v>5.1999999999999998E-2</v>
      </c>
      <c r="O501">
        <v>5.9499999999999997E-2</v>
      </c>
      <c r="P501">
        <v>4.1200000000000001E-2</v>
      </c>
      <c r="Q501">
        <v>2.1100000000000001E-2</v>
      </c>
      <c r="R501">
        <v>2.18E-2</v>
      </c>
      <c r="S501">
        <v>9.64E-2</v>
      </c>
      <c r="T501">
        <v>4.82E-2</v>
      </c>
      <c r="U501">
        <v>4.7E-2</v>
      </c>
      <c r="V501">
        <v>2.8999999999999998E-3</v>
      </c>
      <c r="W501">
        <v>-1.54E-2</v>
      </c>
      <c r="X501">
        <v>-8.2000000000000007E-3</v>
      </c>
      <c r="Y501">
        <v>-8.8999999999999999E-3</v>
      </c>
      <c r="Z501">
        <v>-4.7100000000000003E-2</v>
      </c>
      <c r="AA501">
        <v>-1.2999999999999999E-2</v>
      </c>
      <c r="AB501">
        <v>-7.9000000000000008E-3</v>
      </c>
      <c r="AC501">
        <v>-1.0500000000000001E-2</v>
      </c>
      <c r="AD501">
        <v>-5.8700000000000002E-2</v>
      </c>
      <c r="AE501">
        <v>2.3300000000000001E-2</v>
      </c>
      <c r="AF501">
        <v>4.3700000000000003E-2</v>
      </c>
      <c r="AG501">
        <v>-1.37E-2</v>
      </c>
      <c r="AH501">
        <v>-1.9900000000000001E-2</v>
      </c>
      <c r="AI501">
        <v>-2.92E-2</v>
      </c>
      <c r="AJ501">
        <v>-1.2E-2</v>
      </c>
      <c r="AK501">
        <v>3.5000000000000001E-3</v>
      </c>
      <c r="AL501">
        <v>-3.2000000000000002E-3</v>
      </c>
      <c r="AM501">
        <v>6.8999999999999999E-3</v>
      </c>
      <c r="AN501">
        <v>0.1009</v>
      </c>
      <c r="AO501">
        <v>7.7600000000000002E-2</v>
      </c>
    </row>
    <row r="502" spans="1:41">
      <c r="A502">
        <v>199912</v>
      </c>
      <c r="B502">
        <v>7.7200000000000005E-2</v>
      </c>
      <c r="C502">
        <v>7.0000000000000007E-2</v>
      </c>
      <c r="D502">
        <v>-9.1700000000000004E-2</v>
      </c>
      <c r="E502">
        <v>0.13200000000000001</v>
      </c>
      <c r="F502">
        <v>4.4000000000000003E-3</v>
      </c>
      <c r="H502">
        <v>199912</v>
      </c>
      <c r="I502">
        <v>0.1242</v>
      </c>
      <c r="J502">
        <v>0.15390000000000001</v>
      </c>
      <c r="K502">
        <v>9.3100000000000002E-2</v>
      </c>
      <c r="L502">
        <v>0.11749999999999999</v>
      </c>
      <c r="M502">
        <v>0.1148</v>
      </c>
      <c r="N502">
        <v>6.0400000000000002E-2</v>
      </c>
      <c r="O502">
        <v>0.12089999999999999</v>
      </c>
      <c r="P502">
        <v>0.1181</v>
      </c>
      <c r="Q502">
        <v>6.8400000000000002E-2</v>
      </c>
      <c r="R502">
        <v>5.5599999999999997E-2</v>
      </c>
      <c r="S502">
        <v>6.8599999999999994E-2</v>
      </c>
      <c r="T502">
        <v>0.1012</v>
      </c>
      <c r="U502">
        <v>5.0500000000000003E-2</v>
      </c>
      <c r="V502">
        <v>2.0899999999999998E-2</v>
      </c>
      <c r="W502">
        <v>2.5899999999999999E-2</v>
      </c>
      <c r="X502">
        <v>2.8500000000000001E-2</v>
      </c>
      <c r="Y502">
        <v>2.92E-2</v>
      </c>
      <c r="Z502">
        <v>9.7999999999999997E-3</v>
      </c>
      <c r="AA502">
        <v>2.8500000000000001E-2</v>
      </c>
      <c r="AB502">
        <v>1.35E-2</v>
      </c>
      <c r="AC502">
        <v>3.9600000000000003E-2</v>
      </c>
      <c r="AD502">
        <v>-6.1600000000000002E-2</v>
      </c>
      <c r="AE502">
        <v>-8.0999999999999996E-3</v>
      </c>
      <c r="AF502">
        <v>1.9300000000000001E-2</v>
      </c>
      <c r="AG502">
        <v>-3.0800000000000001E-2</v>
      </c>
      <c r="AH502">
        <v>-4.2500000000000003E-2</v>
      </c>
      <c r="AI502">
        <v>-1.5299999999999999E-2</v>
      </c>
      <c r="AJ502">
        <v>-3.1600000000000003E-2</v>
      </c>
      <c r="AK502">
        <v>-5.1700000000000003E-2</v>
      </c>
      <c r="AL502">
        <v>2.2499999999999999E-2</v>
      </c>
      <c r="AM502">
        <v>4.7199999999999999E-2</v>
      </c>
      <c r="AN502">
        <v>0.216</v>
      </c>
      <c r="AO502">
        <v>0.22409999999999999</v>
      </c>
    </row>
    <row r="503" spans="1:41">
      <c r="A503">
        <v>200001</v>
      </c>
      <c r="B503">
        <v>-4.7300000000000002E-2</v>
      </c>
      <c r="C503">
        <v>4.36E-2</v>
      </c>
      <c r="D503">
        <v>2.2000000000000001E-3</v>
      </c>
      <c r="E503">
        <v>1.9E-2</v>
      </c>
      <c r="F503">
        <v>4.1000000000000003E-3</v>
      </c>
      <c r="H503">
        <v>200001</v>
      </c>
      <c r="I503">
        <v>0.1026</v>
      </c>
      <c r="J503">
        <v>1.37E-2</v>
      </c>
      <c r="K503">
        <v>6.3E-3</v>
      </c>
      <c r="L503">
        <v>-3.6600000000000001E-2</v>
      </c>
      <c r="M503">
        <v>-4.9500000000000002E-2</v>
      </c>
      <c r="N503">
        <v>-3.6200000000000003E-2</v>
      </c>
      <c r="O503">
        <v>-4.3299999999999998E-2</v>
      </c>
      <c r="P503">
        <v>-3.9600000000000003E-2</v>
      </c>
      <c r="Q503">
        <v>-3.7699999999999997E-2</v>
      </c>
      <c r="R503">
        <v>-5.0999999999999997E-2</v>
      </c>
      <c r="S503">
        <v>0.15359999999999999</v>
      </c>
      <c r="T503">
        <v>-5.5800000000000002E-2</v>
      </c>
      <c r="U503">
        <v>-3.9399999999999998E-2</v>
      </c>
      <c r="V503">
        <v>-4.24E-2</v>
      </c>
      <c r="W503">
        <v>-4.8000000000000001E-2</v>
      </c>
      <c r="X503">
        <v>-7.7999999999999996E-3</v>
      </c>
      <c r="Y503">
        <v>-5.1200000000000002E-2</v>
      </c>
      <c r="Z503">
        <v>-4.2299999999999997E-2</v>
      </c>
      <c r="AA503">
        <v>-4.4400000000000002E-2</v>
      </c>
      <c r="AB503">
        <v>-2.3E-2</v>
      </c>
      <c r="AC503">
        <v>-0.03</v>
      </c>
      <c r="AD503">
        <v>2.58E-2</v>
      </c>
      <c r="AE503">
        <v>-4.9000000000000002E-2</v>
      </c>
      <c r="AF503">
        <v>-3.3099999999999997E-2</v>
      </c>
      <c r="AG503">
        <v>-6.2100000000000002E-2</v>
      </c>
      <c r="AH503">
        <v>-4.2999999999999997E-2</v>
      </c>
      <c r="AI503">
        <v>-3.0200000000000001E-2</v>
      </c>
      <c r="AJ503">
        <v>-1.0800000000000001E-2</v>
      </c>
      <c r="AK503">
        <v>-1.6899999999999998E-2</v>
      </c>
      <c r="AL503">
        <v>-3.5499999999999997E-2</v>
      </c>
      <c r="AM503">
        <v>-9.1399999999999995E-2</v>
      </c>
      <c r="AN503">
        <v>-3.1600000000000003E-2</v>
      </c>
      <c r="AO503">
        <v>1.7399999999999999E-2</v>
      </c>
    </row>
    <row r="504" spans="1:41">
      <c r="A504">
        <v>200002</v>
      </c>
      <c r="B504">
        <v>2.4500000000000001E-2</v>
      </c>
      <c r="C504">
        <v>0.22</v>
      </c>
      <c r="D504">
        <v>-0.126</v>
      </c>
      <c r="E504">
        <v>0.18390000000000001</v>
      </c>
      <c r="F504">
        <v>4.3E-3</v>
      </c>
      <c r="H504">
        <v>200002</v>
      </c>
      <c r="I504">
        <v>0.29170000000000001</v>
      </c>
      <c r="J504">
        <v>0.25469999999999998</v>
      </c>
      <c r="K504">
        <v>0.1804</v>
      </c>
      <c r="L504">
        <v>0.16489999999999999</v>
      </c>
      <c r="M504">
        <v>0.14530000000000001</v>
      </c>
      <c r="N504">
        <v>9.9500000000000005E-2</v>
      </c>
      <c r="O504">
        <v>0.1305</v>
      </c>
      <c r="P504">
        <v>0.127</v>
      </c>
      <c r="Q504">
        <v>6.2899999999999998E-2</v>
      </c>
      <c r="R504">
        <v>-3.04E-2</v>
      </c>
      <c r="S504">
        <v>0.3221</v>
      </c>
      <c r="T504">
        <v>3.9899999999999998E-2</v>
      </c>
      <c r="U504">
        <v>-4.7999999999999996E-3</v>
      </c>
      <c r="V504">
        <v>-4.6600000000000003E-2</v>
      </c>
      <c r="W504">
        <v>6.9999999999999999E-4</v>
      </c>
      <c r="X504">
        <v>-5.0799999999999998E-2</v>
      </c>
      <c r="Y504">
        <v>-1.5900000000000001E-2</v>
      </c>
      <c r="Z504">
        <v>-4.2099999999999999E-2</v>
      </c>
      <c r="AA504">
        <v>-1.9400000000000001E-2</v>
      </c>
      <c r="AB504">
        <v>-3.7100000000000001E-2</v>
      </c>
      <c r="AC504">
        <v>-1.1599999999999999E-2</v>
      </c>
      <c r="AD504">
        <v>-5.1499999999999997E-2</v>
      </c>
      <c r="AE504">
        <v>-3.5099999999999999E-2</v>
      </c>
      <c r="AF504">
        <v>-7.1800000000000003E-2</v>
      </c>
      <c r="AG504">
        <v>-9.2600000000000002E-2</v>
      </c>
      <c r="AH504">
        <v>-6.6400000000000001E-2</v>
      </c>
      <c r="AI504">
        <v>-0.1108</v>
      </c>
      <c r="AJ504">
        <v>-4.4600000000000001E-2</v>
      </c>
      <c r="AK504">
        <v>-6.6400000000000001E-2</v>
      </c>
      <c r="AL504">
        <v>-3.6799999999999999E-2</v>
      </c>
      <c r="AM504">
        <v>-3.4099999999999998E-2</v>
      </c>
      <c r="AN504">
        <v>0.22670000000000001</v>
      </c>
      <c r="AO504">
        <v>0.26179999999999998</v>
      </c>
    </row>
    <row r="505" spans="1:41">
      <c r="A505">
        <v>200003</v>
      </c>
      <c r="B505">
        <v>5.1999999999999998E-2</v>
      </c>
      <c r="C505">
        <v>-0.16389999999999999</v>
      </c>
      <c r="D505">
        <v>7.6300000000000007E-2</v>
      </c>
      <c r="E505">
        <v>-6.8500000000000005E-2</v>
      </c>
      <c r="F505">
        <v>4.7000000000000002E-3</v>
      </c>
      <c r="H505">
        <v>200003</v>
      </c>
      <c r="I505">
        <v>-0.1091</v>
      </c>
      <c r="J505">
        <v>-0.1099</v>
      </c>
      <c r="K505">
        <v>-6.3899999999999998E-2</v>
      </c>
      <c r="L505">
        <v>-7.2999999999999995E-2</v>
      </c>
      <c r="M505">
        <v>-7.5600000000000001E-2</v>
      </c>
      <c r="N505">
        <v>-8.0000000000000004E-4</v>
      </c>
      <c r="O505">
        <v>2.64E-2</v>
      </c>
      <c r="P505">
        <v>3.0200000000000001E-2</v>
      </c>
      <c r="Q505">
        <v>5.0200000000000002E-2</v>
      </c>
      <c r="R505">
        <v>0.1017</v>
      </c>
      <c r="S505">
        <v>-0.21079999999999999</v>
      </c>
      <c r="T505">
        <v>6.6100000000000006E-2</v>
      </c>
      <c r="U505">
        <v>8.1000000000000003E-2</v>
      </c>
      <c r="V505">
        <v>9.3200000000000005E-2</v>
      </c>
      <c r="W505">
        <v>6.5299999999999997E-2</v>
      </c>
      <c r="X505">
        <v>8.6199999999999999E-2</v>
      </c>
      <c r="Y505">
        <v>8.5199999999999998E-2</v>
      </c>
      <c r="Z505">
        <v>9.8699999999999996E-2</v>
      </c>
      <c r="AA505">
        <v>9.9900000000000003E-2</v>
      </c>
      <c r="AB505">
        <v>4.9000000000000002E-2</v>
      </c>
      <c r="AC505">
        <v>8.4199999999999997E-2</v>
      </c>
      <c r="AD505">
        <v>1.8100000000000002E-2</v>
      </c>
      <c r="AE505">
        <v>8.1799999999999998E-2</v>
      </c>
      <c r="AF505">
        <v>0.13109999999999999</v>
      </c>
      <c r="AG505">
        <v>0.1376</v>
      </c>
      <c r="AH505">
        <v>8.6800000000000002E-2</v>
      </c>
      <c r="AI505">
        <v>8.4400000000000003E-2</v>
      </c>
      <c r="AJ505">
        <v>0.1162</v>
      </c>
      <c r="AK505">
        <v>0.1072</v>
      </c>
      <c r="AL505">
        <v>8.1000000000000003E-2</v>
      </c>
      <c r="AM505">
        <v>0.12720000000000001</v>
      </c>
      <c r="AN505">
        <v>-1.12E-2</v>
      </c>
      <c r="AO505">
        <v>-9.2999999999999999E-2</v>
      </c>
    </row>
    <row r="506" spans="1:41">
      <c r="A506">
        <v>200004</v>
      </c>
      <c r="B506">
        <v>-6.4000000000000001E-2</v>
      </c>
      <c r="C506">
        <v>-7.6899999999999996E-2</v>
      </c>
      <c r="D506">
        <v>9.1200000000000003E-2</v>
      </c>
      <c r="E506">
        <v>-8.4599999999999995E-2</v>
      </c>
      <c r="F506">
        <v>4.5999999999999999E-3</v>
      </c>
      <c r="H506">
        <v>200004</v>
      </c>
      <c r="I506">
        <v>-0.1865</v>
      </c>
      <c r="J506">
        <v>-0.12709999999999999</v>
      </c>
      <c r="K506">
        <v>-0.1263</v>
      </c>
      <c r="L506">
        <v>-7.0599999999999996E-2</v>
      </c>
      <c r="M506">
        <v>-5.9700000000000003E-2</v>
      </c>
      <c r="N506">
        <v>-5.5199999999999999E-2</v>
      </c>
      <c r="O506">
        <v>-6.5000000000000002E-2</v>
      </c>
      <c r="P506">
        <v>-6.6500000000000004E-2</v>
      </c>
      <c r="Q506">
        <v>-5.5599999999999997E-2</v>
      </c>
      <c r="R506">
        <v>-3.8600000000000002E-2</v>
      </c>
      <c r="S506">
        <v>-0.1479</v>
      </c>
      <c r="T506">
        <v>-6.4600000000000005E-2</v>
      </c>
      <c r="U506">
        <v>-2.7099999999999999E-2</v>
      </c>
      <c r="V506">
        <v>-2.5000000000000001E-2</v>
      </c>
      <c r="W506">
        <v>-6.4699999999999994E-2</v>
      </c>
      <c r="X506">
        <v>-8.6E-3</v>
      </c>
      <c r="Y506">
        <v>-1.8599999999999998E-2</v>
      </c>
      <c r="Z506">
        <v>3.6299999999999999E-2</v>
      </c>
      <c r="AA506">
        <v>7.4999999999999997E-3</v>
      </c>
      <c r="AB506">
        <v>4.0800000000000003E-2</v>
      </c>
      <c r="AC506">
        <v>-3.2399999999999998E-2</v>
      </c>
      <c r="AD506">
        <v>3.2199999999999999E-2</v>
      </c>
      <c r="AE506">
        <v>-2.8000000000000001E-2</v>
      </c>
      <c r="AF506">
        <v>1.2999999999999999E-3</v>
      </c>
      <c r="AG506">
        <v>3.85E-2</v>
      </c>
      <c r="AH506">
        <v>1.8800000000000001E-2</v>
      </c>
      <c r="AI506">
        <v>-1.12E-2</v>
      </c>
      <c r="AJ506">
        <v>-3.1899999999999998E-2</v>
      </c>
      <c r="AK506">
        <v>-0.12330000000000001</v>
      </c>
      <c r="AL506">
        <v>-1.3899999999999999E-2</v>
      </c>
      <c r="AM506">
        <v>-4.6300000000000001E-2</v>
      </c>
      <c r="AN506">
        <v>-9.2799999999999994E-2</v>
      </c>
      <c r="AO506">
        <v>-6.4799999999999996E-2</v>
      </c>
    </row>
    <row r="507" spans="1:41">
      <c r="A507">
        <v>200005</v>
      </c>
      <c r="B507">
        <v>-4.4299999999999999E-2</v>
      </c>
      <c r="C507">
        <v>-4.8300000000000003E-2</v>
      </c>
      <c r="D507">
        <v>3.6999999999999998E-2</v>
      </c>
      <c r="E507">
        <v>-9.0899999999999995E-2</v>
      </c>
      <c r="F507">
        <v>5.0000000000000001E-3</v>
      </c>
      <c r="H507">
        <v>200005</v>
      </c>
      <c r="I507">
        <v>-0.1091</v>
      </c>
      <c r="J507">
        <v>-7.9200000000000007E-2</v>
      </c>
      <c r="K507">
        <v>-8.7099999999999997E-2</v>
      </c>
      <c r="L507">
        <v>-5.2200000000000003E-2</v>
      </c>
      <c r="M507">
        <v>-3.7900000000000003E-2</v>
      </c>
      <c r="N507">
        <v>-3.9199999999999999E-2</v>
      </c>
      <c r="O507">
        <v>-6.0299999999999999E-2</v>
      </c>
      <c r="P507">
        <v>-4.2599999999999999E-2</v>
      </c>
      <c r="Q507">
        <v>-3.5299999999999998E-2</v>
      </c>
      <c r="R507">
        <v>-3.0599999999999999E-2</v>
      </c>
      <c r="S507">
        <v>-7.85E-2</v>
      </c>
      <c r="T507">
        <v>-4.5199999999999997E-2</v>
      </c>
      <c r="U507">
        <v>-5.1799999999999999E-2</v>
      </c>
      <c r="V507">
        <v>-5.0000000000000001E-4</v>
      </c>
      <c r="W507">
        <v>0.01</v>
      </c>
      <c r="X507">
        <v>3.8E-3</v>
      </c>
      <c r="Y507">
        <v>-2.63E-2</v>
      </c>
      <c r="Z507">
        <v>-1.7000000000000001E-2</v>
      </c>
      <c r="AA507">
        <v>-5.8999999999999999E-3</v>
      </c>
      <c r="AB507">
        <v>-2.87E-2</v>
      </c>
      <c r="AC507">
        <v>0</v>
      </c>
      <c r="AD507">
        <v>4.5199999999999997E-2</v>
      </c>
      <c r="AE507">
        <v>6.3E-3</v>
      </c>
      <c r="AF507">
        <v>4.65E-2</v>
      </c>
      <c r="AG507">
        <v>5.4199999999999998E-2</v>
      </c>
      <c r="AH507">
        <v>3.8300000000000001E-2</v>
      </c>
      <c r="AI507">
        <v>-1.4999999999999999E-2</v>
      </c>
      <c r="AJ507">
        <v>1.37E-2</v>
      </c>
      <c r="AK507">
        <v>2.1000000000000001E-2</v>
      </c>
      <c r="AL507">
        <v>-3.8600000000000002E-2</v>
      </c>
      <c r="AM507">
        <v>-3.61E-2</v>
      </c>
      <c r="AN507">
        <v>-0.12089999999999999</v>
      </c>
      <c r="AO507">
        <v>-0.12720000000000001</v>
      </c>
    </row>
    <row r="508" spans="1:41">
      <c r="A508">
        <v>200006</v>
      </c>
      <c r="B508">
        <v>4.6399999999999997E-2</v>
      </c>
      <c r="C508">
        <v>0.13700000000000001</v>
      </c>
      <c r="D508">
        <v>-0.1004</v>
      </c>
      <c r="E508">
        <v>0.1653</v>
      </c>
      <c r="F508">
        <v>4.0000000000000001E-3</v>
      </c>
      <c r="H508">
        <v>200006</v>
      </c>
      <c r="I508">
        <v>0.1812</v>
      </c>
      <c r="J508">
        <v>0.21629999999999999</v>
      </c>
      <c r="K508">
        <v>0.12659999999999999</v>
      </c>
      <c r="L508">
        <v>8.5400000000000004E-2</v>
      </c>
      <c r="M508">
        <v>7.7100000000000002E-2</v>
      </c>
      <c r="N508">
        <v>5.3400000000000003E-2</v>
      </c>
      <c r="O508">
        <v>4.9299999999999997E-2</v>
      </c>
      <c r="P508">
        <v>6.6100000000000006E-2</v>
      </c>
      <c r="Q508">
        <v>3.3000000000000002E-2</v>
      </c>
      <c r="R508">
        <v>2.3E-2</v>
      </c>
      <c r="S508">
        <v>0.15820000000000001</v>
      </c>
      <c r="T508">
        <v>8.3799999999999999E-2</v>
      </c>
      <c r="U508">
        <v>0.01</v>
      </c>
      <c r="V508">
        <v>-3.2800000000000003E-2</v>
      </c>
      <c r="W508">
        <v>-4.8000000000000001E-2</v>
      </c>
      <c r="X508">
        <v>-3.8800000000000001E-2</v>
      </c>
      <c r="Y508">
        <v>-3.9199999999999999E-2</v>
      </c>
      <c r="Z508">
        <v>-4.8899999999999999E-2</v>
      </c>
      <c r="AA508">
        <v>-9.5999999999999992E-3</v>
      </c>
      <c r="AB508">
        <v>-0.05</v>
      </c>
      <c r="AC508">
        <v>-6.9999999999999999E-4</v>
      </c>
      <c r="AD508">
        <v>-8.4500000000000006E-2</v>
      </c>
      <c r="AE508">
        <v>-5.7099999999999998E-2</v>
      </c>
      <c r="AF508">
        <v>-5.7200000000000001E-2</v>
      </c>
      <c r="AG508">
        <v>-5.5800000000000002E-2</v>
      </c>
      <c r="AH508">
        <v>-3.3599999999999998E-2</v>
      </c>
      <c r="AI508">
        <v>6.4100000000000004E-2</v>
      </c>
      <c r="AJ508">
        <v>-3.9100000000000003E-2</v>
      </c>
      <c r="AK508">
        <v>-3.4700000000000002E-2</v>
      </c>
      <c r="AL508">
        <v>2.8400000000000002E-2</v>
      </c>
      <c r="AM508">
        <v>3.04E-2</v>
      </c>
      <c r="AN508">
        <v>0.12859999999999999</v>
      </c>
      <c r="AO508">
        <v>0.1857</v>
      </c>
    </row>
    <row r="509" spans="1:41">
      <c r="A509">
        <v>200007</v>
      </c>
      <c r="B509">
        <v>-2.4500000000000001E-2</v>
      </c>
      <c r="C509">
        <v>-2.7900000000000001E-2</v>
      </c>
      <c r="D509">
        <v>8.5000000000000006E-2</v>
      </c>
      <c r="E509">
        <v>-6.9999999999999999E-4</v>
      </c>
      <c r="F509">
        <v>4.7999999999999996E-3</v>
      </c>
      <c r="H509">
        <v>200007</v>
      </c>
      <c r="I509">
        <v>-2.3699999999999999E-2</v>
      </c>
      <c r="J509">
        <v>-2.4899999999999999E-2</v>
      </c>
      <c r="K509">
        <v>-1.89E-2</v>
      </c>
      <c r="L509">
        <v>-4.65E-2</v>
      </c>
      <c r="M509">
        <v>-3.9600000000000003E-2</v>
      </c>
      <c r="N509">
        <v>-3.4799999999999998E-2</v>
      </c>
      <c r="O509">
        <v>-4.19E-2</v>
      </c>
      <c r="P509">
        <v>-2.0899999999999998E-2</v>
      </c>
      <c r="Q509">
        <v>-1.34E-2</v>
      </c>
      <c r="R509">
        <v>-2.29E-2</v>
      </c>
      <c r="S509">
        <v>-8.0000000000000004E-4</v>
      </c>
      <c r="T509">
        <v>-5.3100000000000001E-2</v>
      </c>
      <c r="U509">
        <v>9.5999999999999992E-3</v>
      </c>
      <c r="V509">
        <v>-7.7000000000000002E-3</v>
      </c>
      <c r="W509">
        <v>1.77E-2</v>
      </c>
      <c r="X509">
        <v>3.3500000000000002E-2</v>
      </c>
      <c r="Y509">
        <v>1.9E-2</v>
      </c>
      <c r="Z509">
        <v>4.1200000000000001E-2</v>
      </c>
      <c r="AA509">
        <v>4.3499999999999997E-2</v>
      </c>
      <c r="AB509">
        <v>3.7199999999999997E-2</v>
      </c>
      <c r="AC509">
        <v>-8.0000000000000004E-4</v>
      </c>
      <c r="AD509">
        <v>5.2299999999999999E-2</v>
      </c>
      <c r="AE509">
        <v>-5.1700000000000003E-2</v>
      </c>
      <c r="AF509">
        <v>5.1000000000000004E-3</v>
      </c>
      <c r="AG509">
        <v>-6.5500000000000003E-2</v>
      </c>
      <c r="AH509">
        <v>-4.1000000000000003E-3</v>
      </c>
      <c r="AI509">
        <v>-4.2000000000000003E-2</v>
      </c>
      <c r="AJ509">
        <v>-1.3299999999999999E-2</v>
      </c>
      <c r="AK509">
        <v>2.0000000000000001E-4</v>
      </c>
      <c r="AL509">
        <v>8.0000000000000002E-3</v>
      </c>
      <c r="AM509">
        <v>-6.1000000000000004E-3</v>
      </c>
      <c r="AN509">
        <v>-3.6799999999999999E-2</v>
      </c>
      <c r="AO509">
        <v>1.49E-2</v>
      </c>
    </row>
    <row r="510" spans="1:41">
      <c r="A510">
        <v>200008</v>
      </c>
      <c r="B510">
        <v>7.1400000000000005E-2</v>
      </c>
      <c r="C510">
        <v>-8.6999999999999994E-3</v>
      </c>
      <c r="D510">
        <v>-1.24E-2</v>
      </c>
      <c r="E510">
        <v>5.7700000000000001E-2</v>
      </c>
      <c r="F510">
        <v>5.0000000000000001E-3</v>
      </c>
      <c r="H510">
        <v>200008</v>
      </c>
      <c r="I510">
        <v>3.32E-2</v>
      </c>
      <c r="J510">
        <v>7.5700000000000003E-2</v>
      </c>
      <c r="K510">
        <v>0.05</v>
      </c>
      <c r="L510">
        <v>5.3699999999999998E-2</v>
      </c>
      <c r="M510">
        <v>7.2900000000000006E-2</v>
      </c>
      <c r="N510">
        <v>7.4399999999999994E-2</v>
      </c>
      <c r="O510">
        <v>6.6500000000000004E-2</v>
      </c>
      <c r="P510">
        <v>9.8000000000000004E-2</v>
      </c>
      <c r="Q510">
        <v>8.6099999999999996E-2</v>
      </c>
      <c r="R510">
        <v>6.8099999999999994E-2</v>
      </c>
      <c r="S510">
        <v>-3.49E-2</v>
      </c>
      <c r="T510">
        <v>7.6999999999999999E-2</v>
      </c>
      <c r="U510">
        <v>5.7299999999999997E-2</v>
      </c>
      <c r="V510">
        <v>5.8799999999999998E-2</v>
      </c>
      <c r="W510">
        <v>9.3799999999999994E-2</v>
      </c>
      <c r="X510">
        <v>7.8E-2</v>
      </c>
      <c r="Y510">
        <v>6.0100000000000001E-2</v>
      </c>
      <c r="Z510">
        <v>5.0900000000000001E-2</v>
      </c>
      <c r="AA510">
        <v>5.7299999999999997E-2</v>
      </c>
      <c r="AB510">
        <v>7.5499999999999998E-2</v>
      </c>
      <c r="AC510">
        <v>4.3400000000000001E-2</v>
      </c>
      <c r="AD510">
        <v>-3.3599999999999998E-2</v>
      </c>
      <c r="AE510">
        <v>6.4500000000000002E-2</v>
      </c>
      <c r="AF510">
        <v>7.6600000000000001E-2</v>
      </c>
      <c r="AG510">
        <v>2.8299999999999999E-2</v>
      </c>
      <c r="AH510">
        <v>3.7600000000000001E-2</v>
      </c>
      <c r="AI510">
        <v>6.2700000000000006E-2</v>
      </c>
      <c r="AJ510">
        <v>1.7899999999999999E-2</v>
      </c>
      <c r="AK510">
        <v>2.6200000000000001E-2</v>
      </c>
      <c r="AL510">
        <v>4.1700000000000001E-2</v>
      </c>
      <c r="AM510">
        <v>5.7599999999999998E-2</v>
      </c>
      <c r="AN510">
        <v>0.13600000000000001</v>
      </c>
      <c r="AO510">
        <v>7.1499999999999994E-2</v>
      </c>
    </row>
    <row r="511" spans="1:41">
      <c r="A511">
        <v>200009</v>
      </c>
      <c r="B511">
        <v>-5.4399999999999997E-2</v>
      </c>
      <c r="C511">
        <v>-1.8200000000000001E-2</v>
      </c>
      <c r="D511">
        <v>6.8699999999999997E-2</v>
      </c>
      <c r="E511">
        <v>2.2200000000000001E-2</v>
      </c>
      <c r="F511">
        <v>5.1000000000000004E-3</v>
      </c>
      <c r="H511">
        <v>200009</v>
      </c>
      <c r="I511">
        <v>-3.8100000000000002E-2</v>
      </c>
      <c r="J511">
        <v>-4.3099999999999999E-2</v>
      </c>
      <c r="K511">
        <v>-3.9899999999999998E-2</v>
      </c>
      <c r="L511">
        <v>-3.56E-2</v>
      </c>
      <c r="M511">
        <v>-5.3600000000000002E-2</v>
      </c>
      <c r="N511">
        <v>-3.8199999999999998E-2</v>
      </c>
      <c r="O511">
        <v>-5.2900000000000003E-2</v>
      </c>
      <c r="P511">
        <v>-5.2200000000000003E-2</v>
      </c>
      <c r="Q511">
        <v>-1.4E-2</v>
      </c>
      <c r="R511">
        <v>-6.0499999999999998E-2</v>
      </c>
      <c r="S511">
        <v>2.24E-2</v>
      </c>
      <c r="T511">
        <v>-8.72E-2</v>
      </c>
      <c r="U511">
        <v>-1.7999999999999999E-2</v>
      </c>
      <c r="V511">
        <v>-3.73E-2</v>
      </c>
      <c r="W511">
        <v>2.3E-3</v>
      </c>
      <c r="X511">
        <v>3.2000000000000002E-3</v>
      </c>
      <c r="Y511">
        <v>1.2999999999999999E-3</v>
      </c>
      <c r="Z511">
        <v>5.1499999999999997E-2</v>
      </c>
      <c r="AA511">
        <v>2.8500000000000001E-2</v>
      </c>
      <c r="AB511">
        <v>-6.7000000000000002E-3</v>
      </c>
      <c r="AC511">
        <v>-2.2599999999999999E-2</v>
      </c>
      <c r="AD511">
        <v>6.4600000000000005E-2</v>
      </c>
      <c r="AE511">
        <v>-0.13039999999999999</v>
      </c>
      <c r="AF511">
        <v>-2.2100000000000002E-2</v>
      </c>
      <c r="AG511">
        <v>-8.1900000000000001E-2</v>
      </c>
      <c r="AH511">
        <v>0.03</v>
      </c>
      <c r="AI511">
        <v>-3.1300000000000001E-2</v>
      </c>
      <c r="AJ511">
        <v>2.1700000000000001E-2</v>
      </c>
      <c r="AK511">
        <v>1.4200000000000001E-2</v>
      </c>
      <c r="AL511">
        <v>2.0999999999999999E-3</v>
      </c>
      <c r="AM511">
        <v>-1.9300000000000001E-2</v>
      </c>
      <c r="AN511">
        <v>-0.1227</v>
      </c>
      <c r="AO511">
        <v>7.7000000000000002E-3</v>
      </c>
    </row>
    <row r="512" spans="1:41">
      <c r="A512">
        <v>200010</v>
      </c>
      <c r="B512">
        <v>-2.7699999999999999E-2</v>
      </c>
      <c r="C512">
        <v>-3.6499999999999998E-2</v>
      </c>
      <c r="D512">
        <v>4.7699999999999999E-2</v>
      </c>
      <c r="E512">
        <v>-4.6800000000000001E-2</v>
      </c>
      <c r="F512">
        <v>5.5999999999999999E-3</v>
      </c>
      <c r="H512">
        <v>200010</v>
      </c>
      <c r="I512">
        <v>-7.8700000000000006E-2</v>
      </c>
      <c r="J512">
        <v>-8.3099999999999993E-2</v>
      </c>
      <c r="K512">
        <v>-5.0900000000000001E-2</v>
      </c>
      <c r="L512">
        <v>-5.9900000000000002E-2</v>
      </c>
      <c r="M512">
        <v>-5.0500000000000003E-2</v>
      </c>
      <c r="N512">
        <v>-6.3899999999999998E-2</v>
      </c>
      <c r="O512">
        <v>-3.8600000000000002E-2</v>
      </c>
      <c r="P512">
        <v>-2.9899999999999999E-2</v>
      </c>
      <c r="Q512">
        <v>-2.52E-2</v>
      </c>
      <c r="R512">
        <v>-2.1499999999999998E-2</v>
      </c>
      <c r="S512">
        <v>-5.7200000000000001E-2</v>
      </c>
      <c r="T512">
        <v>-4.3999999999999997E-2</v>
      </c>
      <c r="U512">
        <v>1.12E-2</v>
      </c>
      <c r="V512">
        <v>-2.29E-2</v>
      </c>
      <c r="W512">
        <v>2.52E-2</v>
      </c>
      <c r="X512">
        <v>5.7000000000000002E-3</v>
      </c>
      <c r="Y512">
        <v>-6.0999999999999999E-2</v>
      </c>
      <c r="Z512">
        <v>2.8E-3</v>
      </c>
      <c r="AA512">
        <v>-1.18E-2</v>
      </c>
      <c r="AB512">
        <v>1.09E-2</v>
      </c>
      <c r="AC512">
        <v>-8.0000000000000002E-3</v>
      </c>
      <c r="AD512">
        <v>3.5999999999999997E-2</v>
      </c>
      <c r="AE512">
        <v>-8.9099999999999999E-2</v>
      </c>
      <c r="AF512">
        <v>4.3200000000000002E-2</v>
      </c>
      <c r="AG512">
        <v>2.4199999999999999E-2</v>
      </c>
      <c r="AH512">
        <v>7.1599999999999997E-2</v>
      </c>
      <c r="AI512">
        <v>5.5999999999999999E-3</v>
      </c>
      <c r="AJ512">
        <v>5.4000000000000003E-3</v>
      </c>
      <c r="AK512">
        <v>-3.7000000000000002E-3</v>
      </c>
      <c r="AL512">
        <v>-1.9699999999999999E-2</v>
      </c>
      <c r="AM512">
        <v>-2.64E-2</v>
      </c>
      <c r="AN512">
        <v>-8.3299999999999999E-2</v>
      </c>
      <c r="AO512">
        <v>5.7999999999999996E-3</v>
      </c>
    </row>
    <row r="513" spans="1:41">
      <c r="A513">
        <v>200011</v>
      </c>
      <c r="B513">
        <v>-0.10730000000000001</v>
      </c>
      <c r="C513">
        <v>-3.09E-2</v>
      </c>
      <c r="D513">
        <v>0.1239</v>
      </c>
      <c r="E513">
        <v>-2.5000000000000001E-2</v>
      </c>
      <c r="F513">
        <v>5.1000000000000004E-3</v>
      </c>
      <c r="H513">
        <v>200011</v>
      </c>
      <c r="I513">
        <v>-9.69E-2</v>
      </c>
      <c r="J513">
        <v>-0.1134</v>
      </c>
      <c r="K513">
        <v>-9.5500000000000002E-2</v>
      </c>
      <c r="L513">
        <v>-0.11</v>
      </c>
      <c r="M513">
        <v>-0.113</v>
      </c>
      <c r="N513">
        <v>-0.11409999999999999</v>
      </c>
      <c r="O513">
        <v>-8.5800000000000001E-2</v>
      </c>
      <c r="P513">
        <v>-0.1055</v>
      </c>
      <c r="Q513">
        <v>-0.1003</v>
      </c>
      <c r="R513">
        <v>-0.1032</v>
      </c>
      <c r="S513">
        <v>6.3E-3</v>
      </c>
      <c r="T513">
        <v>-0.13850000000000001</v>
      </c>
      <c r="U513">
        <v>-5.9700000000000003E-2</v>
      </c>
      <c r="V513">
        <v>-9.9000000000000005E-2</v>
      </c>
      <c r="W513">
        <v>-2.9700000000000001E-2</v>
      </c>
      <c r="X513">
        <v>-5.8200000000000002E-2</v>
      </c>
      <c r="Y513">
        <v>-4.5400000000000003E-2</v>
      </c>
      <c r="Z513">
        <v>-2.0199999999999999E-2</v>
      </c>
      <c r="AA513">
        <v>1.32E-2</v>
      </c>
      <c r="AB513">
        <v>-1.6400000000000001E-2</v>
      </c>
      <c r="AC513">
        <v>-3.3300000000000003E-2</v>
      </c>
      <c r="AD513">
        <v>0.1052</v>
      </c>
      <c r="AE513">
        <v>-0.24010000000000001</v>
      </c>
      <c r="AF513">
        <v>-9.1499999999999998E-2</v>
      </c>
      <c r="AG513">
        <v>-4.0800000000000003E-2</v>
      </c>
      <c r="AH513">
        <v>-4.0300000000000002E-2</v>
      </c>
      <c r="AI513">
        <v>-2.7000000000000001E-3</v>
      </c>
      <c r="AJ513">
        <v>-9.2899999999999996E-2</v>
      </c>
      <c r="AK513">
        <v>-4.0399999999999998E-2</v>
      </c>
      <c r="AL513">
        <v>-7.5600000000000001E-2</v>
      </c>
      <c r="AM513">
        <v>-0.10150000000000001</v>
      </c>
      <c r="AN513">
        <v>-0.25140000000000001</v>
      </c>
      <c r="AO513">
        <v>-1.1299999999999999E-2</v>
      </c>
    </row>
    <row r="514" spans="1:41">
      <c r="A514">
        <v>200012</v>
      </c>
      <c r="B514">
        <v>1.1900000000000001E-2</v>
      </c>
      <c r="C514">
        <v>1.6E-2</v>
      </c>
      <c r="D514">
        <v>6.1499999999999999E-2</v>
      </c>
      <c r="E514">
        <v>6.8099999999999994E-2</v>
      </c>
      <c r="F514">
        <v>5.0000000000000001E-3</v>
      </c>
      <c r="H514">
        <v>200012</v>
      </c>
      <c r="I514">
        <v>-2.8899999999999999E-2</v>
      </c>
      <c r="J514">
        <v>7.7000000000000002E-3</v>
      </c>
      <c r="K514">
        <v>5.9400000000000001E-2</v>
      </c>
      <c r="L514">
        <v>7.3099999999999998E-2</v>
      </c>
      <c r="M514">
        <v>8.3699999999999997E-2</v>
      </c>
      <c r="N514">
        <v>8.7800000000000003E-2</v>
      </c>
      <c r="O514">
        <v>8.0699999999999994E-2</v>
      </c>
      <c r="P514">
        <v>7.1499999999999994E-2</v>
      </c>
      <c r="Q514">
        <v>6.4899999999999999E-2</v>
      </c>
      <c r="R514">
        <v>-7.0000000000000001E-3</v>
      </c>
      <c r="S514">
        <v>-2.1899999999999999E-2</v>
      </c>
      <c r="T514">
        <v>-2.9700000000000001E-2</v>
      </c>
      <c r="U514">
        <v>1.5100000000000001E-2</v>
      </c>
      <c r="V514">
        <v>8.7900000000000006E-2</v>
      </c>
      <c r="W514">
        <v>8.7400000000000005E-2</v>
      </c>
      <c r="X514">
        <v>0.12</v>
      </c>
      <c r="Y514">
        <v>4.5199999999999997E-2</v>
      </c>
      <c r="Z514">
        <v>8.14E-2</v>
      </c>
      <c r="AA514">
        <v>0.09</v>
      </c>
      <c r="AB514">
        <v>5.16E-2</v>
      </c>
      <c r="AC514">
        <v>5.1700000000000003E-2</v>
      </c>
      <c r="AD514">
        <v>8.14E-2</v>
      </c>
      <c r="AE514">
        <v>-0.11360000000000001</v>
      </c>
      <c r="AF514">
        <v>-1.6000000000000001E-3</v>
      </c>
      <c r="AG514">
        <v>-1.4E-3</v>
      </c>
      <c r="AH514">
        <v>6.2799999999999995E-2</v>
      </c>
      <c r="AI514">
        <v>7.9000000000000008E-3</v>
      </c>
      <c r="AJ514">
        <v>3.49E-2</v>
      </c>
      <c r="AK514">
        <v>-3.15E-2</v>
      </c>
      <c r="AL514">
        <v>2.4400000000000002E-2</v>
      </c>
      <c r="AM514">
        <v>2.7E-2</v>
      </c>
      <c r="AN514">
        <v>5.4699999999999999E-2</v>
      </c>
      <c r="AO514">
        <v>0.16830000000000001</v>
      </c>
    </row>
    <row r="515" spans="1:41">
      <c r="A515">
        <v>200101</v>
      </c>
      <c r="B515">
        <v>3.1199999999999999E-2</v>
      </c>
      <c r="C515">
        <v>7.0099999999999996E-2</v>
      </c>
      <c r="D515">
        <v>-5.7099999999999998E-2</v>
      </c>
      <c r="E515">
        <v>-0.24970000000000001</v>
      </c>
      <c r="F515">
        <v>5.4000000000000003E-3</v>
      </c>
      <c r="H515">
        <v>200101</v>
      </c>
      <c r="I515">
        <v>0.1721</v>
      </c>
      <c r="J515">
        <v>0.14349999999999999</v>
      </c>
      <c r="K515">
        <v>0.1011</v>
      </c>
      <c r="L515">
        <v>6.9000000000000006E-2</v>
      </c>
      <c r="M515">
        <v>3.8899999999999997E-2</v>
      </c>
      <c r="N515">
        <v>4.6899999999999997E-2</v>
      </c>
      <c r="O515">
        <v>2.01E-2</v>
      </c>
      <c r="P515">
        <v>3.4700000000000002E-2</v>
      </c>
      <c r="Q515">
        <v>2.18E-2</v>
      </c>
      <c r="R515">
        <v>2.7400000000000001E-2</v>
      </c>
      <c r="S515">
        <v>0.1447</v>
      </c>
      <c r="T515">
        <v>4.2000000000000003E-2</v>
      </c>
      <c r="U515">
        <v>1.04E-2</v>
      </c>
      <c r="V515">
        <v>4.9200000000000001E-2</v>
      </c>
      <c r="W515">
        <v>-2.7000000000000001E-3</v>
      </c>
      <c r="X515">
        <v>2.9499999999999998E-2</v>
      </c>
      <c r="Y515">
        <v>3.9100000000000003E-2</v>
      </c>
      <c r="Z515">
        <v>-1.1299999999999999E-2</v>
      </c>
      <c r="AA515">
        <v>-1.6899999999999998E-2</v>
      </c>
      <c r="AB515">
        <v>-8.3999999999999995E-3</v>
      </c>
      <c r="AC515">
        <v>6.2700000000000006E-2</v>
      </c>
      <c r="AD515">
        <v>2.07E-2</v>
      </c>
      <c r="AE515">
        <v>0.35149999999999998</v>
      </c>
      <c r="AF515">
        <v>0.2535</v>
      </c>
      <c r="AG515">
        <v>5.5100000000000003E-2</v>
      </c>
      <c r="AH515">
        <v>0.1084</v>
      </c>
      <c r="AI515">
        <v>3.1199999999999999E-2</v>
      </c>
      <c r="AJ515">
        <v>-2.9600000000000001E-2</v>
      </c>
      <c r="AK515">
        <v>-1.4999999999999999E-2</v>
      </c>
      <c r="AL515">
        <v>-3.1699999999999999E-2</v>
      </c>
      <c r="AM515">
        <v>-7.2800000000000004E-2</v>
      </c>
      <c r="AN515">
        <v>-6.9500000000000006E-2</v>
      </c>
      <c r="AO515">
        <v>-0.42099999999999999</v>
      </c>
    </row>
    <row r="516" spans="1:41">
      <c r="A516">
        <v>200102</v>
      </c>
      <c r="B516">
        <v>-0.1008</v>
      </c>
      <c r="C516">
        <v>-1.14E-2</v>
      </c>
      <c r="D516">
        <v>0.1384</v>
      </c>
      <c r="E516">
        <v>0.12590000000000001</v>
      </c>
      <c r="F516">
        <v>3.8999999999999998E-3</v>
      </c>
      <c r="H516">
        <v>200102</v>
      </c>
      <c r="I516">
        <v>-3.6299999999999999E-2</v>
      </c>
      <c r="J516">
        <v>-5.8099999999999999E-2</v>
      </c>
      <c r="K516">
        <v>-5.6800000000000003E-2</v>
      </c>
      <c r="L516">
        <v>-5.5300000000000002E-2</v>
      </c>
      <c r="M516">
        <v>-7.1900000000000006E-2</v>
      </c>
      <c r="N516">
        <v>-0.08</v>
      </c>
      <c r="O516">
        <v>-6.1199999999999997E-2</v>
      </c>
      <c r="P516">
        <v>-8.0600000000000005E-2</v>
      </c>
      <c r="Q516">
        <v>-5.5E-2</v>
      </c>
      <c r="R516">
        <v>-0.11020000000000001</v>
      </c>
      <c r="S516">
        <v>7.3899999999999993E-2</v>
      </c>
      <c r="T516">
        <v>-0.1527</v>
      </c>
      <c r="U516">
        <v>-6.6100000000000006E-2</v>
      </c>
      <c r="V516">
        <v>-6.0299999999999999E-2</v>
      </c>
      <c r="W516">
        <v>-9.4000000000000004E-3</v>
      </c>
      <c r="X516">
        <v>-2.4199999999999999E-2</v>
      </c>
      <c r="Y516">
        <v>-8.0000000000000004E-4</v>
      </c>
      <c r="Z516">
        <v>9.9000000000000008E-3</v>
      </c>
      <c r="AA516">
        <v>2.5899999999999999E-2</v>
      </c>
      <c r="AB516">
        <v>1.9699999999999999E-2</v>
      </c>
      <c r="AC516">
        <v>1.6500000000000001E-2</v>
      </c>
      <c r="AD516">
        <v>0.16919999999999999</v>
      </c>
      <c r="AE516">
        <v>-0.2024</v>
      </c>
      <c r="AF516">
        <v>-0.21609999999999999</v>
      </c>
      <c r="AG516">
        <v>-0.12609999999999999</v>
      </c>
      <c r="AH516">
        <v>-7.1900000000000006E-2</v>
      </c>
      <c r="AI516">
        <v>-5.6099999999999997E-2</v>
      </c>
      <c r="AJ516">
        <v>-0.123</v>
      </c>
      <c r="AK516">
        <v>-4.3799999999999999E-2</v>
      </c>
      <c r="AL516">
        <v>-1.9800000000000002E-2</v>
      </c>
      <c r="AM516">
        <v>-5.0999999999999997E-2</v>
      </c>
      <c r="AN516">
        <v>-4.9799999999999997E-2</v>
      </c>
      <c r="AO516">
        <v>0.15260000000000001</v>
      </c>
    </row>
    <row r="517" spans="1:41">
      <c r="A517">
        <v>200103</v>
      </c>
      <c r="B517">
        <v>-7.2700000000000001E-2</v>
      </c>
      <c r="C517">
        <v>5.4999999999999997E-3</v>
      </c>
      <c r="D517">
        <v>6.3600000000000004E-2</v>
      </c>
      <c r="E517">
        <v>8.3799999999999999E-2</v>
      </c>
      <c r="F517">
        <v>4.4000000000000003E-3</v>
      </c>
      <c r="H517">
        <v>200103</v>
      </c>
      <c r="I517">
        <v>-1.5699999999999999E-2</v>
      </c>
      <c r="J517">
        <v>-4.7800000000000002E-2</v>
      </c>
      <c r="K517">
        <v>-3.5999999999999997E-2</v>
      </c>
      <c r="L517">
        <v>-3.3300000000000003E-2</v>
      </c>
      <c r="M517">
        <v>-6.2600000000000003E-2</v>
      </c>
      <c r="N517">
        <v>-7.3300000000000004E-2</v>
      </c>
      <c r="O517">
        <v>-7.2900000000000006E-2</v>
      </c>
      <c r="P517">
        <v>-5.45E-2</v>
      </c>
      <c r="Q517">
        <v>-6.0999999999999999E-2</v>
      </c>
      <c r="R517">
        <v>-7.8E-2</v>
      </c>
      <c r="S517">
        <v>6.2300000000000001E-2</v>
      </c>
      <c r="T517">
        <v>-0.1095</v>
      </c>
      <c r="U517">
        <v>-5.1799999999999999E-2</v>
      </c>
      <c r="V517">
        <v>-3.9600000000000003E-2</v>
      </c>
      <c r="W517">
        <v>-2.9100000000000001E-2</v>
      </c>
      <c r="X517">
        <v>2.5999999999999999E-3</v>
      </c>
      <c r="Y517">
        <v>-3.5999999999999997E-2</v>
      </c>
      <c r="Z517">
        <v>-2.6499999999999999E-2</v>
      </c>
      <c r="AA517">
        <v>-3.4700000000000002E-2</v>
      </c>
      <c r="AB517">
        <v>-1.3899999999999999E-2</v>
      </c>
      <c r="AC517">
        <v>-7.7000000000000002E-3</v>
      </c>
      <c r="AD517">
        <v>0.1018</v>
      </c>
      <c r="AE517">
        <v>-0.17910000000000001</v>
      </c>
      <c r="AF517">
        <v>-0.1123</v>
      </c>
      <c r="AG517">
        <v>-7.6600000000000001E-2</v>
      </c>
      <c r="AH517">
        <v>-7.5300000000000006E-2</v>
      </c>
      <c r="AI517">
        <v>-4.41E-2</v>
      </c>
      <c r="AJ517">
        <v>-6.7100000000000007E-2</v>
      </c>
      <c r="AK517">
        <v>-5.5100000000000003E-2</v>
      </c>
      <c r="AL517">
        <v>-3.7400000000000003E-2</v>
      </c>
      <c r="AM517">
        <v>-4.1500000000000002E-2</v>
      </c>
      <c r="AN517">
        <v>-3.3700000000000001E-2</v>
      </c>
      <c r="AO517">
        <v>0.1454</v>
      </c>
    </row>
    <row r="518" spans="1:41">
      <c r="A518">
        <v>200104</v>
      </c>
      <c r="B518">
        <v>7.9500000000000001E-2</v>
      </c>
      <c r="C518">
        <v>2.5000000000000001E-3</v>
      </c>
      <c r="D518">
        <v>-4.3200000000000002E-2</v>
      </c>
      <c r="E518">
        <v>-8.1500000000000003E-2</v>
      </c>
      <c r="F518">
        <v>3.8999999999999998E-3</v>
      </c>
      <c r="H518">
        <v>200104</v>
      </c>
      <c r="I518">
        <v>2.5100000000000001E-2</v>
      </c>
      <c r="J518">
        <v>7.0400000000000004E-2</v>
      </c>
      <c r="K518">
        <v>6.9699999999999998E-2</v>
      </c>
      <c r="L518">
        <v>6.7900000000000002E-2</v>
      </c>
      <c r="M518">
        <v>7.7100000000000002E-2</v>
      </c>
      <c r="N518">
        <v>7.9500000000000001E-2</v>
      </c>
      <c r="O518">
        <v>8.43E-2</v>
      </c>
      <c r="P518">
        <v>0.10249999999999999</v>
      </c>
      <c r="Q518">
        <v>7.2700000000000001E-2</v>
      </c>
      <c r="R518">
        <v>7.6200000000000004E-2</v>
      </c>
      <c r="S518">
        <v>-5.11E-2</v>
      </c>
      <c r="T518">
        <v>0.106</v>
      </c>
      <c r="U518">
        <v>5.8900000000000001E-2</v>
      </c>
      <c r="V518">
        <v>4.6399999999999997E-2</v>
      </c>
      <c r="W518">
        <v>6.2100000000000002E-2</v>
      </c>
      <c r="X518">
        <v>3.0300000000000001E-2</v>
      </c>
      <c r="Y518">
        <v>5.0700000000000002E-2</v>
      </c>
      <c r="Z518">
        <v>5.1499999999999997E-2</v>
      </c>
      <c r="AA518">
        <v>4.6399999999999997E-2</v>
      </c>
      <c r="AB518">
        <v>4.5199999999999997E-2</v>
      </c>
      <c r="AC518">
        <v>5.2600000000000001E-2</v>
      </c>
      <c r="AD518">
        <v>-5.3400000000000003E-2</v>
      </c>
      <c r="AE518">
        <v>0.14710000000000001</v>
      </c>
      <c r="AF518">
        <v>0.17349999999999999</v>
      </c>
      <c r="AG518">
        <v>9.8900000000000002E-2</v>
      </c>
      <c r="AH518">
        <v>6.4500000000000002E-2</v>
      </c>
      <c r="AI518">
        <v>7.1300000000000002E-2</v>
      </c>
      <c r="AJ518">
        <v>2.3E-2</v>
      </c>
      <c r="AK518">
        <v>3.3799999999999997E-2</v>
      </c>
      <c r="AL518">
        <v>3.0099999999999998E-2</v>
      </c>
      <c r="AM518">
        <v>3.9899999999999998E-2</v>
      </c>
      <c r="AN518">
        <v>5.28E-2</v>
      </c>
      <c r="AO518">
        <v>-9.4299999999999995E-2</v>
      </c>
    </row>
    <row r="519" spans="1:41">
      <c r="A519">
        <v>200105</v>
      </c>
      <c r="B519">
        <v>7.3000000000000001E-3</v>
      </c>
      <c r="C519">
        <v>2.9899999999999999E-2</v>
      </c>
      <c r="D519">
        <v>2.76E-2</v>
      </c>
      <c r="E519">
        <v>2.1299999999999999E-2</v>
      </c>
      <c r="F519">
        <v>3.2000000000000002E-3</v>
      </c>
      <c r="H519">
        <v>200105</v>
      </c>
      <c r="I519">
        <v>8.5900000000000004E-2</v>
      </c>
      <c r="J519">
        <v>0.1237</v>
      </c>
      <c r="K519">
        <v>4.2999999999999997E-2</v>
      </c>
      <c r="L519">
        <v>2.4799999999999999E-2</v>
      </c>
      <c r="M519">
        <v>2.29E-2</v>
      </c>
      <c r="N519">
        <v>2.4E-2</v>
      </c>
      <c r="O519">
        <v>2.69E-2</v>
      </c>
      <c r="P519">
        <v>2.8799999999999999E-2</v>
      </c>
      <c r="Q519">
        <v>2.0799999999999999E-2</v>
      </c>
      <c r="R519">
        <v>-8.9999999999999998E-4</v>
      </c>
      <c r="S519">
        <v>8.6800000000000002E-2</v>
      </c>
      <c r="T519">
        <v>-5.4999999999999997E-3</v>
      </c>
      <c r="U519">
        <v>1.5900000000000001E-2</v>
      </c>
      <c r="V519">
        <v>6.4999999999999997E-3</v>
      </c>
      <c r="W519">
        <v>2.7099999999999999E-2</v>
      </c>
      <c r="X519">
        <v>3.0599999999999999E-2</v>
      </c>
      <c r="Y519">
        <v>3.0999999999999999E-3</v>
      </c>
      <c r="Z519">
        <v>0</v>
      </c>
      <c r="AA519">
        <v>4.24E-2</v>
      </c>
      <c r="AB519">
        <v>3.9300000000000002E-2</v>
      </c>
      <c r="AC519">
        <v>4.3099999999999999E-2</v>
      </c>
      <c r="AD519">
        <v>4.8599999999999997E-2</v>
      </c>
      <c r="AE519">
        <v>-6.1199999999999997E-2</v>
      </c>
      <c r="AF519">
        <v>1.4E-3</v>
      </c>
      <c r="AG519">
        <v>8.3999999999999995E-3</v>
      </c>
      <c r="AH519">
        <v>1.5800000000000002E-2</v>
      </c>
      <c r="AI519">
        <v>2.1399999999999999E-2</v>
      </c>
      <c r="AJ519">
        <v>1.0999999999999999E-2</v>
      </c>
      <c r="AK519">
        <v>3.95E-2</v>
      </c>
      <c r="AL519">
        <v>2.4299999999999999E-2</v>
      </c>
      <c r="AM519">
        <v>1.5299999999999999E-2</v>
      </c>
      <c r="AN519">
        <v>2.9000000000000001E-2</v>
      </c>
      <c r="AO519">
        <v>9.0200000000000002E-2</v>
      </c>
    </row>
    <row r="520" spans="1:41">
      <c r="A520">
        <v>200106</v>
      </c>
      <c r="B520">
        <v>-1.9300000000000001E-2</v>
      </c>
      <c r="C520">
        <v>6.3799999999999996E-2</v>
      </c>
      <c r="D520">
        <v>-2.1999999999999999E-2</v>
      </c>
      <c r="E520">
        <v>2.8E-3</v>
      </c>
      <c r="F520">
        <v>2.8E-3</v>
      </c>
      <c r="H520">
        <v>200106</v>
      </c>
      <c r="I520">
        <v>1.7600000000000001E-2</v>
      </c>
      <c r="J520">
        <v>2.76E-2</v>
      </c>
      <c r="K520">
        <v>7.85E-2</v>
      </c>
      <c r="L520">
        <v>5.6000000000000001E-2</v>
      </c>
      <c r="M520">
        <v>3.6999999999999998E-2</v>
      </c>
      <c r="N520">
        <v>-2.2000000000000001E-3</v>
      </c>
      <c r="O520">
        <v>1.1599999999999999E-2</v>
      </c>
      <c r="P520">
        <v>-9.4999999999999998E-3</v>
      </c>
      <c r="Q520">
        <v>-1.7299999999999999E-2</v>
      </c>
      <c r="R520">
        <v>-2.6800000000000001E-2</v>
      </c>
      <c r="S520">
        <v>4.4400000000000002E-2</v>
      </c>
      <c r="T520">
        <v>-1.8100000000000002E-2</v>
      </c>
      <c r="U520">
        <v>-2.01E-2</v>
      </c>
      <c r="V520">
        <v>-2.76E-2</v>
      </c>
      <c r="W520">
        <v>-2.8899999999999999E-2</v>
      </c>
      <c r="X520">
        <v>-2.8999999999999998E-3</v>
      </c>
      <c r="Y520">
        <v>8.0000000000000004E-4</v>
      </c>
      <c r="Z520">
        <v>-6.4000000000000003E-3</v>
      </c>
      <c r="AA520">
        <v>-1.8599999999999998E-2</v>
      </c>
      <c r="AB520">
        <v>-1E-4</v>
      </c>
      <c r="AC520">
        <v>-3.0499999999999999E-2</v>
      </c>
      <c r="AD520">
        <v>-1.24E-2</v>
      </c>
      <c r="AE520">
        <v>-2.2000000000000001E-3</v>
      </c>
      <c r="AF520">
        <v>-0.02</v>
      </c>
      <c r="AG520">
        <v>-2.6100000000000002E-2</v>
      </c>
      <c r="AH520">
        <v>-4.4200000000000003E-2</v>
      </c>
      <c r="AI520">
        <v>-7.6E-3</v>
      </c>
      <c r="AJ520">
        <v>-1.2500000000000001E-2</v>
      </c>
      <c r="AK520">
        <v>-3.2199999999999999E-2</v>
      </c>
      <c r="AL520">
        <v>-1.9099999999999999E-2</v>
      </c>
      <c r="AM520">
        <v>-2.5399999999999999E-2</v>
      </c>
      <c r="AN520">
        <v>8.0000000000000002E-3</v>
      </c>
      <c r="AO520">
        <v>1.0200000000000001E-2</v>
      </c>
    </row>
    <row r="521" spans="1:41">
      <c r="A521">
        <v>200107</v>
      </c>
      <c r="B521">
        <v>-2.1299999999999999E-2</v>
      </c>
      <c r="C521">
        <v>-4.2299999999999997E-2</v>
      </c>
      <c r="D521">
        <v>5.6300000000000003E-2</v>
      </c>
      <c r="E521">
        <v>5.5500000000000001E-2</v>
      </c>
      <c r="F521">
        <v>3.0000000000000001E-3</v>
      </c>
      <c r="H521">
        <v>200107</v>
      </c>
      <c r="I521">
        <v>-1.12E-2</v>
      </c>
      <c r="J521">
        <v>-4.5999999999999999E-2</v>
      </c>
      <c r="K521">
        <v>-6.6699999999999995E-2</v>
      </c>
      <c r="L521">
        <v>-6.8900000000000003E-2</v>
      </c>
      <c r="M521">
        <v>-5.8299999999999998E-2</v>
      </c>
      <c r="N521">
        <v>-4.4299999999999999E-2</v>
      </c>
      <c r="O521">
        <v>-1.5900000000000001E-2</v>
      </c>
      <c r="P521">
        <v>-3.2500000000000001E-2</v>
      </c>
      <c r="Q521">
        <v>-3.9199999999999999E-2</v>
      </c>
      <c r="R521">
        <v>-1.24E-2</v>
      </c>
      <c r="S521">
        <v>1.1999999999999999E-3</v>
      </c>
      <c r="T521">
        <v>-2.3900000000000001E-2</v>
      </c>
      <c r="U521">
        <v>-2.4199999999999999E-2</v>
      </c>
      <c r="V521">
        <v>-1.23E-2</v>
      </c>
      <c r="W521">
        <v>-1.47E-2</v>
      </c>
      <c r="X521">
        <v>-2.7E-2</v>
      </c>
      <c r="Y521">
        <v>-1.95E-2</v>
      </c>
      <c r="Z521">
        <v>-1.6799999999999999E-2</v>
      </c>
      <c r="AA521">
        <v>-1.7100000000000001E-2</v>
      </c>
      <c r="AB521">
        <v>-1.6199999999999999E-2</v>
      </c>
      <c r="AC521">
        <v>6.2300000000000001E-2</v>
      </c>
      <c r="AD521">
        <v>8.6199999999999999E-2</v>
      </c>
      <c r="AE521">
        <v>-6.93E-2</v>
      </c>
      <c r="AF521">
        <v>-4.9500000000000002E-2</v>
      </c>
      <c r="AG521">
        <v>-1.7600000000000001E-2</v>
      </c>
      <c r="AH521">
        <v>-1.03E-2</v>
      </c>
      <c r="AI521">
        <v>-1.2999999999999999E-2</v>
      </c>
      <c r="AJ521">
        <v>-9.4000000000000004E-3</v>
      </c>
      <c r="AK521">
        <v>1.7000000000000001E-2</v>
      </c>
      <c r="AL521">
        <v>1.4E-2</v>
      </c>
      <c r="AM521">
        <v>1.5E-3</v>
      </c>
      <c r="AN521">
        <v>-3.2000000000000001E-2</v>
      </c>
      <c r="AO521">
        <v>3.73E-2</v>
      </c>
    </row>
    <row r="522" spans="1:41">
      <c r="A522">
        <v>200108</v>
      </c>
      <c r="B522">
        <v>-6.4600000000000005E-2</v>
      </c>
      <c r="C522">
        <v>2.1399999999999999E-2</v>
      </c>
      <c r="D522">
        <v>3.39E-2</v>
      </c>
      <c r="E522">
        <v>5.57E-2</v>
      </c>
      <c r="F522">
        <v>3.0999999999999999E-3</v>
      </c>
      <c r="H522">
        <v>200108</v>
      </c>
      <c r="I522">
        <v>-3.5000000000000003E-2</v>
      </c>
      <c r="J522">
        <v>-3.56E-2</v>
      </c>
      <c r="K522">
        <v>-4.6100000000000002E-2</v>
      </c>
      <c r="L522">
        <v>-4.9200000000000001E-2</v>
      </c>
      <c r="M522">
        <v>-4.24E-2</v>
      </c>
      <c r="N522">
        <v>-4.4999999999999998E-2</v>
      </c>
      <c r="O522">
        <v>-4.8000000000000001E-2</v>
      </c>
      <c r="P522">
        <v>-5.79E-2</v>
      </c>
      <c r="Q522">
        <v>-5.11E-2</v>
      </c>
      <c r="R522">
        <v>-7.0800000000000002E-2</v>
      </c>
      <c r="S522">
        <v>3.5799999999999998E-2</v>
      </c>
      <c r="T522">
        <v>-8.2600000000000007E-2</v>
      </c>
      <c r="U522">
        <v>-6.4399999999999999E-2</v>
      </c>
      <c r="V522">
        <v>-4.65E-2</v>
      </c>
      <c r="W522">
        <v>-3.9199999999999999E-2</v>
      </c>
      <c r="X522">
        <v>-4.41E-2</v>
      </c>
      <c r="Y522">
        <v>-4.7300000000000002E-2</v>
      </c>
      <c r="Z522">
        <v>-2.4799999999999999E-2</v>
      </c>
      <c r="AA522">
        <v>-4.8000000000000001E-2</v>
      </c>
      <c r="AB522">
        <v>-6.1600000000000002E-2</v>
      </c>
      <c r="AC522">
        <v>-6.4899999999999999E-2</v>
      </c>
      <c r="AD522">
        <v>1.77E-2</v>
      </c>
      <c r="AE522">
        <v>-0.1492</v>
      </c>
      <c r="AF522">
        <v>-8.0699999999999994E-2</v>
      </c>
      <c r="AG522">
        <v>-6.83E-2</v>
      </c>
      <c r="AH522">
        <v>-6.6299999999999998E-2</v>
      </c>
      <c r="AI522">
        <v>-4.3299999999999998E-2</v>
      </c>
      <c r="AJ522">
        <v>-2.9100000000000001E-2</v>
      </c>
      <c r="AK522">
        <v>-2.1100000000000001E-2</v>
      </c>
      <c r="AL522">
        <v>-2.2700000000000001E-2</v>
      </c>
      <c r="AM522">
        <v>-4.2599999999999999E-2</v>
      </c>
      <c r="AN522">
        <v>-3.7900000000000003E-2</v>
      </c>
      <c r="AO522">
        <v>0.1113</v>
      </c>
    </row>
    <row r="523" spans="1:41">
      <c r="A523">
        <v>200109</v>
      </c>
      <c r="B523">
        <v>-9.2600000000000002E-2</v>
      </c>
      <c r="C523">
        <v>-6.6100000000000006E-2</v>
      </c>
      <c r="D523">
        <v>1.7999999999999999E-2</v>
      </c>
      <c r="E523">
        <v>0.11550000000000001</v>
      </c>
      <c r="F523">
        <v>2.8E-3</v>
      </c>
      <c r="H523">
        <v>200109</v>
      </c>
      <c r="I523">
        <v>-0.1144</v>
      </c>
      <c r="J523">
        <v>-0.14119999999999999</v>
      </c>
      <c r="K523">
        <v>-0.15820000000000001</v>
      </c>
      <c r="L523">
        <v>-0.16370000000000001</v>
      </c>
      <c r="M523">
        <v>-0.15620000000000001</v>
      </c>
      <c r="N523">
        <v>-0.13300000000000001</v>
      </c>
      <c r="O523">
        <v>-0.1239</v>
      </c>
      <c r="P523">
        <v>-0.14949999999999999</v>
      </c>
      <c r="Q523">
        <v>-0.111</v>
      </c>
      <c r="R523">
        <v>-7.4099999999999999E-2</v>
      </c>
      <c r="S523">
        <v>-4.0300000000000002E-2</v>
      </c>
      <c r="T523">
        <v>-7.8899999999999998E-2</v>
      </c>
      <c r="U523">
        <v>-9.5399999999999999E-2</v>
      </c>
      <c r="V523">
        <v>-0.122</v>
      </c>
      <c r="W523">
        <v>-8.6800000000000002E-2</v>
      </c>
      <c r="X523">
        <v>-0.1052</v>
      </c>
      <c r="Y523">
        <v>-9.6500000000000002E-2</v>
      </c>
      <c r="Z523">
        <v>-0.11070000000000001</v>
      </c>
      <c r="AA523">
        <v>-8.8200000000000001E-2</v>
      </c>
      <c r="AB523">
        <v>-0.1079</v>
      </c>
      <c r="AC523">
        <v>-9.64E-2</v>
      </c>
      <c r="AD523">
        <v>-1.7500000000000002E-2</v>
      </c>
      <c r="AE523">
        <v>-0.23080000000000001</v>
      </c>
      <c r="AF523">
        <v>-0.1477</v>
      </c>
      <c r="AG523">
        <v>-0.1135</v>
      </c>
      <c r="AH523">
        <v>-6.1199999999999997E-2</v>
      </c>
      <c r="AI523">
        <v>-4.4699999999999997E-2</v>
      </c>
      <c r="AJ523">
        <v>-3.2399999999999998E-2</v>
      </c>
      <c r="AK523">
        <v>-4.5600000000000002E-2</v>
      </c>
      <c r="AL523">
        <v>-6.3399999999999998E-2</v>
      </c>
      <c r="AM523">
        <v>-5.2900000000000003E-2</v>
      </c>
      <c r="AN523">
        <v>-7.6499999999999999E-2</v>
      </c>
      <c r="AO523">
        <v>0.15429999999999999</v>
      </c>
    </row>
    <row r="524" spans="1:41">
      <c r="A524">
        <v>200110</v>
      </c>
      <c r="B524">
        <v>2.47E-2</v>
      </c>
      <c r="C524">
        <v>6.8699999999999997E-2</v>
      </c>
      <c r="D524">
        <v>-7.0599999999999996E-2</v>
      </c>
      <c r="E524">
        <v>-8.43E-2</v>
      </c>
      <c r="F524">
        <v>2.2000000000000001E-3</v>
      </c>
      <c r="H524">
        <v>200110</v>
      </c>
      <c r="I524">
        <v>6.6299999999999998E-2</v>
      </c>
      <c r="J524">
        <v>5.0500000000000003E-2</v>
      </c>
      <c r="K524">
        <v>6.5600000000000006E-2</v>
      </c>
      <c r="L524">
        <v>7.0599999999999996E-2</v>
      </c>
      <c r="M524">
        <v>7.7100000000000002E-2</v>
      </c>
      <c r="N524">
        <v>7.4700000000000003E-2</v>
      </c>
      <c r="O524">
        <v>4.6100000000000002E-2</v>
      </c>
      <c r="P524">
        <v>4.5100000000000001E-2</v>
      </c>
      <c r="Q524">
        <v>3.3700000000000001E-2</v>
      </c>
      <c r="R524">
        <v>1.5100000000000001E-2</v>
      </c>
      <c r="S524">
        <v>5.1200000000000002E-2</v>
      </c>
      <c r="T524">
        <v>4.1200000000000001E-2</v>
      </c>
      <c r="U524">
        <v>3.1099999999999999E-2</v>
      </c>
      <c r="V524">
        <v>-4.1999999999999997E-3</v>
      </c>
      <c r="W524">
        <v>8.6E-3</v>
      </c>
      <c r="X524">
        <v>-1.9E-3</v>
      </c>
      <c r="Y524">
        <v>2.1100000000000001E-2</v>
      </c>
      <c r="Z524">
        <v>1.6400000000000001E-2</v>
      </c>
      <c r="AA524">
        <v>1.04E-2</v>
      </c>
      <c r="AB524">
        <v>-4.5999999999999999E-3</v>
      </c>
      <c r="AC524">
        <v>-9.7600000000000006E-2</v>
      </c>
      <c r="AD524">
        <v>-0.13880000000000001</v>
      </c>
      <c r="AE524">
        <v>0.15490000000000001</v>
      </c>
      <c r="AF524">
        <v>4.65E-2</v>
      </c>
      <c r="AG524">
        <v>1.3100000000000001E-2</v>
      </c>
      <c r="AH524">
        <v>1.9199999999999998E-2</v>
      </c>
      <c r="AI524">
        <v>-1.6000000000000001E-3</v>
      </c>
      <c r="AJ524">
        <v>1.04E-2</v>
      </c>
      <c r="AK524">
        <v>-3.0000000000000001E-3</v>
      </c>
      <c r="AL524">
        <v>-3.3999999999999998E-3</v>
      </c>
      <c r="AM524">
        <v>-1.2999999999999999E-3</v>
      </c>
      <c r="AN524">
        <v>7.7000000000000002E-3</v>
      </c>
      <c r="AO524">
        <v>-0.1472</v>
      </c>
    </row>
    <row r="525" spans="1:41">
      <c r="A525">
        <v>200111</v>
      </c>
      <c r="B525">
        <v>7.5399999999999995E-2</v>
      </c>
      <c r="C525">
        <v>3.8E-3</v>
      </c>
      <c r="D525">
        <v>6.8999999999999999E-3</v>
      </c>
      <c r="E525">
        <v>-8.5699999999999998E-2</v>
      </c>
      <c r="F525">
        <v>1.6999999999999999E-3</v>
      </c>
      <c r="H525">
        <v>200111</v>
      </c>
      <c r="I525">
        <v>5.5800000000000002E-2</v>
      </c>
      <c r="J525">
        <v>7.4200000000000002E-2</v>
      </c>
      <c r="K525">
        <v>8.5999999999999993E-2</v>
      </c>
      <c r="L525">
        <v>9.8000000000000004E-2</v>
      </c>
      <c r="M525">
        <v>8.1600000000000006E-2</v>
      </c>
      <c r="N525">
        <v>7.8200000000000006E-2</v>
      </c>
      <c r="O525">
        <v>7.2599999999999998E-2</v>
      </c>
      <c r="P525">
        <v>9.8000000000000004E-2</v>
      </c>
      <c r="Q525">
        <v>7.4399999999999994E-2</v>
      </c>
      <c r="R525">
        <v>7.5899999999999995E-2</v>
      </c>
      <c r="S525">
        <v>-2.01E-2</v>
      </c>
      <c r="T525">
        <v>8.6199999999999999E-2</v>
      </c>
      <c r="U525">
        <v>6.7599999999999993E-2</v>
      </c>
      <c r="V525">
        <v>9.0999999999999998E-2</v>
      </c>
      <c r="W525">
        <v>5.1200000000000002E-2</v>
      </c>
      <c r="X525">
        <v>6.8500000000000005E-2</v>
      </c>
      <c r="Y525">
        <v>5.0599999999999999E-2</v>
      </c>
      <c r="Z525">
        <v>7.5999999999999998E-2</v>
      </c>
      <c r="AA525">
        <v>7.0699999999999999E-2</v>
      </c>
      <c r="AB525">
        <v>0.1013</v>
      </c>
      <c r="AC525">
        <v>0.13650000000000001</v>
      </c>
      <c r="AD525">
        <v>5.0299999999999997E-2</v>
      </c>
      <c r="AE525">
        <v>0.20319999999999999</v>
      </c>
      <c r="AF525">
        <v>0.11650000000000001</v>
      </c>
      <c r="AG525">
        <v>7.6999999999999999E-2</v>
      </c>
      <c r="AH525">
        <v>5.8200000000000002E-2</v>
      </c>
      <c r="AI525">
        <v>5.2699999999999997E-2</v>
      </c>
      <c r="AJ525">
        <v>4.7699999999999999E-2</v>
      </c>
      <c r="AK525">
        <v>5.6099999999999997E-2</v>
      </c>
      <c r="AL525">
        <v>3.56E-2</v>
      </c>
      <c r="AM525">
        <v>5.2999999999999999E-2</v>
      </c>
      <c r="AN525">
        <v>4.7E-2</v>
      </c>
      <c r="AO525">
        <v>-0.15620000000000001</v>
      </c>
    </row>
    <row r="526" spans="1:41">
      <c r="A526">
        <v>200112</v>
      </c>
      <c r="B526">
        <v>1.6E-2</v>
      </c>
      <c r="C526">
        <v>5.0999999999999997E-2</v>
      </c>
      <c r="D526">
        <v>4.4000000000000003E-3</v>
      </c>
      <c r="E526">
        <v>-2.9999999999999997E-4</v>
      </c>
      <c r="F526">
        <v>1.5E-3</v>
      </c>
      <c r="H526">
        <v>200112</v>
      </c>
      <c r="I526">
        <v>6.5299999999999997E-2</v>
      </c>
      <c r="J526">
        <v>7.8700000000000006E-2</v>
      </c>
      <c r="K526">
        <v>7.3200000000000001E-2</v>
      </c>
      <c r="L526">
        <v>6.83E-2</v>
      </c>
      <c r="M526">
        <v>5.8299999999999998E-2</v>
      </c>
      <c r="N526">
        <v>6.1100000000000002E-2</v>
      </c>
      <c r="O526">
        <v>5.5500000000000001E-2</v>
      </c>
      <c r="P526">
        <v>4.2299999999999997E-2</v>
      </c>
      <c r="Q526">
        <v>2.4400000000000002E-2</v>
      </c>
      <c r="R526">
        <v>2.5999999999999999E-3</v>
      </c>
      <c r="S526">
        <v>6.2700000000000006E-2</v>
      </c>
      <c r="T526">
        <v>-5.5999999999999999E-3</v>
      </c>
      <c r="U526">
        <v>2.3800000000000002E-2</v>
      </c>
      <c r="V526">
        <v>4.1399999999999999E-2</v>
      </c>
      <c r="W526">
        <v>1.9E-2</v>
      </c>
      <c r="X526">
        <v>3.7699999999999997E-2</v>
      </c>
      <c r="Y526">
        <v>3.8600000000000002E-2</v>
      </c>
      <c r="Z526">
        <v>4.8899999999999999E-2</v>
      </c>
      <c r="AA526">
        <v>1.21E-2</v>
      </c>
      <c r="AB526">
        <v>3.39E-2</v>
      </c>
      <c r="AC526">
        <v>3.6700000000000003E-2</v>
      </c>
      <c r="AD526">
        <v>4.2299999999999997E-2</v>
      </c>
      <c r="AE526">
        <v>-8.5000000000000006E-3</v>
      </c>
      <c r="AF526">
        <v>-2.7000000000000001E-3</v>
      </c>
      <c r="AG526">
        <v>1.8E-3</v>
      </c>
      <c r="AH526">
        <v>1.8499999999999999E-2</v>
      </c>
      <c r="AI526">
        <v>2.0799999999999999E-2</v>
      </c>
      <c r="AJ526">
        <v>4.3200000000000002E-2</v>
      </c>
      <c r="AK526">
        <v>2.1600000000000001E-2</v>
      </c>
      <c r="AL526">
        <v>2.52E-2</v>
      </c>
      <c r="AM526">
        <v>3.3599999999999998E-2</v>
      </c>
      <c r="AN526">
        <v>4.8099999999999997E-2</v>
      </c>
      <c r="AO526">
        <v>5.6599999999999998E-2</v>
      </c>
    </row>
    <row r="527" spans="1:41">
      <c r="A527">
        <v>200201</v>
      </c>
      <c r="B527">
        <v>-1.44E-2</v>
      </c>
      <c r="C527">
        <v>1.0800000000000001E-2</v>
      </c>
      <c r="D527">
        <v>3.44E-2</v>
      </c>
      <c r="E527">
        <v>3.6900000000000002E-2</v>
      </c>
      <c r="F527">
        <v>1.4E-3</v>
      </c>
      <c r="H527">
        <v>200201</v>
      </c>
      <c r="I527">
        <v>4.2599999999999999E-2</v>
      </c>
      <c r="J527">
        <v>-7.1000000000000004E-3</v>
      </c>
      <c r="K527">
        <v>-1.24E-2</v>
      </c>
      <c r="L527">
        <v>-2.6800000000000001E-2</v>
      </c>
      <c r="M527">
        <v>-1.55E-2</v>
      </c>
      <c r="N527">
        <v>-2.29E-2</v>
      </c>
      <c r="O527">
        <v>0</v>
      </c>
      <c r="P527">
        <v>-2.12E-2</v>
      </c>
      <c r="Q527">
        <v>-4.4000000000000003E-3</v>
      </c>
      <c r="R527">
        <v>-1.9599999999999999E-2</v>
      </c>
      <c r="S527">
        <v>6.2199999999999998E-2</v>
      </c>
      <c r="T527">
        <v>-1.8200000000000001E-2</v>
      </c>
      <c r="U527">
        <v>1.9E-3</v>
      </c>
      <c r="V527">
        <v>-1.32E-2</v>
      </c>
      <c r="W527">
        <v>-2.1499999999999998E-2</v>
      </c>
      <c r="X527">
        <v>-2.1100000000000001E-2</v>
      </c>
      <c r="Y527">
        <v>-2.2700000000000001E-2</v>
      </c>
      <c r="Z527">
        <v>1.5299999999999999E-2</v>
      </c>
      <c r="AA527">
        <v>6.4999999999999997E-3</v>
      </c>
      <c r="AB527">
        <v>-2.5999999999999999E-2</v>
      </c>
      <c r="AC527">
        <v>-4.0000000000000001E-3</v>
      </c>
      <c r="AD527">
        <v>1.4200000000000001E-2</v>
      </c>
      <c r="AE527">
        <v>-1.2800000000000001E-2</v>
      </c>
      <c r="AF527">
        <v>-2.75E-2</v>
      </c>
      <c r="AG527">
        <v>-3.5000000000000003E-2</v>
      </c>
      <c r="AH527">
        <v>-1.6E-2</v>
      </c>
      <c r="AI527">
        <v>-1.15E-2</v>
      </c>
      <c r="AJ527">
        <v>-2.2599999999999999E-2</v>
      </c>
      <c r="AK527">
        <v>1.0999999999999999E-2</v>
      </c>
      <c r="AL527">
        <v>-5.1999999999999998E-3</v>
      </c>
      <c r="AM527">
        <v>-2.2599999999999999E-2</v>
      </c>
      <c r="AN527">
        <v>-4.0000000000000001E-3</v>
      </c>
      <c r="AO527">
        <v>8.8000000000000005E-3</v>
      </c>
    </row>
    <row r="528" spans="1:41">
      <c r="A528">
        <v>200202</v>
      </c>
      <c r="B528">
        <v>-2.29E-2</v>
      </c>
      <c r="C528">
        <v>-1.6199999999999999E-2</v>
      </c>
      <c r="D528">
        <v>3.9199999999999999E-2</v>
      </c>
      <c r="E528">
        <v>6.8000000000000005E-2</v>
      </c>
      <c r="F528">
        <v>1.2999999999999999E-3</v>
      </c>
      <c r="H528">
        <v>200202</v>
      </c>
      <c r="I528">
        <v>-4.0099999999999997E-2</v>
      </c>
      <c r="J528">
        <v>-4.53E-2</v>
      </c>
      <c r="K528">
        <v>-3.9100000000000003E-2</v>
      </c>
      <c r="L528">
        <v>-3.39E-2</v>
      </c>
      <c r="M528">
        <v>-3.1399999999999997E-2</v>
      </c>
      <c r="N528">
        <v>-1.95E-2</v>
      </c>
      <c r="O528">
        <v>-1.32E-2</v>
      </c>
      <c r="P528">
        <v>-1.5800000000000002E-2</v>
      </c>
      <c r="Q528">
        <v>-1.77E-2</v>
      </c>
      <c r="R528">
        <v>-2.41E-2</v>
      </c>
      <c r="S528">
        <v>-1.6E-2</v>
      </c>
      <c r="T528">
        <v>-3.1300000000000001E-2</v>
      </c>
      <c r="U528">
        <v>-3.3799999999999997E-2</v>
      </c>
      <c r="V528">
        <v>-3.0000000000000001E-3</v>
      </c>
      <c r="W528">
        <v>7.9000000000000008E-3</v>
      </c>
      <c r="X528">
        <v>1.78E-2</v>
      </c>
      <c r="Y528">
        <v>-4.1999999999999997E-3</v>
      </c>
      <c r="Z528">
        <v>-5.6099999999999997E-2</v>
      </c>
      <c r="AA528">
        <v>3.2000000000000002E-3</v>
      </c>
      <c r="AB528">
        <v>-1.95E-2</v>
      </c>
      <c r="AC528">
        <v>-5.9499999999999997E-2</v>
      </c>
      <c r="AD528">
        <v>-2.8199999999999999E-2</v>
      </c>
      <c r="AE528">
        <v>-0.17910000000000001</v>
      </c>
      <c r="AF528">
        <v>-3.39E-2</v>
      </c>
      <c r="AG528">
        <v>-1.29E-2</v>
      </c>
      <c r="AH528">
        <v>-4.4999999999999997E-3</v>
      </c>
      <c r="AI528">
        <v>-1.8E-3</v>
      </c>
      <c r="AJ528">
        <v>-1.67E-2</v>
      </c>
      <c r="AK528">
        <v>2.0299999999999999E-2</v>
      </c>
      <c r="AL528">
        <v>3.2000000000000002E-3</v>
      </c>
      <c r="AM528">
        <v>1.2999999999999999E-3</v>
      </c>
      <c r="AN528">
        <v>-2.3699999999999999E-2</v>
      </c>
      <c r="AO528">
        <v>0.15540000000000001</v>
      </c>
    </row>
    <row r="529" spans="1:41">
      <c r="A529">
        <v>200203</v>
      </c>
      <c r="B529">
        <v>4.24E-2</v>
      </c>
      <c r="C529">
        <v>4.3200000000000002E-2</v>
      </c>
      <c r="D529">
        <v>1.15E-2</v>
      </c>
      <c r="E529">
        <v>-1.72E-2</v>
      </c>
      <c r="F529">
        <v>1.2999999999999999E-3</v>
      </c>
      <c r="H529">
        <v>200203</v>
      </c>
      <c r="I529">
        <v>7.7700000000000005E-2</v>
      </c>
      <c r="J529">
        <v>8.3500000000000005E-2</v>
      </c>
      <c r="K529">
        <v>9.0200000000000002E-2</v>
      </c>
      <c r="L529">
        <v>8.4000000000000005E-2</v>
      </c>
      <c r="M529">
        <v>8.7300000000000003E-2</v>
      </c>
      <c r="N529">
        <v>6.5600000000000006E-2</v>
      </c>
      <c r="O529">
        <v>5.7299999999999997E-2</v>
      </c>
      <c r="P529">
        <v>6.4699999999999994E-2</v>
      </c>
      <c r="Q529">
        <v>5.8500000000000003E-2</v>
      </c>
      <c r="R529">
        <v>3.1800000000000002E-2</v>
      </c>
      <c r="S529">
        <v>4.5900000000000003E-2</v>
      </c>
      <c r="T529">
        <v>2.2499999999999999E-2</v>
      </c>
      <c r="U529">
        <v>5.1900000000000002E-2</v>
      </c>
      <c r="V529">
        <v>6.9500000000000006E-2</v>
      </c>
      <c r="W529">
        <v>4.7199999999999999E-2</v>
      </c>
      <c r="X529">
        <v>5.9799999999999999E-2</v>
      </c>
      <c r="Y529">
        <v>4.6699999999999998E-2</v>
      </c>
      <c r="Z529">
        <v>7.2599999999999998E-2</v>
      </c>
      <c r="AA529">
        <v>6.5000000000000002E-2</v>
      </c>
      <c r="AB529">
        <v>5.2499999999999998E-2</v>
      </c>
      <c r="AC529">
        <v>6.7500000000000004E-2</v>
      </c>
      <c r="AD529">
        <v>4.4999999999999998E-2</v>
      </c>
      <c r="AE529">
        <v>7.8600000000000003E-2</v>
      </c>
      <c r="AF529">
        <v>3.5200000000000002E-2</v>
      </c>
      <c r="AG529">
        <v>5.11E-2</v>
      </c>
      <c r="AH529">
        <v>2.75E-2</v>
      </c>
      <c r="AI529">
        <v>4.3999999999999997E-2</v>
      </c>
      <c r="AJ529">
        <v>4.5499999999999999E-2</v>
      </c>
      <c r="AK529">
        <v>3.7600000000000001E-2</v>
      </c>
      <c r="AL529">
        <v>3.6799999999999999E-2</v>
      </c>
      <c r="AM529">
        <v>5.7000000000000002E-2</v>
      </c>
      <c r="AN529">
        <v>5.7700000000000001E-2</v>
      </c>
      <c r="AO529">
        <v>-2.0899999999999998E-2</v>
      </c>
    </row>
    <row r="530" spans="1:41">
      <c r="A530">
        <v>200204</v>
      </c>
      <c r="B530">
        <v>-5.1999999999999998E-2</v>
      </c>
      <c r="C530">
        <v>5.8400000000000001E-2</v>
      </c>
      <c r="D530">
        <v>4.2000000000000003E-2</v>
      </c>
      <c r="E530">
        <v>7.9200000000000007E-2</v>
      </c>
      <c r="F530">
        <v>1.5E-3</v>
      </c>
      <c r="H530">
        <v>200204</v>
      </c>
      <c r="I530">
        <v>1.83E-2</v>
      </c>
      <c r="J530">
        <v>1.52E-2</v>
      </c>
      <c r="K530">
        <v>1.23E-2</v>
      </c>
      <c r="L530">
        <v>1.4500000000000001E-2</v>
      </c>
      <c r="M530">
        <v>-3.5999999999999999E-3</v>
      </c>
      <c r="N530">
        <v>-1.0999999999999999E-2</v>
      </c>
      <c r="O530">
        <v>-1.8700000000000001E-2</v>
      </c>
      <c r="P530">
        <v>-8.3000000000000001E-3</v>
      </c>
      <c r="Q530">
        <v>-3.4500000000000003E-2</v>
      </c>
      <c r="R530">
        <v>-7.3400000000000007E-2</v>
      </c>
      <c r="S530">
        <v>9.1700000000000004E-2</v>
      </c>
      <c r="T530">
        <v>-8.1199999999999994E-2</v>
      </c>
      <c r="U530">
        <v>-6.6000000000000003E-2</v>
      </c>
      <c r="V530">
        <v>-2.0299999999999999E-2</v>
      </c>
      <c r="W530">
        <v>-2.1299999999999999E-2</v>
      </c>
      <c r="X530">
        <v>-1.9300000000000001E-2</v>
      </c>
      <c r="Y530">
        <v>7.7999999999999996E-3</v>
      </c>
      <c r="Z530">
        <v>-8.6E-3</v>
      </c>
      <c r="AA530">
        <v>-3.8E-3</v>
      </c>
      <c r="AB530">
        <v>-6.6199999999999995E-2</v>
      </c>
      <c r="AC530">
        <v>-4.1599999999999998E-2</v>
      </c>
      <c r="AD530">
        <v>3.9600000000000003E-2</v>
      </c>
      <c r="AE530">
        <v>-0.1394</v>
      </c>
      <c r="AF530">
        <v>-0.1013</v>
      </c>
      <c r="AG530">
        <v>-8.3099999999999993E-2</v>
      </c>
      <c r="AH530">
        <v>-7.1499999999999994E-2</v>
      </c>
      <c r="AI530">
        <v>-5.2200000000000003E-2</v>
      </c>
      <c r="AJ530">
        <v>-1.12E-2</v>
      </c>
      <c r="AK530">
        <v>-1.7999999999999999E-2</v>
      </c>
      <c r="AL530">
        <v>7.6E-3</v>
      </c>
      <c r="AM530">
        <v>-7.3000000000000001E-3</v>
      </c>
      <c r="AN530">
        <v>-5.7999999999999996E-3</v>
      </c>
      <c r="AO530">
        <v>0.1336</v>
      </c>
    </row>
    <row r="531" spans="1:41">
      <c r="A531">
        <v>200205</v>
      </c>
      <c r="B531">
        <v>-1.38E-2</v>
      </c>
      <c r="C531">
        <v>-3.73E-2</v>
      </c>
      <c r="D531">
        <v>2.5499999999999998E-2</v>
      </c>
      <c r="E531">
        <v>3.1600000000000003E-2</v>
      </c>
      <c r="F531">
        <v>1.4E-3</v>
      </c>
      <c r="H531">
        <v>200205</v>
      </c>
      <c r="I531">
        <v>1.6799999999999999E-2</v>
      </c>
      <c r="J531">
        <v>-3.9899999999999998E-2</v>
      </c>
      <c r="K531">
        <v>-5.7599999999999998E-2</v>
      </c>
      <c r="L531">
        <v>-4.7800000000000002E-2</v>
      </c>
      <c r="M531">
        <v>-5.3800000000000001E-2</v>
      </c>
      <c r="N531">
        <v>-2.93E-2</v>
      </c>
      <c r="O531">
        <v>-1.5900000000000001E-2</v>
      </c>
      <c r="P531">
        <v>-1.6899999999999998E-2</v>
      </c>
      <c r="Q531">
        <v>-1.17E-2</v>
      </c>
      <c r="R531">
        <v>-8.8999999999999999E-3</v>
      </c>
      <c r="S531">
        <v>2.5700000000000001E-2</v>
      </c>
      <c r="T531">
        <v>-2.64E-2</v>
      </c>
      <c r="U531">
        <v>-5.9999999999999995E-4</v>
      </c>
      <c r="V531">
        <v>-1.35E-2</v>
      </c>
      <c r="W531">
        <v>4.0000000000000002E-4</v>
      </c>
      <c r="X531">
        <v>-1.3100000000000001E-2</v>
      </c>
      <c r="Y531">
        <v>1.6000000000000001E-3</v>
      </c>
      <c r="Z531">
        <v>-1.9300000000000001E-2</v>
      </c>
      <c r="AA531">
        <v>-1E-3</v>
      </c>
      <c r="AB531">
        <v>-7.7999999999999996E-3</v>
      </c>
      <c r="AC531">
        <v>-3.3000000000000002E-2</v>
      </c>
      <c r="AD531">
        <v>-6.6E-3</v>
      </c>
      <c r="AE531">
        <v>-6.08E-2</v>
      </c>
      <c r="AF531">
        <v>-1.5699999999999999E-2</v>
      </c>
      <c r="AG531">
        <v>-1.2200000000000001E-2</v>
      </c>
      <c r="AH531">
        <v>-8.3999999999999995E-3</v>
      </c>
      <c r="AI531">
        <v>1.1999999999999999E-3</v>
      </c>
      <c r="AJ531">
        <v>-1.6899999999999998E-2</v>
      </c>
      <c r="AK531">
        <v>5.7000000000000002E-3</v>
      </c>
      <c r="AL531">
        <v>-2.4500000000000001E-2</v>
      </c>
      <c r="AM531">
        <v>7.4999999999999997E-3</v>
      </c>
      <c r="AN531">
        <v>-2.5899999999999999E-2</v>
      </c>
      <c r="AO531">
        <v>3.49E-2</v>
      </c>
    </row>
    <row r="532" spans="1:41">
      <c r="A532">
        <v>200206</v>
      </c>
      <c r="B532">
        <v>-7.2099999999999997E-2</v>
      </c>
      <c r="C532">
        <v>3.4799999999999998E-2</v>
      </c>
      <c r="D532">
        <v>1.55E-2</v>
      </c>
      <c r="E532">
        <v>6.1699999999999998E-2</v>
      </c>
      <c r="F532">
        <v>1.2999999999999999E-3</v>
      </c>
      <c r="H532">
        <v>200206</v>
      </c>
      <c r="I532">
        <v>-4.3099999999999999E-2</v>
      </c>
      <c r="J532">
        <v>-2.3E-3</v>
      </c>
      <c r="K532">
        <v>-3.49E-2</v>
      </c>
      <c r="L532">
        <v>-5.2699999999999997E-2</v>
      </c>
      <c r="M532">
        <v>-6.4199999999999993E-2</v>
      </c>
      <c r="N532">
        <v>-6.9699999999999998E-2</v>
      </c>
      <c r="O532">
        <v>-7.5700000000000003E-2</v>
      </c>
      <c r="P532">
        <v>-8.3900000000000002E-2</v>
      </c>
      <c r="Q532">
        <v>-6.5500000000000003E-2</v>
      </c>
      <c r="R532">
        <v>-7.7299999999999994E-2</v>
      </c>
      <c r="S532">
        <v>3.4200000000000001E-2</v>
      </c>
      <c r="T532">
        <v>-6.83E-2</v>
      </c>
      <c r="U532">
        <v>-9.4299999999999995E-2</v>
      </c>
      <c r="V532">
        <v>-5.4399999999999997E-2</v>
      </c>
      <c r="W532">
        <v>-5.1900000000000002E-2</v>
      </c>
      <c r="X532">
        <v>-6.5500000000000003E-2</v>
      </c>
      <c r="Y532">
        <v>-7.3899999999999993E-2</v>
      </c>
      <c r="Z532">
        <v>-5.3499999999999999E-2</v>
      </c>
      <c r="AA532">
        <v>-4.2900000000000001E-2</v>
      </c>
      <c r="AB532">
        <v>-0.1018</v>
      </c>
      <c r="AC532">
        <v>-0.10290000000000001</v>
      </c>
      <c r="AD532">
        <v>-3.4599999999999999E-2</v>
      </c>
      <c r="AE532">
        <v>-0.14729999999999999</v>
      </c>
      <c r="AF532">
        <v>-8.5500000000000007E-2</v>
      </c>
      <c r="AG532">
        <v>-4.4600000000000001E-2</v>
      </c>
      <c r="AH532">
        <v>-7.5600000000000001E-2</v>
      </c>
      <c r="AI532">
        <v>-8.7900000000000006E-2</v>
      </c>
      <c r="AJ532">
        <v>-7.0999999999999994E-2</v>
      </c>
      <c r="AK532">
        <v>-3.49E-2</v>
      </c>
      <c r="AL532">
        <v>-6.3E-2</v>
      </c>
      <c r="AM532">
        <v>-3.0499999999999999E-2</v>
      </c>
      <c r="AN532">
        <v>-3.6900000000000002E-2</v>
      </c>
      <c r="AO532">
        <v>0.1104</v>
      </c>
    </row>
    <row r="533" spans="1:41">
      <c r="A533">
        <v>200207</v>
      </c>
      <c r="B533">
        <v>-8.1799999999999998E-2</v>
      </c>
      <c r="C533">
        <v>-5.1499999999999997E-2</v>
      </c>
      <c r="D533">
        <v>-3.6499999999999998E-2</v>
      </c>
      <c r="E533">
        <v>3.4099999999999998E-2</v>
      </c>
      <c r="F533">
        <v>1.5E-3</v>
      </c>
      <c r="H533">
        <v>200207</v>
      </c>
      <c r="I533">
        <v>-0.11609999999999999</v>
      </c>
      <c r="J533">
        <v>-0.17</v>
      </c>
      <c r="K533">
        <v>-0.15629999999999999</v>
      </c>
      <c r="L533">
        <v>-0.1638</v>
      </c>
      <c r="M533">
        <v>-0.1303</v>
      </c>
      <c r="N533">
        <v>-9.6299999999999997E-2</v>
      </c>
      <c r="O533">
        <v>-9.98E-2</v>
      </c>
      <c r="P533">
        <v>-0.104</v>
      </c>
      <c r="Q533">
        <v>-9.8799999999999999E-2</v>
      </c>
      <c r="R533">
        <v>-6.6000000000000003E-2</v>
      </c>
      <c r="S533">
        <v>-5.0099999999999999E-2</v>
      </c>
      <c r="T533">
        <v>-5.2200000000000003E-2</v>
      </c>
      <c r="U533">
        <v>-7.9899999999999999E-2</v>
      </c>
      <c r="V533">
        <v>-8.5699999999999998E-2</v>
      </c>
      <c r="W533">
        <v>-0.1009</v>
      </c>
      <c r="X533">
        <v>-9.8500000000000004E-2</v>
      </c>
      <c r="Y533">
        <v>-0.1071</v>
      </c>
      <c r="Z533">
        <v>-9.6699999999999994E-2</v>
      </c>
      <c r="AA533">
        <v>-0.13350000000000001</v>
      </c>
      <c r="AB533">
        <v>-0.12939999999999999</v>
      </c>
      <c r="AC533">
        <v>-0.15529999999999999</v>
      </c>
      <c r="AD533">
        <v>-0.1031</v>
      </c>
      <c r="AE533">
        <v>-6.88E-2</v>
      </c>
      <c r="AF533">
        <v>-9.8900000000000002E-2</v>
      </c>
      <c r="AG533">
        <v>-0.1031</v>
      </c>
      <c r="AH533">
        <v>-6.6500000000000004E-2</v>
      </c>
      <c r="AI533">
        <v>-7.2400000000000006E-2</v>
      </c>
      <c r="AJ533">
        <v>-8.0699999999999994E-2</v>
      </c>
      <c r="AK533">
        <v>-5.8099999999999999E-2</v>
      </c>
      <c r="AL533">
        <v>-7.0000000000000007E-2</v>
      </c>
      <c r="AM533">
        <v>-6.6799999999999998E-2</v>
      </c>
      <c r="AN533">
        <v>-0.1195</v>
      </c>
      <c r="AO533">
        <v>-5.0700000000000002E-2</v>
      </c>
    </row>
    <row r="534" spans="1:41">
      <c r="A534">
        <v>200208</v>
      </c>
      <c r="B534">
        <v>5.0000000000000001E-3</v>
      </c>
      <c r="C534">
        <v>-2.2499999999999999E-2</v>
      </c>
      <c r="D534">
        <v>2.2100000000000002E-2</v>
      </c>
      <c r="E534">
        <v>1.7299999999999999E-2</v>
      </c>
      <c r="F534">
        <v>1.4E-3</v>
      </c>
      <c r="H534">
        <v>200208</v>
      </c>
      <c r="I534">
        <v>-7.7999999999999996E-3</v>
      </c>
      <c r="J534">
        <v>-1.6799999999999999E-2</v>
      </c>
      <c r="K534">
        <v>-9.5999999999999992E-3</v>
      </c>
      <c r="L534">
        <v>1.11E-2</v>
      </c>
      <c r="M534">
        <v>2.5000000000000001E-3</v>
      </c>
      <c r="N534">
        <v>1.89E-2</v>
      </c>
      <c r="O534">
        <v>3.0000000000000001E-3</v>
      </c>
      <c r="P534">
        <v>2.8E-3</v>
      </c>
      <c r="Q534">
        <v>3.8E-3</v>
      </c>
      <c r="R534">
        <v>6.7999999999999996E-3</v>
      </c>
      <c r="S534">
        <v>-1.46E-2</v>
      </c>
      <c r="T534">
        <v>1.6000000000000001E-3</v>
      </c>
      <c r="U534">
        <v>-3.5999999999999999E-3</v>
      </c>
      <c r="V534">
        <v>5.5999999999999999E-3</v>
      </c>
      <c r="W534">
        <v>-1.6999999999999999E-3</v>
      </c>
      <c r="X534">
        <v>8.2000000000000007E-3</v>
      </c>
      <c r="Y534">
        <v>8.5000000000000006E-3</v>
      </c>
      <c r="Z534">
        <v>1.7000000000000001E-2</v>
      </c>
      <c r="AA534">
        <v>2.6700000000000002E-2</v>
      </c>
      <c r="AB534">
        <v>4.4699999999999997E-2</v>
      </c>
      <c r="AC534">
        <v>3.61E-2</v>
      </c>
      <c r="AD534">
        <v>3.4500000000000003E-2</v>
      </c>
      <c r="AE534">
        <v>4.2900000000000001E-2</v>
      </c>
      <c r="AF534">
        <v>-2.5399999999999999E-2</v>
      </c>
      <c r="AG534">
        <v>7.3000000000000001E-3</v>
      </c>
      <c r="AH534">
        <v>1.66E-2</v>
      </c>
      <c r="AI534">
        <v>1.4200000000000001E-2</v>
      </c>
      <c r="AJ534">
        <v>5.4999999999999997E-3</v>
      </c>
      <c r="AK534">
        <v>2.4E-2</v>
      </c>
      <c r="AL534">
        <v>5.8999999999999999E-3</v>
      </c>
      <c r="AM534">
        <v>1.49E-2</v>
      </c>
      <c r="AN534">
        <v>1.2200000000000001E-2</v>
      </c>
      <c r="AO534">
        <v>-3.0700000000000002E-2</v>
      </c>
    </row>
    <row r="535" spans="1:41">
      <c r="A535">
        <v>200209</v>
      </c>
      <c r="B535">
        <v>-0.10349999999999999</v>
      </c>
      <c r="C535">
        <v>2.7E-2</v>
      </c>
      <c r="D535">
        <v>1.23E-2</v>
      </c>
      <c r="E535">
        <v>9.11E-2</v>
      </c>
      <c r="F535">
        <v>1.4E-3</v>
      </c>
      <c r="H535">
        <v>200209</v>
      </c>
      <c r="I535">
        <v>-8.2100000000000006E-2</v>
      </c>
      <c r="J535">
        <v>-8.1000000000000003E-2</v>
      </c>
      <c r="K535">
        <v>-7.4899999999999994E-2</v>
      </c>
      <c r="L535">
        <v>-7.2499999999999995E-2</v>
      </c>
      <c r="M535">
        <v>-7.7499999999999999E-2</v>
      </c>
      <c r="N535">
        <v>-8.7900000000000006E-2</v>
      </c>
      <c r="O535">
        <v>-9.1200000000000003E-2</v>
      </c>
      <c r="P535">
        <v>-0.1094</v>
      </c>
      <c r="Q535">
        <v>-8.6999999999999994E-2</v>
      </c>
      <c r="R535">
        <v>-0.11020000000000001</v>
      </c>
      <c r="S535">
        <v>2.81E-2</v>
      </c>
      <c r="T535">
        <v>-9.6299999999999997E-2</v>
      </c>
      <c r="U535">
        <v>-0.1241</v>
      </c>
      <c r="V535">
        <v>-0.1104</v>
      </c>
      <c r="W535">
        <v>-0.11459999999999999</v>
      </c>
      <c r="X535">
        <v>-9.2999999999999999E-2</v>
      </c>
      <c r="Y535">
        <v>-9.5100000000000004E-2</v>
      </c>
      <c r="Z535">
        <v>-8.48E-2</v>
      </c>
      <c r="AA535">
        <v>-9.3200000000000005E-2</v>
      </c>
      <c r="AB535">
        <v>-8.1299999999999997E-2</v>
      </c>
      <c r="AC535">
        <v>-0.14749999999999999</v>
      </c>
      <c r="AD535">
        <v>-5.1200000000000002E-2</v>
      </c>
      <c r="AE535">
        <v>-0.16020000000000001</v>
      </c>
      <c r="AF535">
        <v>-0.1623</v>
      </c>
      <c r="AG535">
        <v>-0.13619999999999999</v>
      </c>
      <c r="AH535">
        <v>-0.1182</v>
      </c>
      <c r="AI535">
        <v>-8.2500000000000004E-2</v>
      </c>
      <c r="AJ535">
        <v>-7.5300000000000006E-2</v>
      </c>
      <c r="AK535">
        <v>-8.4900000000000003E-2</v>
      </c>
      <c r="AL535">
        <v>-7.5600000000000001E-2</v>
      </c>
      <c r="AM535">
        <v>-4.7199999999999999E-2</v>
      </c>
      <c r="AN535">
        <v>-3.2099999999999997E-2</v>
      </c>
      <c r="AO535">
        <v>0.12809999999999999</v>
      </c>
    </row>
    <row r="536" spans="1:41">
      <c r="A536">
        <v>200210</v>
      </c>
      <c r="B536">
        <v>7.8299999999999995E-2</v>
      </c>
      <c r="C536">
        <v>-3.0599999999999999E-2</v>
      </c>
      <c r="D536">
        <v>-6.4500000000000002E-2</v>
      </c>
      <c r="E536">
        <v>-5.4699999999999999E-2</v>
      </c>
      <c r="F536">
        <v>1.4E-3</v>
      </c>
      <c r="H536">
        <v>200210</v>
      </c>
      <c r="I536">
        <v>3.2599999999999997E-2</v>
      </c>
      <c r="J536">
        <v>2.5399999999999999E-2</v>
      </c>
      <c r="K536">
        <v>4.2299999999999997E-2</v>
      </c>
      <c r="L536">
        <v>2.9899999999999999E-2</v>
      </c>
      <c r="M536">
        <v>5.3800000000000001E-2</v>
      </c>
      <c r="N536">
        <v>3.32E-2</v>
      </c>
      <c r="O536">
        <v>5.2900000000000003E-2</v>
      </c>
      <c r="P536">
        <v>5.6599999999999998E-2</v>
      </c>
      <c r="Q536">
        <v>6.4399999999999999E-2</v>
      </c>
      <c r="R536">
        <v>9.2299999999999993E-2</v>
      </c>
      <c r="S536">
        <v>-5.9700000000000003E-2</v>
      </c>
      <c r="T536">
        <v>0.10299999999999999</v>
      </c>
      <c r="U536">
        <v>8.9899999999999994E-2</v>
      </c>
      <c r="V536">
        <v>6.7799999999999999E-2</v>
      </c>
      <c r="W536">
        <v>7.9899999999999999E-2</v>
      </c>
      <c r="X536">
        <v>2.7799999999999998E-2</v>
      </c>
      <c r="Y536">
        <v>8.2299999999999998E-2</v>
      </c>
      <c r="Z536">
        <v>4.4900000000000002E-2</v>
      </c>
      <c r="AA536">
        <v>6.4000000000000003E-3</v>
      </c>
      <c r="AB536">
        <v>5.2200000000000003E-2</v>
      </c>
      <c r="AC536">
        <v>8.8000000000000005E-3</v>
      </c>
      <c r="AD536">
        <v>-9.4200000000000006E-2</v>
      </c>
      <c r="AE536">
        <v>0.21049999999999999</v>
      </c>
      <c r="AF536">
        <v>8.9800000000000005E-2</v>
      </c>
      <c r="AG536">
        <v>0.113</v>
      </c>
      <c r="AH536">
        <v>8.9800000000000005E-2</v>
      </c>
      <c r="AI536">
        <v>3.8100000000000002E-2</v>
      </c>
      <c r="AJ536">
        <v>3.7699999999999997E-2</v>
      </c>
      <c r="AK536">
        <v>5.3400000000000003E-2</v>
      </c>
      <c r="AL536">
        <v>3.7600000000000001E-2</v>
      </c>
      <c r="AM536">
        <v>4.9500000000000002E-2</v>
      </c>
      <c r="AN536">
        <v>4.9099999999999998E-2</v>
      </c>
      <c r="AO536">
        <v>-0.16139999999999999</v>
      </c>
    </row>
    <row r="537" spans="1:41">
      <c r="A537">
        <v>200211</v>
      </c>
      <c r="B537">
        <v>5.96E-2</v>
      </c>
      <c r="C537">
        <v>3.1899999999999998E-2</v>
      </c>
      <c r="D537">
        <v>-1.6199999999999999E-2</v>
      </c>
      <c r="E537">
        <v>-0.16289999999999999</v>
      </c>
      <c r="F537">
        <v>1.1999999999999999E-3</v>
      </c>
      <c r="H537">
        <v>200211</v>
      </c>
      <c r="I537">
        <v>0.1138</v>
      </c>
      <c r="J537">
        <v>0.1221</v>
      </c>
      <c r="K537">
        <v>9.9699999999999997E-2</v>
      </c>
      <c r="L537">
        <v>9.5200000000000007E-2</v>
      </c>
      <c r="M537">
        <v>8.6599999999999996E-2</v>
      </c>
      <c r="N537">
        <v>7.3800000000000004E-2</v>
      </c>
      <c r="O537">
        <v>8.3599999999999994E-2</v>
      </c>
      <c r="P537">
        <v>8.9599999999999999E-2</v>
      </c>
      <c r="Q537">
        <v>4.9399999999999999E-2</v>
      </c>
      <c r="R537">
        <v>5.1999999999999998E-2</v>
      </c>
      <c r="S537">
        <v>6.1800000000000001E-2</v>
      </c>
      <c r="T537">
        <v>5.0299999999999997E-2</v>
      </c>
      <c r="U537">
        <v>6.5600000000000006E-2</v>
      </c>
      <c r="V537">
        <v>4.3299999999999998E-2</v>
      </c>
      <c r="W537">
        <v>6.7100000000000007E-2</v>
      </c>
      <c r="X537">
        <v>6.2600000000000003E-2</v>
      </c>
      <c r="Y537">
        <v>7.8399999999999997E-2</v>
      </c>
      <c r="Z537">
        <v>5.0599999999999999E-2</v>
      </c>
      <c r="AA537">
        <v>6.5600000000000006E-2</v>
      </c>
      <c r="AB537">
        <v>8.48E-2</v>
      </c>
      <c r="AC537">
        <v>9.3399999999999997E-2</v>
      </c>
      <c r="AD537">
        <v>4.3099999999999999E-2</v>
      </c>
      <c r="AE537">
        <v>0.22539999999999999</v>
      </c>
      <c r="AF537">
        <v>0.11459999999999999</v>
      </c>
      <c r="AG537">
        <v>8.4500000000000006E-2</v>
      </c>
      <c r="AH537">
        <v>4.9299999999999997E-2</v>
      </c>
      <c r="AI537">
        <v>2.7799999999999998E-2</v>
      </c>
      <c r="AJ537">
        <v>1.3299999999999999E-2</v>
      </c>
      <c r="AK537">
        <v>3.0499999999999999E-2</v>
      </c>
      <c r="AL537">
        <v>1E-3</v>
      </c>
      <c r="AM537">
        <v>-3.1E-2</v>
      </c>
      <c r="AN537">
        <v>2.12E-2</v>
      </c>
      <c r="AO537">
        <v>-0.20419999999999999</v>
      </c>
    </row>
    <row r="538" spans="1:41">
      <c r="A538">
        <v>200212</v>
      </c>
      <c r="B538">
        <v>-5.7599999999999998E-2</v>
      </c>
      <c r="C538">
        <v>-4.7000000000000002E-3</v>
      </c>
      <c r="D538">
        <v>3.9E-2</v>
      </c>
      <c r="E538">
        <v>9.6500000000000002E-2</v>
      </c>
      <c r="F538">
        <v>1.1000000000000001E-3</v>
      </c>
      <c r="H538">
        <v>200212</v>
      </c>
      <c r="I538">
        <v>-4.0300000000000002E-2</v>
      </c>
      <c r="J538">
        <v>-6.3600000000000004E-2</v>
      </c>
      <c r="K538">
        <v>-6.8900000000000003E-2</v>
      </c>
      <c r="L538">
        <v>-5.8599999999999999E-2</v>
      </c>
      <c r="M538">
        <v>-6.13E-2</v>
      </c>
      <c r="N538">
        <v>-4.0500000000000001E-2</v>
      </c>
      <c r="O538">
        <v>-5.7599999999999998E-2</v>
      </c>
      <c r="P538">
        <v>-4.7800000000000002E-2</v>
      </c>
      <c r="Q538">
        <v>-3.85E-2</v>
      </c>
      <c r="R538">
        <v>-6.3399999999999998E-2</v>
      </c>
      <c r="S538">
        <v>2.3099999999999999E-2</v>
      </c>
      <c r="T538">
        <v>-7.0000000000000007E-2</v>
      </c>
      <c r="U538">
        <v>-7.5600000000000001E-2</v>
      </c>
      <c r="V538">
        <v>-3.1E-2</v>
      </c>
      <c r="W538">
        <v>-5.2999999999999999E-2</v>
      </c>
      <c r="X538">
        <v>-3.9800000000000002E-2</v>
      </c>
      <c r="Y538">
        <v>-5.2600000000000001E-2</v>
      </c>
      <c r="Z538">
        <v>-3.2399999999999998E-2</v>
      </c>
      <c r="AA538">
        <v>-2.35E-2</v>
      </c>
      <c r="AB538">
        <v>-6.6100000000000006E-2</v>
      </c>
      <c r="AC538">
        <v>-1.43E-2</v>
      </c>
      <c r="AD538">
        <v>5.57E-2</v>
      </c>
      <c r="AE538">
        <v>-0.14419999999999999</v>
      </c>
      <c r="AF538">
        <v>-0.1227</v>
      </c>
      <c r="AG538">
        <v>-8.3400000000000002E-2</v>
      </c>
      <c r="AH538">
        <v>-8.0699999999999994E-2</v>
      </c>
      <c r="AI538">
        <v>-1.4999999999999999E-2</v>
      </c>
      <c r="AJ538">
        <v>-3.4700000000000002E-2</v>
      </c>
      <c r="AK538">
        <v>-3.4599999999999999E-2</v>
      </c>
      <c r="AL538">
        <v>-1.2500000000000001E-2</v>
      </c>
      <c r="AM538">
        <v>5.9999999999999995E-4</v>
      </c>
      <c r="AN538">
        <v>-1.83E-2</v>
      </c>
      <c r="AO538">
        <v>0.12590000000000001</v>
      </c>
    </row>
    <row r="539" spans="1:41">
      <c r="A539">
        <v>200301</v>
      </c>
      <c r="B539">
        <v>-2.5700000000000001E-2</v>
      </c>
      <c r="C539">
        <v>1.3899999999999999E-2</v>
      </c>
      <c r="D539">
        <v>-8.6E-3</v>
      </c>
      <c r="E539">
        <v>1.55E-2</v>
      </c>
      <c r="F539">
        <v>1E-3</v>
      </c>
      <c r="H539">
        <v>200301</v>
      </c>
      <c r="I539">
        <v>1.95E-2</v>
      </c>
      <c r="J539">
        <v>-2.5000000000000001E-2</v>
      </c>
      <c r="K539">
        <v>-3.0700000000000002E-2</v>
      </c>
      <c r="L539">
        <v>-2.6200000000000001E-2</v>
      </c>
      <c r="M539">
        <v>-2.75E-2</v>
      </c>
      <c r="N539">
        <v>-3.2500000000000001E-2</v>
      </c>
      <c r="O539">
        <v>-1.55E-2</v>
      </c>
      <c r="P539">
        <v>-1.9900000000000001E-2</v>
      </c>
      <c r="Q539">
        <v>-2.0400000000000001E-2</v>
      </c>
      <c r="R539">
        <v>-3.09E-2</v>
      </c>
      <c r="S539">
        <v>5.04E-2</v>
      </c>
      <c r="T539">
        <v>-2.81E-2</v>
      </c>
      <c r="U539">
        <v>-2.35E-2</v>
      </c>
      <c r="V539">
        <v>-3.1399999999999997E-2</v>
      </c>
      <c r="W539">
        <v>-2.4299999999999999E-2</v>
      </c>
      <c r="X539">
        <v>-3.1300000000000001E-2</v>
      </c>
      <c r="Y539">
        <v>-9.1999999999999998E-3</v>
      </c>
      <c r="Z539">
        <v>-2.63E-2</v>
      </c>
      <c r="AA539">
        <v>-2.41E-2</v>
      </c>
      <c r="AB539">
        <v>-5.9900000000000002E-2</v>
      </c>
      <c r="AC539">
        <v>-6.3399999999999998E-2</v>
      </c>
      <c r="AD539">
        <v>-3.5299999999999998E-2</v>
      </c>
      <c r="AE539">
        <v>-3.9100000000000003E-2</v>
      </c>
      <c r="AF539">
        <v>-1.7299999999999999E-2</v>
      </c>
      <c r="AG539">
        <v>-3.2599999999999997E-2</v>
      </c>
      <c r="AH539">
        <v>-2.3599999999999999E-2</v>
      </c>
      <c r="AI539">
        <v>-3.6799999999999999E-2</v>
      </c>
      <c r="AJ539">
        <v>-3.2399999999999998E-2</v>
      </c>
      <c r="AK539">
        <v>-2.8500000000000001E-2</v>
      </c>
      <c r="AL539">
        <v>-2.4799999999999999E-2</v>
      </c>
      <c r="AM539">
        <v>-9.2999999999999992E-3</v>
      </c>
      <c r="AN539">
        <v>-1.1299999999999999E-2</v>
      </c>
      <c r="AO539">
        <v>2.7799999999999998E-2</v>
      </c>
    </row>
    <row r="540" spans="1:41">
      <c r="A540">
        <v>200302</v>
      </c>
      <c r="B540">
        <v>-1.89E-2</v>
      </c>
      <c r="C540">
        <v>-2.5999999999999999E-3</v>
      </c>
      <c r="D540">
        <v>-1.43E-2</v>
      </c>
      <c r="E540">
        <v>1.2200000000000001E-2</v>
      </c>
      <c r="F540">
        <v>8.9999999999999998E-4</v>
      </c>
      <c r="H540">
        <v>200302</v>
      </c>
      <c r="I540">
        <v>-1.2800000000000001E-2</v>
      </c>
      <c r="J540">
        <v>-4.9000000000000002E-2</v>
      </c>
      <c r="K540">
        <v>-2.5399999999999999E-2</v>
      </c>
      <c r="L540">
        <v>-2.9100000000000001E-2</v>
      </c>
      <c r="M540">
        <v>-3.8100000000000002E-2</v>
      </c>
      <c r="N540">
        <v>-2.4500000000000001E-2</v>
      </c>
      <c r="O540">
        <v>-1.7899999999999999E-2</v>
      </c>
      <c r="P540">
        <v>-2.0799999999999999E-2</v>
      </c>
      <c r="Q540">
        <v>-6.4000000000000003E-3</v>
      </c>
      <c r="R540">
        <v>-2.06E-2</v>
      </c>
      <c r="S540">
        <v>7.7999999999999996E-3</v>
      </c>
      <c r="T540">
        <v>-2.8999999999999998E-3</v>
      </c>
      <c r="U540">
        <v>-2.6200000000000001E-2</v>
      </c>
      <c r="V540">
        <v>-2.2200000000000001E-2</v>
      </c>
      <c r="W540">
        <v>-2.9100000000000001E-2</v>
      </c>
      <c r="X540">
        <v>-4.8899999999999999E-2</v>
      </c>
      <c r="Y540">
        <v>-1.9099999999999999E-2</v>
      </c>
      <c r="Z540">
        <v>-2.5600000000000001E-2</v>
      </c>
      <c r="AA540">
        <v>-3.32E-2</v>
      </c>
      <c r="AB540">
        <v>-4.1799999999999997E-2</v>
      </c>
      <c r="AC540">
        <v>-6.0499999999999998E-2</v>
      </c>
      <c r="AD540">
        <v>-5.7599999999999998E-2</v>
      </c>
      <c r="AE540">
        <v>6.6E-3</v>
      </c>
      <c r="AF540">
        <v>-2.4299999999999999E-2</v>
      </c>
      <c r="AG540">
        <v>-2.18E-2</v>
      </c>
      <c r="AH540">
        <v>-3.1600000000000003E-2</v>
      </c>
      <c r="AI540">
        <v>-1.8800000000000001E-2</v>
      </c>
      <c r="AJ540">
        <v>-7.3000000000000001E-3</v>
      </c>
      <c r="AK540">
        <v>-2.9100000000000001E-2</v>
      </c>
      <c r="AL540">
        <v>-2.5100000000000001E-2</v>
      </c>
      <c r="AM540">
        <v>-1.3599999999999999E-2</v>
      </c>
      <c r="AN540">
        <v>2.0999999999999999E-3</v>
      </c>
      <c r="AO540">
        <v>-4.4999999999999997E-3</v>
      </c>
    </row>
    <row r="541" spans="1:41">
      <c r="A541">
        <v>200303</v>
      </c>
      <c r="B541">
        <v>1.09E-2</v>
      </c>
      <c r="C541">
        <v>7.9000000000000008E-3</v>
      </c>
      <c r="D541">
        <v>-1.6799999999999999E-2</v>
      </c>
      <c r="E541">
        <v>1.55E-2</v>
      </c>
      <c r="F541">
        <v>1E-3</v>
      </c>
      <c r="H541">
        <v>200303</v>
      </c>
      <c r="I541">
        <v>1.7000000000000001E-2</v>
      </c>
      <c r="J541">
        <v>7.4999999999999997E-3</v>
      </c>
      <c r="K541">
        <v>6.6E-3</v>
      </c>
      <c r="L541">
        <v>1.6899999999999998E-2</v>
      </c>
      <c r="M541">
        <v>1.06E-2</v>
      </c>
      <c r="N541">
        <v>1.26E-2</v>
      </c>
      <c r="O541">
        <v>3.7000000000000002E-3</v>
      </c>
      <c r="P541">
        <v>4.7000000000000002E-3</v>
      </c>
      <c r="Q541">
        <v>9.2999999999999992E-3</v>
      </c>
      <c r="R541">
        <v>1.06E-2</v>
      </c>
      <c r="S541">
        <v>6.4000000000000003E-3</v>
      </c>
      <c r="T541">
        <v>3.2399999999999998E-2</v>
      </c>
      <c r="U541">
        <v>-2.9999999999999997E-4</v>
      </c>
      <c r="V541">
        <v>-1.3100000000000001E-2</v>
      </c>
      <c r="W541">
        <v>-6.8999999999999999E-3</v>
      </c>
      <c r="X541">
        <v>1.14E-2</v>
      </c>
      <c r="Y541">
        <v>4.0000000000000002E-4</v>
      </c>
      <c r="Z541">
        <v>2.5000000000000001E-3</v>
      </c>
      <c r="AA541">
        <v>2.0299999999999999E-2</v>
      </c>
      <c r="AB541">
        <v>-2.5100000000000001E-2</v>
      </c>
      <c r="AC541">
        <v>-6.1000000000000004E-3</v>
      </c>
      <c r="AD541">
        <v>-3.85E-2</v>
      </c>
      <c r="AE541">
        <v>2.3999999999999998E-3</v>
      </c>
      <c r="AF541">
        <v>2.8999999999999998E-3</v>
      </c>
      <c r="AG541">
        <v>-1.54E-2</v>
      </c>
      <c r="AH541">
        <v>1.15E-2</v>
      </c>
      <c r="AI541">
        <v>1.2699999999999999E-2</v>
      </c>
      <c r="AJ541">
        <v>2.4799999999999999E-2</v>
      </c>
      <c r="AK541">
        <v>7.7000000000000002E-3</v>
      </c>
      <c r="AL541">
        <v>9.9000000000000008E-3</v>
      </c>
      <c r="AM541">
        <v>8.3999999999999995E-3</v>
      </c>
      <c r="AN541">
        <v>3.6499999999999998E-2</v>
      </c>
      <c r="AO541">
        <v>3.4099999999999998E-2</v>
      </c>
    </row>
    <row r="542" spans="1:41">
      <c r="A542">
        <v>200304</v>
      </c>
      <c r="B542">
        <v>8.2199999999999995E-2</v>
      </c>
      <c r="C542">
        <v>1.14E-2</v>
      </c>
      <c r="D542">
        <v>-4.0000000000000002E-4</v>
      </c>
      <c r="E542">
        <v>-9.4500000000000001E-2</v>
      </c>
      <c r="F542">
        <v>1E-3</v>
      </c>
      <c r="H542">
        <v>200304</v>
      </c>
      <c r="I542">
        <v>9.3799999999999994E-2</v>
      </c>
      <c r="J542">
        <v>0.1013</v>
      </c>
      <c r="K542">
        <v>0.10249999999999999</v>
      </c>
      <c r="L542">
        <v>9.3600000000000003E-2</v>
      </c>
      <c r="M542">
        <v>0.1086</v>
      </c>
      <c r="N542">
        <v>8.5000000000000006E-2</v>
      </c>
      <c r="O542">
        <v>8.8099999999999998E-2</v>
      </c>
      <c r="P542">
        <v>7.85E-2</v>
      </c>
      <c r="Q542">
        <v>6.3600000000000004E-2</v>
      </c>
      <c r="R542">
        <v>8.3599999999999994E-2</v>
      </c>
      <c r="S542">
        <v>1.0200000000000001E-2</v>
      </c>
      <c r="T542">
        <v>6.7400000000000002E-2</v>
      </c>
      <c r="U542">
        <v>0.1079</v>
      </c>
      <c r="V542">
        <v>6.6799999999999998E-2</v>
      </c>
      <c r="W542">
        <v>8.5999999999999993E-2</v>
      </c>
      <c r="X542">
        <v>0.1026</v>
      </c>
      <c r="Y542">
        <v>7.8399999999999997E-2</v>
      </c>
      <c r="Z542">
        <v>8.7999999999999995E-2</v>
      </c>
      <c r="AA542">
        <v>7.4499999999999997E-2</v>
      </c>
      <c r="AB542">
        <v>0.11749999999999999</v>
      </c>
      <c r="AC542">
        <v>8.6999999999999994E-2</v>
      </c>
      <c r="AD542">
        <v>1.9599999999999999E-2</v>
      </c>
      <c r="AE542">
        <v>0.1971</v>
      </c>
      <c r="AF542">
        <v>0.1699</v>
      </c>
      <c r="AG542">
        <v>0.12239999999999999</v>
      </c>
      <c r="AH542">
        <v>0.13020000000000001</v>
      </c>
      <c r="AI542">
        <v>7.2400000000000006E-2</v>
      </c>
      <c r="AJ542">
        <v>5.21E-2</v>
      </c>
      <c r="AK542">
        <v>7.0599999999999996E-2</v>
      </c>
      <c r="AL542">
        <v>5.2299999999999999E-2</v>
      </c>
      <c r="AM542">
        <v>5.5500000000000001E-2</v>
      </c>
      <c r="AN542">
        <v>4.5199999999999997E-2</v>
      </c>
      <c r="AO542">
        <v>-0.15190000000000001</v>
      </c>
    </row>
    <row r="543" spans="1:41">
      <c r="A543">
        <v>200305</v>
      </c>
      <c r="B543">
        <v>6.0499999999999998E-2</v>
      </c>
      <c r="C543">
        <v>4.7E-2</v>
      </c>
      <c r="D543">
        <v>1.8E-3</v>
      </c>
      <c r="E543">
        <v>-0.10730000000000001</v>
      </c>
      <c r="F543">
        <v>8.9999999999999998E-4</v>
      </c>
      <c r="H543">
        <v>200305</v>
      </c>
      <c r="I543">
        <v>0.1416</v>
      </c>
      <c r="J543">
        <v>0.13589999999999999</v>
      </c>
      <c r="K543">
        <v>0.1096</v>
      </c>
      <c r="L543">
        <v>0.11169999999999999</v>
      </c>
      <c r="M543">
        <v>0.1041</v>
      </c>
      <c r="N543">
        <v>7.7100000000000002E-2</v>
      </c>
      <c r="O543">
        <v>9.6100000000000005E-2</v>
      </c>
      <c r="P543">
        <v>9.4299999999999995E-2</v>
      </c>
      <c r="Q543">
        <v>8.9099999999999999E-2</v>
      </c>
      <c r="R543">
        <v>4.3499999999999997E-2</v>
      </c>
      <c r="S543">
        <v>9.8100000000000007E-2</v>
      </c>
      <c r="T543">
        <v>3.0300000000000001E-2</v>
      </c>
      <c r="U543">
        <v>8.1600000000000006E-2</v>
      </c>
      <c r="V543">
        <v>8.5400000000000004E-2</v>
      </c>
      <c r="W543">
        <v>7.1400000000000005E-2</v>
      </c>
      <c r="X543">
        <v>7.1499999999999994E-2</v>
      </c>
      <c r="Y543">
        <v>9.11E-2</v>
      </c>
      <c r="Z543">
        <v>6.7299999999999999E-2</v>
      </c>
      <c r="AA543">
        <v>8.5599999999999996E-2</v>
      </c>
      <c r="AB543">
        <v>8.3099999999999993E-2</v>
      </c>
      <c r="AC543">
        <v>8.4400000000000003E-2</v>
      </c>
      <c r="AD543">
        <v>5.4100000000000002E-2</v>
      </c>
      <c r="AE543">
        <v>0.218</v>
      </c>
      <c r="AF543">
        <v>0.1246</v>
      </c>
      <c r="AG543">
        <v>0.13669999999999999</v>
      </c>
      <c r="AH543">
        <v>9.5000000000000001E-2</v>
      </c>
      <c r="AI543">
        <v>6.25E-2</v>
      </c>
      <c r="AJ543">
        <v>4.4200000000000003E-2</v>
      </c>
      <c r="AK543">
        <v>4.5499999999999999E-2</v>
      </c>
      <c r="AL543">
        <v>1.61E-2</v>
      </c>
      <c r="AM543">
        <v>5.1499999999999997E-2</v>
      </c>
      <c r="AN543">
        <v>7.0999999999999994E-2</v>
      </c>
      <c r="AO543">
        <v>-0.14699999999999999</v>
      </c>
    </row>
    <row r="544" spans="1:41">
      <c r="A544">
        <v>200306</v>
      </c>
      <c r="B544">
        <v>1.4200000000000001E-2</v>
      </c>
      <c r="C544">
        <v>1.5299999999999999E-2</v>
      </c>
      <c r="D544">
        <v>6.7999999999999996E-3</v>
      </c>
      <c r="E544">
        <v>-0.01</v>
      </c>
      <c r="F544">
        <v>1E-3</v>
      </c>
      <c r="H544">
        <v>200306</v>
      </c>
      <c r="I544">
        <v>5.5199999999999999E-2</v>
      </c>
      <c r="J544">
        <v>5.2999999999999999E-2</v>
      </c>
      <c r="K544">
        <v>1.6500000000000001E-2</v>
      </c>
      <c r="L544">
        <v>1.7100000000000001E-2</v>
      </c>
      <c r="M544">
        <v>1.61E-2</v>
      </c>
      <c r="N544">
        <v>1.9400000000000001E-2</v>
      </c>
      <c r="O544">
        <v>2.06E-2</v>
      </c>
      <c r="P544">
        <v>6.4000000000000003E-3</v>
      </c>
      <c r="Q544">
        <v>1.8E-3</v>
      </c>
      <c r="R544">
        <v>1.3899999999999999E-2</v>
      </c>
      <c r="S544">
        <v>4.1300000000000003E-2</v>
      </c>
      <c r="T544">
        <v>1.24E-2</v>
      </c>
      <c r="U544">
        <v>7.6E-3</v>
      </c>
      <c r="V544">
        <v>1.5100000000000001E-2</v>
      </c>
      <c r="W544">
        <v>2.2200000000000001E-2</v>
      </c>
      <c r="X544">
        <v>1.52E-2</v>
      </c>
      <c r="Y544">
        <v>8.0000000000000004E-4</v>
      </c>
      <c r="Z544">
        <v>4.4000000000000003E-3</v>
      </c>
      <c r="AA544">
        <v>3.3E-3</v>
      </c>
      <c r="AB544">
        <v>1.7100000000000001E-2</v>
      </c>
      <c r="AC544">
        <v>5.1799999999999999E-2</v>
      </c>
      <c r="AD544">
        <v>3.9399999999999998E-2</v>
      </c>
      <c r="AE544">
        <v>2.0899999999999998E-2</v>
      </c>
      <c r="AF544">
        <v>4.4400000000000002E-2</v>
      </c>
      <c r="AG544">
        <v>1.1900000000000001E-2</v>
      </c>
      <c r="AH544">
        <v>2.3400000000000001E-2</v>
      </c>
      <c r="AI544">
        <v>1.3100000000000001E-2</v>
      </c>
      <c r="AJ544">
        <v>5.1000000000000004E-3</v>
      </c>
      <c r="AK544">
        <v>-1E-3</v>
      </c>
      <c r="AL544">
        <v>1.77E-2</v>
      </c>
      <c r="AM544">
        <v>1.3899999999999999E-2</v>
      </c>
      <c r="AN544">
        <v>1.7000000000000001E-2</v>
      </c>
      <c r="AO544">
        <v>-3.8999999999999998E-3</v>
      </c>
    </row>
    <row r="545" spans="1:41">
      <c r="A545">
        <v>200307</v>
      </c>
      <c r="B545">
        <v>2.3400000000000001E-2</v>
      </c>
      <c r="C545">
        <v>5.5500000000000001E-2</v>
      </c>
      <c r="D545">
        <v>-2.1100000000000001E-2</v>
      </c>
      <c r="E545">
        <v>-3.3E-3</v>
      </c>
      <c r="F545">
        <v>6.9999999999999999E-4</v>
      </c>
      <c r="H545">
        <v>200307</v>
      </c>
      <c r="I545">
        <v>9.1300000000000006E-2</v>
      </c>
      <c r="J545">
        <v>7.5499999999999998E-2</v>
      </c>
      <c r="K545">
        <v>7.7600000000000002E-2</v>
      </c>
      <c r="L545">
        <v>6.5600000000000006E-2</v>
      </c>
      <c r="M545">
        <v>5.3900000000000003E-2</v>
      </c>
      <c r="N545">
        <v>3.8899999999999997E-2</v>
      </c>
      <c r="O545">
        <v>3.8300000000000001E-2</v>
      </c>
      <c r="P545">
        <v>3.3000000000000002E-2</v>
      </c>
      <c r="Q545">
        <v>1.9E-2</v>
      </c>
      <c r="R545">
        <v>1.4999999999999999E-2</v>
      </c>
      <c r="S545">
        <v>7.6300000000000007E-2</v>
      </c>
      <c r="T545">
        <v>9.7999999999999997E-3</v>
      </c>
      <c r="U545">
        <v>4.7899999999999998E-2</v>
      </c>
      <c r="V545">
        <v>3.32E-2</v>
      </c>
      <c r="W545">
        <v>3.7100000000000001E-2</v>
      </c>
      <c r="X545">
        <v>1.23E-2</v>
      </c>
      <c r="Y545">
        <v>1.44E-2</v>
      </c>
      <c r="Z545">
        <v>2.1899999999999999E-2</v>
      </c>
      <c r="AA545">
        <v>8.8000000000000005E-3</v>
      </c>
      <c r="AB545">
        <v>1.5800000000000002E-2</v>
      </c>
      <c r="AC545">
        <v>1.83E-2</v>
      </c>
      <c r="AD545">
        <v>8.5000000000000006E-3</v>
      </c>
      <c r="AE545">
        <v>5.2699999999999997E-2</v>
      </c>
      <c r="AF545">
        <v>4.7800000000000002E-2</v>
      </c>
      <c r="AG545">
        <v>3.1600000000000003E-2</v>
      </c>
      <c r="AH545">
        <v>3.7699999999999997E-2</v>
      </c>
      <c r="AI545">
        <v>1.21E-2</v>
      </c>
      <c r="AJ545">
        <v>8.5000000000000006E-3</v>
      </c>
      <c r="AK545">
        <v>8.0999999999999996E-3</v>
      </c>
      <c r="AL545">
        <v>3.61E-2</v>
      </c>
      <c r="AM545">
        <v>1.8499999999999999E-2</v>
      </c>
      <c r="AN545">
        <v>3.15E-2</v>
      </c>
      <c r="AO545">
        <v>-2.12E-2</v>
      </c>
    </row>
    <row r="546" spans="1:41">
      <c r="A546">
        <v>200308</v>
      </c>
      <c r="B546">
        <v>2.3400000000000001E-2</v>
      </c>
      <c r="C546">
        <v>2.6599999999999999E-2</v>
      </c>
      <c r="D546">
        <v>1.7100000000000001E-2</v>
      </c>
      <c r="E546">
        <v>-5.1000000000000004E-3</v>
      </c>
      <c r="F546">
        <v>6.9999999999999999E-4</v>
      </c>
      <c r="H546">
        <v>200308</v>
      </c>
      <c r="I546">
        <v>5.1499999999999997E-2</v>
      </c>
      <c r="J546">
        <v>4.8099999999999997E-2</v>
      </c>
      <c r="K546">
        <v>4.7800000000000002E-2</v>
      </c>
      <c r="L546">
        <v>4.5999999999999999E-2</v>
      </c>
      <c r="M546">
        <v>5.7599999999999998E-2</v>
      </c>
      <c r="N546">
        <v>4.99E-2</v>
      </c>
      <c r="O546">
        <v>5.0700000000000002E-2</v>
      </c>
      <c r="P546">
        <v>4.7100000000000003E-2</v>
      </c>
      <c r="Q546">
        <v>3.7499999999999999E-2</v>
      </c>
      <c r="R546">
        <v>1.23E-2</v>
      </c>
      <c r="S546">
        <v>3.9199999999999999E-2</v>
      </c>
      <c r="T546">
        <v>8.0000000000000002E-3</v>
      </c>
      <c r="U546">
        <v>4.3099999999999999E-2</v>
      </c>
      <c r="V546">
        <v>1.34E-2</v>
      </c>
      <c r="W546">
        <v>3.3099999999999997E-2</v>
      </c>
      <c r="X546">
        <v>2.4500000000000001E-2</v>
      </c>
      <c r="Y546">
        <v>1.01E-2</v>
      </c>
      <c r="Z546">
        <v>3.2199999999999999E-2</v>
      </c>
      <c r="AA546">
        <v>3.56E-2</v>
      </c>
      <c r="AB546">
        <v>3.4099999999999998E-2</v>
      </c>
      <c r="AC546">
        <v>7.8899999999999998E-2</v>
      </c>
      <c r="AD546">
        <v>7.0900000000000005E-2</v>
      </c>
      <c r="AE546">
        <v>3.9300000000000002E-2</v>
      </c>
      <c r="AF546">
        <v>4.1500000000000002E-2</v>
      </c>
      <c r="AG546">
        <v>2.2700000000000001E-2</v>
      </c>
      <c r="AH546">
        <v>1.6199999999999999E-2</v>
      </c>
      <c r="AI546">
        <v>6.4999999999999997E-3</v>
      </c>
      <c r="AJ546">
        <v>4.6699999999999998E-2</v>
      </c>
      <c r="AK546">
        <v>1.5599999999999999E-2</v>
      </c>
      <c r="AL546">
        <v>1.41E-2</v>
      </c>
      <c r="AM546">
        <v>2.46E-2</v>
      </c>
      <c r="AN546">
        <v>4.0300000000000002E-2</v>
      </c>
      <c r="AO546">
        <v>1E-3</v>
      </c>
    </row>
    <row r="547" spans="1:41">
      <c r="A547">
        <v>200309</v>
      </c>
      <c r="B547">
        <v>-1.23E-2</v>
      </c>
      <c r="C547">
        <v>5.7000000000000002E-3</v>
      </c>
      <c r="D547">
        <v>1.01E-2</v>
      </c>
      <c r="E547">
        <v>-5.9999999999999995E-4</v>
      </c>
      <c r="F547">
        <v>8.0000000000000004E-4</v>
      </c>
      <c r="H547">
        <v>200309</v>
      </c>
      <c r="I547">
        <v>4.3799999999999999E-2</v>
      </c>
      <c r="J547">
        <v>-6.9999999999999999E-4</v>
      </c>
      <c r="K547">
        <v>-2.3800000000000002E-2</v>
      </c>
      <c r="L547">
        <v>-2.75E-2</v>
      </c>
      <c r="M547">
        <v>-2.6499999999999999E-2</v>
      </c>
      <c r="N547">
        <v>-1.5900000000000001E-2</v>
      </c>
      <c r="O547">
        <v>-1.4E-2</v>
      </c>
      <c r="P547">
        <v>-1.9E-2</v>
      </c>
      <c r="Q547">
        <v>-1.78E-2</v>
      </c>
      <c r="R547">
        <v>-1.06E-2</v>
      </c>
      <c r="S547">
        <v>5.4399999999999997E-2</v>
      </c>
      <c r="T547">
        <v>-3.3999999999999998E-3</v>
      </c>
      <c r="U547">
        <v>-2.0899999999999998E-2</v>
      </c>
      <c r="V547">
        <v>-8.5000000000000006E-3</v>
      </c>
      <c r="W547">
        <v>-1.9099999999999999E-2</v>
      </c>
      <c r="X547">
        <v>-2.23E-2</v>
      </c>
      <c r="Y547">
        <v>-1.0999999999999999E-2</v>
      </c>
      <c r="Z547">
        <v>-0.03</v>
      </c>
      <c r="AA547">
        <v>-1.2E-2</v>
      </c>
      <c r="AB547">
        <v>-1.67E-2</v>
      </c>
      <c r="AC547">
        <v>2.0999999999999999E-3</v>
      </c>
      <c r="AD547">
        <v>5.4999999999999997E-3</v>
      </c>
      <c r="AE547">
        <v>-6.6E-3</v>
      </c>
      <c r="AF547">
        <v>-1.2200000000000001E-2</v>
      </c>
      <c r="AG547">
        <v>-6.8999999999999999E-3</v>
      </c>
      <c r="AH547">
        <v>-6.8999999999999999E-3</v>
      </c>
      <c r="AI547">
        <v>2.2000000000000001E-3</v>
      </c>
      <c r="AJ547">
        <v>-2.5999999999999999E-2</v>
      </c>
      <c r="AK547">
        <v>-3.1E-2</v>
      </c>
      <c r="AL547">
        <v>-1.37E-2</v>
      </c>
      <c r="AM547">
        <v>-1.3899999999999999E-2</v>
      </c>
      <c r="AN547">
        <v>-1.5100000000000001E-2</v>
      </c>
      <c r="AO547">
        <v>-8.5000000000000006E-3</v>
      </c>
    </row>
    <row r="548" spans="1:41">
      <c r="A548">
        <v>200310</v>
      </c>
      <c r="B548">
        <v>6.08E-2</v>
      </c>
      <c r="C548">
        <v>2.9000000000000001E-2</v>
      </c>
      <c r="D548">
        <v>1.7999999999999999E-2</v>
      </c>
      <c r="E548">
        <v>3.6700000000000003E-2</v>
      </c>
      <c r="F548">
        <v>6.9999999999999999E-4</v>
      </c>
      <c r="H548">
        <v>200310</v>
      </c>
      <c r="I548">
        <v>9.3899999999999997E-2</v>
      </c>
      <c r="J548">
        <v>8.9800000000000005E-2</v>
      </c>
      <c r="K548">
        <v>8.8999999999999996E-2</v>
      </c>
      <c r="L548">
        <v>8.5999999999999993E-2</v>
      </c>
      <c r="M548">
        <v>8.72E-2</v>
      </c>
      <c r="N548">
        <v>8.3900000000000002E-2</v>
      </c>
      <c r="O548">
        <v>7.4499999999999997E-2</v>
      </c>
      <c r="P548">
        <v>8.4900000000000003E-2</v>
      </c>
      <c r="Q548">
        <v>6.5600000000000006E-2</v>
      </c>
      <c r="R548">
        <v>5.0599999999999999E-2</v>
      </c>
      <c r="S548">
        <v>4.3299999999999998E-2</v>
      </c>
      <c r="T548">
        <v>3.4099999999999998E-2</v>
      </c>
      <c r="U548">
        <v>7.0699999999999999E-2</v>
      </c>
      <c r="V548">
        <v>6.7500000000000004E-2</v>
      </c>
      <c r="W548">
        <v>7.7399999999999997E-2</v>
      </c>
      <c r="X548">
        <v>8.1699999999999995E-2</v>
      </c>
      <c r="Y548">
        <v>7.2800000000000004E-2</v>
      </c>
      <c r="Z548">
        <v>5.9499999999999997E-2</v>
      </c>
      <c r="AA548">
        <v>7.3999999999999996E-2</v>
      </c>
      <c r="AB548">
        <v>5.0200000000000002E-2</v>
      </c>
      <c r="AC548">
        <v>9.4899999999999998E-2</v>
      </c>
      <c r="AD548">
        <v>6.08E-2</v>
      </c>
      <c r="AE548">
        <v>3.7699999999999997E-2</v>
      </c>
      <c r="AF548">
        <v>4.7800000000000002E-2</v>
      </c>
      <c r="AG548">
        <v>5.3900000000000003E-2</v>
      </c>
      <c r="AH548">
        <v>4.9299999999999997E-2</v>
      </c>
      <c r="AI548">
        <v>1.12E-2</v>
      </c>
      <c r="AJ548">
        <v>6.6199999999999995E-2</v>
      </c>
      <c r="AK548">
        <v>6.5799999999999997E-2</v>
      </c>
      <c r="AL548">
        <v>8.6400000000000005E-2</v>
      </c>
      <c r="AM548">
        <v>8.09E-2</v>
      </c>
      <c r="AN548">
        <v>0.1168</v>
      </c>
      <c r="AO548">
        <v>7.9100000000000004E-2</v>
      </c>
    </row>
    <row r="549" spans="1:41">
      <c r="A549">
        <v>200311</v>
      </c>
      <c r="B549">
        <v>1.35E-2</v>
      </c>
      <c r="C549">
        <v>2.1999999999999999E-2</v>
      </c>
      <c r="D549">
        <v>1.46E-2</v>
      </c>
      <c r="E549">
        <v>1.6E-2</v>
      </c>
      <c r="F549">
        <v>6.9999999999999999E-4</v>
      </c>
      <c r="H549">
        <v>200311</v>
      </c>
      <c r="I549">
        <v>4.9000000000000002E-2</v>
      </c>
      <c r="J549">
        <v>3.9100000000000003E-2</v>
      </c>
      <c r="K549">
        <v>3.3399999999999999E-2</v>
      </c>
      <c r="L549">
        <v>3.3399999999999999E-2</v>
      </c>
      <c r="M549">
        <v>3.3500000000000002E-2</v>
      </c>
      <c r="N549">
        <v>3.5299999999999998E-2</v>
      </c>
      <c r="O549">
        <v>3.1699999999999999E-2</v>
      </c>
      <c r="P549">
        <v>2.5000000000000001E-2</v>
      </c>
      <c r="Q549">
        <v>2.01E-2</v>
      </c>
      <c r="R549">
        <v>5.7999999999999996E-3</v>
      </c>
      <c r="S549">
        <v>4.3200000000000002E-2</v>
      </c>
      <c r="T549">
        <v>4.1000000000000003E-3</v>
      </c>
      <c r="U549">
        <v>1.43E-2</v>
      </c>
      <c r="V549">
        <v>1.23E-2</v>
      </c>
      <c r="W549">
        <v>2.4199999999999999E-2</v>
      </c>
      <c r="X549">
        <v>2.3300000000000001E-2</v>
      </c>
      <c r="Y549">
        <v>7.3000000000000001E-3</v>
      </c>
      <c r="Z549">
        <v>1.83E-2</v>
      </c>
      <c r="AA549">
        <v>1.5699999999999999E-2</v>
      </c>
      <c r="AB549">
        <v>3.0599999999999999E-2</v>
      </c>
      <c r="AC549">
        <v>4.1700000000000001E-2</v>
      </c>
      <c r="AD549">
        <v>3.7600000000000001E-2</v>
      </c>
      <c r="AE549">
        <v>5.0000000000000001E-3</v>
      </c>
      <c r="AF549">
        <v>1.78E-2</v>
      </c>
      <c r="AG549">
        <v>2E-3</v>
      </c>
      <c r="AH549">
        <v>1.9199999999999998E-2</v>
      </c>
      <c r="AI549">
        <v>1.5900000000000001E-2</v>
      </c>
      <c r="AJ549">
        <v>2.3E-3</v>
      </c>
      <c r="AK549">
        <v>2.8999999999999998E-3</v>
      </c>
      <c r="AL549">
        <v>1.21E-2</v>
      </c>
      <c r="AM549">
        <v>3.9699999999999999E-2</v>
      </c>
      <c r="AN549">
        <v>3.1199999999999999E-2</v>
      </c>
      <c r="AO549">
        <v>2.6200000000000001E-2</v>
      </c>
    </row>
    <row r="550" spans="1:41">
      <c r="A550">
        <v>200312</v>
      </c>
      <c r="B550">
        <v>4.2999999999999997E-2</v>
      </c>
      <c r="C550">
        <v>-2.7900000000000001E-2</v>
      </c>
      <c r="D550">
        <v>2.6800000000000001E-2</v>
      </c>
      <c r="E550">
        <v>-5.7000000000000002E-2</v>
      </c>
      <c r="F550">
        <v>8.0000000000000004E-4</v>
      </c>
      <c r="H550">
        <v>200312</v>
      </c>
      <c r="I550">
        <v>2.6499999999999999E-2</v>
      </c>
      <c r="J550">
        <v>2.29E-2</v>
      </c>
      <c r="K550">
        <v>2.23E-2</v>
      </c>
      <c r="L550">
        <v>2.1100000000000001E-2</v>
      </c>
      <c r="M550">
        <v>1.5699999999999999E-2</v>
      </c>
      <c r="N550">
        <v>2.9600000000000001E-2</v>
      </c>
      <c r="O550">
        <v>1.77E-2</v>
      </c>
      <c r="P550">
        <v>3.0700000000000002E-2</v>
      </c>
      <c r="Q550">
        <v>3.3000000000000002E-2</v>
      </c>
      <c r="R550">
        <v>5.2999999999999999E-2</v>
      </c>
      <c r="S550">
        <v>-2.6499999999999999E-2</v>
      </c>
      <c r="T550">
        <v>3.5400000000000001E-2</v>
      </c>
      <c r="U550">
        <v>2.92E-2</v>
      </c>
      <c r="V550">
        <v>6.3100000000000003E-2</v>
      </c>
      <c r="W550">
        <v>4.1200000000000001E-2</v>
      </c>
      <c r="X550">
        <v>3.2800000000000003E-2</v>
      </c>
      <c r="Y550">
        <v>6.0299999999999999E-2</v>
      </c>
      <c r="Z550">
        <v>5.3900000000000003E-2</v>
      </c>
      <c r="AA550">
        <v>4.8000000000000001E-2</v>
      </c>
      <c r="AB550">
        <v>5.4300000000000001E-2</v>
      </c>
      <c r="AC550">
        <v>0.1031</v>
      </c>
      <c r="AD550">
        <v>6.7699999999999996E-2</v>
      </c>
      <c r="AE550">
        <v>8.9300000000000004E-2</v>
      </c>
      <c r="AF550">
        <v>7.4899999999999994E-2</v>
      </c>
      <c r="AG550">
        <v>5.91E-2</v>
      </c>
      <c r="AH550">
        <v>4.9500000000000002E-2</v>
      </c>
      <c r="AI550">
        <v>4.8300000000000003E-2</v>
      </c>
      <c r="AJ550">
        <v>3.3300000000000003E-2</v>
      </c>
      <c r="AK550">
        <v>3.8399999999999997E-2</v>
      </c>
      <c r="AL550">
        <v>1.3599999999999999E-2</v>
      </c>
      <c r="AM550">
        <v>1.72E-2</v>
      </c>
      <c r="AN550">
        <v>-1.3599999999999999E-2</v>
      </c>
      <c r="AO550">
        <v>-0.10290000000000001</v>
      </c>
    </row>
    <row r="551" spans="1:41">
      <c r="A551">
        <v>200401</v>
      </c>
      <c r="B551">
        <v>2.1499999999999998E-2</v>
      </c>
      <c r="C551">
        <v>2.6200000000000001E-2</v>
      </c>
      <c r="D551">
        <v>1.6400000000000001E-2</v>
      </c>
      <c r="E551">
        <v>2.5899999999999999E-2</v>
      </c>
      <c r="F551">
        <v>6.9999999999999999E-4</v>
      </c>
      <c r="H551">
        <v>200401</v>
      </c>
      <c r="I551">
        <v>8.3099999999999993E-2</v>
      </c>
      <c r="J551">
        <v>5.6599999999999998E-2</v>
      </c>
      <c r="K551">
        <v>4.7300000000000002E-2</v>
      </c>
      <c r="L551">
        <v>4.1799999999999997E-2</v>
      </c>
      <c r="M551">
        <v>3.1399999999999997E-2</v>
      </c>
      <c r="N551">
        <v>2.8799999999999999E-2</v>
      </c>
      <c r="O551">
        <v>3.2000000000000001E-2</v>
      </c>
      <c r="P551">
        <v>1.77E-2</v>
      </c>
      <c r="Q551">
        <v>2.7900000000000001E-2</v>
      </c>
      <c r="R551">
        <v>1.49E-2</v>
      </c>
      <c r="S551">
        <v>6.8199999999999997E-2</v>
      </c>
      <c r="T551">
        <v>1.2500000000000001E-2</v>
      </c>
      <c r="U551">
        <v>2.6200000000000001E-2</v>
      </c>
      <c r="V551">
        <v>1.24E-2</v>
      </c>
      <c r="W551">
        <v>2.5000000000000001E-2</v>
      </c>
      <c r="X551">
        <v>2.7400000000000001E-2</v>
      </c>
      <c r="Y551">
        <v>1.9599999999999999E-2</v>
      </c>
      <c r="Z551">
        <v>1.8200000000000001E-2</v>
      </c>
      <c r="AA551">
        <v>3.1E-2</v>
      </c>
      <c r="AB551">
        <v>4.5199999999999997E-2</v>
      </c>
      <c r="AC551">
        <v>1.32E-2</v>
      </c>
      <c r="AD551">
        <v>6.9999999999999999E-4</v>
      </c>
      <c r="AE551">
        <v>2.4299999999999999E-2</v>
      </c>
      <c r="AF551">
        <v>9.5999999999999992E-3</v>
      </c>
      <c r="AG551">
        <v>8.8000000000000005E-3</v>
      </c>
      <c r="AH551">
        <v>3.7499999999999999E-2</v>
      </c>
      <c r="AI551">
        <v>8.8999999999999999E-3</v>
      </c>
      <c r="AJ551">
        <v>2.1700000000000001E-2</v>
      </c>
      <c r="AK551">
        <v>2.1399999999999999E-2</v>
      </c>
      <c r="AL551">
        <v>2.01E-2</v>
      </c>
      <c r="AM551">
        <v>3.2199999999999999E-2</v>
      </c>
      <c r="AN551">
        <v>3.6200000000000003E-2</v>
      </c>
      <c r="AO551">
        <v>1.1900000000000001E-2</v>
      </c>
    </row>
    <row r="552" spans="1:41">
      <c r="A552">
        <v>200402</v>
      </c>
      <c r="B552">
        <v>1.4E-2</v>
      </c>
      <c r="C552">
        <v>-1.1599999999999999E-2</v>
      </c>
      <c r="D552">
        <v>4.1000000000000003E-3</v>
      </c>
      <c r="E552">
        <v>-1.12E-2</v>
      </c>
      <c r="F552">
        <v>5.9999999999999995E-4</v>
      </c>
      <c r="H552">
        <v>200402</v>
      </c>
      <c r="I552">
        <v>2E-3</v>
      </c>
      <c r="J552">
        <v>4.0000000000000002E-4</v>
      </c>
      <c r="K552">
        <v>1E-4</v>
      </c>
      <c r="L552">
        <v>1.3299999999999999E-2</v>
      </c>
      <c r="M552">
        <v>6.7000000000000002E-3</v>
      </c>
      <c r="N552">
        <v>2.75E-2</v>
      </c>
      <c r="O552">
        <v>2.3199999999999998E-2</v>
      </c>
      <c r="P552">
        <v>2.01E-2</v>
      </c>
      <c r="Q552">
        <v>1.9599999999999999E-2</v>
      </c>
      <c r="R552">
        <v>1.2500000000000001E-2</v>
      </c>
      <c r="S552">
        <v>-1.0500000000000001E-2</v>
      </c>
      <c r="T552">
        <v>1.49E-2</v>
      </c>
      <c r="U552">
        <v>-5.4000000000000003E-3</v>
      </c>
      <c r="V552">
        <v>2.2200000000000001E-2</v>
      </c>
      <c r="W552">
        <v>2.0899999999999998E-2</v>
      </c>
      <c r="X552">
        <v>3.3799999999999997E-2</v>
      </c>
      <c r="Y552">
        <v>1.04E-2</v>
      </c>
      <c r="Z552">
        <v>1.5100000000000001E-2</v>
      </c>
      <c r="AA552">
        <v>5.1000000000000004E-3</v>
      </c>
      <c r="AB552">
        <v>3.6999999999999998E-2</v>
      </c>
      <c r="AC552">
        <v>-4.5999999999999999E-3</v>
      </c>
      <c r="AD552">
        <v>-1.95E-2</v>
      </c>
      <c r="AE552">
        <v>1.9800000000000002E-2</v>
      </c>
      <c r="AF552">
        <v>1.5599999999999999E-2</v>
      </c>
      <c r="AG552">
        <v>1.09E-2</v>
      </c>
      <c r="AH552">
        <v>2.46E-2</v>
      </c>
      <c r="AI552">
        <v>2.5499999999999998E-2</v>
      </c>
      <c r="AJ552">
        <v>1.7500000000000002E-2</v>
      </c>
      <c r="AK552">
        <v>8.3999999999999995E-3</v>
      </c>
      <c r="AL552">
        <v>2.3900000000000001E-2</v>
      </c>
      <c r="AM552">
        <v>-6.0000000000000001E-3</v>
      </c>
      <c r="AN552">
        <v>-2.3E-3</v>
      </c>
      <c r="AO552">
        <v>-2.2100000000000002E-2</v>
      </c>
    </row>
    <row r="553" spans="1:41">
      <c r="A553">
        <v>200403</v>
      </c>
      <c r="B553">
        <v>-1.3299999999999999E-2</v>
      </c>
      <c r="C553">
        <v>1.84E-2</v>
      </c>
      <c r="D553">
        <v>5.0000000000000001E-4</v>
      </c>
      <c r="E553">
        <v>1.9E-3</v>
      </c>
      <c r="F553">
        <v>8.9999999999999998E-4</v>
      </c>
      <c r="H553">
        <v>200403</v>
      </c>
      <c r="I553">
        <v>-5.0000000000000001E-3</v>
      </c>
      <c r="J553">
        <v>-1.04E-2</v>
      </c>
      <c r="K553">
        <v>6.7000000000000002E-3</v>
      </c>
      <c r="L553">
        <v>1.03E-2</v>
      </c>
      <c r="M553">
        <v>1.2200000000000001E-2</v>
      </c>
      <c r="N553">
        <v>4.7999999999999996E-3</v>
      </c>
      <c r="O553">
        <v>-6.9999999999999999E-4</v>
      </c>
      <c r="P553">
        <v>-4.7999999999999996E-3</v>
      </c>
      <c r="Q553">
        <v>-4.1999999999999997E-3</v>
      </c>
      <c r="R553">
        <v>-0.02</v>
      </c>
      <c r="S553">
        <v>1.4999999999999999E-2</v>
      </c>
      <c r="T553">
        <v>-1.54E-2</v>
      </c>
      <c r="U553">
        <v>-2.4799999999999999E-2</v>
      </c>
      <c r="V553">
        <v>-1.5299999999999999E-2</v>
      </c>
      <c r="W553">
        <v>-6.4000000000000003E-3</v>
      </c>
      <c r="X553">
        <v>-1.5800000000000002E-2</v>
      </c>
      <c r="Y553">
        <v>-5.0000000000000001E-4</v>
      </c>
      <c r="Z553">
        <v>1.44E-2</v>
      </c>
      <c r="AA553">
        <v>-5.5999999999999999E-3</v>
      </c>
      <c r="AB553">
        <v>-1.7399999999999999E-2</v>
      </c>
      <c r="AC553">
        <v>-1E-3</v>
      </c>
      <c r="AD553">
        <v>1.44E-2</v>
      </c>
      <c r="AE553">
        <v>-1.9800000000000002E-2</v>
      </c>
      <c r="AF553">
        <v>-2.9399999999999999E-2</v>
      </c>
      <c r="AG553">
        <v>-1.11E-2</v>
      </c>
      <c r="AH553">
        <v>-5.9999999999999995E-4</v>
      </c>
      <c r="AI553">
        <v>-2.1399999999999999E-2</v>
      </c>
      <c r="AJ553">
        <v>0</v>
      </c>
      <c r="AK553">
        <v>-1.26E-2</v>
      </c>
      <c r="AL553">
        <v>-6.7000000000000002E-3</v>
      </c>
      <c r="AM553">
        <v>3.5000000000000001E-3</v>
      </c>
      <c r="AN553">
        <v>-1.55E-2</v>
      </c>
      <c r="AO553">
        <v>4.3E-3</v>
      </c>
    </row>
    <row r="554" spans="1:41">
      <c r="A554">
        <v>200404</v>
      </c>
      <c r="B554">
        <v>-1.83E-2</v>
      </c>
      <c r="C554">
        <v>-2.5499999999999998E-2</v>
      </c>
      <c r="D554">
        <v>-1.6799999999999999E-2</v>
      </c>
      <c r="E554">
        <v>-5.3699999999999998E-2</v>
      </c>
      <c r="F554">
        <v>8.0000000000000004E-4</v>
      </c>
      <c r="H554">
        <v>200404</v>
      </c>
      <c r="I554">
        <v>-4.07E-2</v>
      </c>
      <c r="J554">
        <v>-5.8999999999999997E-2</v>
      </c>
      <c r="K554">
        <v>-4.7600000000000003E-2</v>
      </c>
      <c r="L554">
        <v>-4.4299999999999999E-2</v>
      </c>
      <c r="M554">
        <v>-3.4000000000000002E-2</v>
      </c>
      <c r="N554">
        <v>-3.85E-2</v>
      </c>
      <c r="O554">
        <v>-3.09E-2</v>
      </c>
      <c r="P554">
        <v>-3.2500000000000001E-2</v>
      </c>
      <c r="Q554">
        <v>-1.89E-2</v>
      </c>
      <c r="R554">
        <v>-1.09E-2</v>
      </c>
      <c r="S554">
        <v>-2.98E-2</v>
      </c>
      <c r="T554">
        <v>9.4999999999999998E-3</v>
      </c>
      <c r="U554">
        <v>-2.9700000000000001E-2</v>
      </c>
      <c r="V554">
        <v>-2.3300000000000001E-2</v>
      </c>
      <c r="W554">
        <v>-2.7900000000000001E-2</v>
      </c>
      <c r="X554">
        <v>-2.8299999999999999E-2</v>
      </c>
      <c r="Y554">
        <v>-0.04</v>
      </c>
      <c r="Z554">
        <v>-4.1000000000000002E-2</v>
      </c>
      <c r="AA554">
        <v>-2.8400000000000002E-2</v>
      </c>
      <c r="AB554">
        <v>-2.7699999999999999E-2</v>
      </c>
      <c r="AC554">
        <v>-1.7600000000000001E-2</v>
      </c>
      <c r="AD554">
        <v>-2.7099999999999999E-2</v>
      </c>
      <c r="AE554">
        <v>2.58E-2</v>
      </c>
      <c r="AF554">
        <v>-2.8999999999999998E-3</v>
      </c>
      <c r="AG554">
        <v>8.0000000000000004E-4</v>
      </c>
      <c r="AH554">
        <v>-1.6799999999999999E-2</v>
      </c>
      <c r="AI554">
        <v>-1.37E-2</v>
      </c>
      <c r="AJ554">
        <v>-3.56E-2</v>
      </c>
      <c r="AK554">
        <v>-3.1800000000000002E-2</v>
      </c>
      <c r="AL554">
        <v>-5.9799999999999999E-2</v>
      </c>
      <c r="AM554">
        <v>-3.8699999999999998E-2</v>
      </c>
      <c r="AN554">
        <v>-7.8E-2</v>
      </c>
      <c r="AO554">
        <v>-0.1038</v>
      </c>
    </row>
    <row r="555" spans="1:41">
      <c r="A555">
        <v>200405</v>
      </c>
      <c r="B555">
        <v>1.18E-2</v>
      </c>
      <c r="C555">
        <v>-1.5E-3</v>
      </c>
      <c r="D555">
        <v>-3.0000000000000001E-3</v>
      </c>
      <c r="E555">
        <v>1.6500000000000001E-2</v>
      </c>
      <c r="F555">
        <v>5.9999999999999995E-4</v>
      </c>
      <c r="H555">
        <v>200405</v>
      </c>
      <c r="I555">
        <v>-3.5000000000000001E-3</v>
      </c>
      <c r="J555">
        <v>-6.4000000000000003E-3</v>
      </c>
      <c r="K555">
        <v>1.6199999999999999E-2</v>
      </c>
      <c r="L555">
        <v>1.9599999999999999E-2</v>
      </c>
      <c r="M555">
        <v>1.66E-2</v>
      </c>
      <c r="N555">
        <v>2.1000000000000001E-2</v>
      </c>
      <c r="O555">
        <v>1.9900000000000001E-2</v>
      </c>
      <c r="P555">
        <v>1.9E-2</v>
      </c>
      <c r="Q555">
        <v>1.9199999999999998E-2</v>
      </c>
      <c r="R555">
        <v>9.1000000000000004E-3</v>
      </c>
      <c r="S555">
        <v>-1.26E-2</v>
      </c>
      <c r="T555">
        <v>9.1000000000000004E-3</v>
      </c>
      <c r="U555">
        <v>2.8299999999999999E-2</v>
      </c>
      <c r="V555">
        <v>4.8999999999999998E-3</v>
      </c>
      <c r="W555">
        <v>1.7899999999999999E-2</v>
      </c>
      <c r="X555">
        <v>1.6999999999999999E-3</v>
      </c>
      <c r="Y555">
        <v>7.4000000000000003E-3</v>
      </c>
      <c r="Z555">
        <v>-2.5999999999999999E-3</v>
      </c>
      <c r="AA555">
        <v>7.4999999999999997E-3</v>
      </c>
      <c r="AB555">
        <v>1.41E-2</v>
      </c>
      <c r="AC555">
        <v>9.4000000000000004E-3</v>
      </c>
      <c r="AD555">
        <v>2.9999999999999997E-4</v>
      </c>
      <c r="AE555">
        <v>-2.3999999999999998E-3</v>
      </c>
      <c r="AF555">
        <v>7.1999999999999998E-3</v>
      </c>
      <c r="AG555">
        <v>1.8800000000000001E-2</v>
      </c>
      <c r="AH555">
        <v>1.9199999999999998E-2</v>
      </c>
      <c r="AI555">
        <v>-4.4999999999999997E-3</v>
      </c>
      <c r="AJ555">
        <v>1.8599999999999998E-2</v>
      </c>
      <c r="AK555">
        <v>3.3300000000000003E-2</v>
      </c>
      <c r="AL555">
        <v>6.1000000000000004E-3</v>
      </c>
      <c r="AM555">
        <v>2.3599999999999999E-2</v>
      </c>
      <c r="AN555">
        <v>2.69E-2</v>
      </c>
      <c r="AO555">
        <v>2.93E-2</v>
      </c>
    </row>
    <row r="556" spans="1:41">
      <c r="A556">
        <v>200406</v>
      </c>
      <c r="B556">
        <v>1.8599999999999998E-2</v>
      </c>
      <c r="C556">
        <v>2.2800000000000001E-2</v>
      </c>
      <c r="D556">
        <v>1.67E-2</v>
      </c>
      <c r="E556">
        <v>2.0799999999999999E-2</v>
      </c>
      <c r="F556">
        <v>8.0000000000000004E-4</v>
      </c>
      <c r="H556">
        <v>200406</v>
      </c>
      <c r="I556">
        <v>1.6899999999999998E-2</v>
      </c>
      <c r="J556">
        <v>5.2699999999999997E-2</v>
      </c>
      <c r="K556">
        <v>5.0500000000000003E-2</v>
      </c>
      <c r="L556">
        <v>5.3499999999999999E-2</v>
      </c>
      <c r="M556">
        <v>3.2500000000000001E-2</v>
      </c>
      <c r="N556">
        <v>2.69E-2</v>
      </c>
      <c r="O556">
        <v>2.8500000000000001E-2</v>
      </c>
      <c r="P556">
        <v>2.1299999999999999E-2</v>
      </c>
      <c r="Q556">
        <v>2.6599999999999999E-2</v>
      </c>
      <c r="R556">
        <v>1.23E-2</v>
      </c>
      <c r="S556">
        <v>4.5999999999999999E-3</v>
      </c>
      <c r="T556">
        <v>7.4000000000000003E-3</v>
      </c>
      <c r="U556">
        <v>1.78E-2</v>
      </c>
      <c r="V556">
        <v>1.61E-2</v>
      </c>
      <c r="W556">
        <v>3.27E-2</v>
      </c>
      <c r="X556">
        <v>1.09E-2</v>
      </c>
      <c r="Y556">
        <v>2.63E-2</v>
      </c>
      <c r="Z556">
        <v>2.63E-2</v>
      </c>
      <c r="AA556">
        <v>2.3300000000000001E-2</v>
      </c>
      <c r="AB556">
        <v>3.3300000000000003E-2</v>
      </c>
      <c r="AC556">
        <v>5.4600000000000003E-2</v>
      </c>
      <c r="AD556">
        <v>4.7199999999999999E-2</v>
      </c>
      <c r="AE556">
        <v>1.09E-2</v>
      </c>
      <c r="AF556">
        <v>1.8499999999999999E-2</v>
      </c>
      <c r="AG556">
        <v>1.6199999999999999E-2</v>
      </c>
      <c r="AH556">
        <v>1.12E-2</v>
      </c>
      <c r="AI556">
        <v>-3.7000000000000002E-3</v>
      </c>
      <c r="AJ556">
        <v>2.1299999999999999E-2</v>
      </c>
      <c r="AK556">
        <v>4.1099999999999998E-2</v>
      </c>
      <c r="AL556">
        <v>4.3799999999999999E-2</v>
      </c>
      <c r="AM556">
        <v>5.1400000000000001E-2</v>
      </c>
      <c r="AN556">
        <v>1.72E-2</v>
      </c>
      <c r="AO556">
        <v>6.3E-3</v>
      </c>
    </row>
    <row r="557" spans="1:41">
      <c r="A557">
        <v>200407</v>
      </c>
      <c r="B557">
        <v>-4.07E-2</v>
      </c>
      <c r="C557">
        <v>-3.8199999999999998E-2</v>
      </c>
      <c r="D557">
        <v>4.4400000000000002E-2</v>
      </c>
      <c r="E557">
        <v>-2.3699999999999999E-2</v>
      </c>
      <c r="F557">
        <v>1E-3</v>
      </c>
      <c r="H557">
        <v>200407</v>
      </c>
      <c r="I557">
        <v>-7.1199999999999999E-2</v>
      </c>
      <c r="J557">
        <v>-9.7500000000000003E-2</v>
      </c>
      <c r="K557">
        <v>-6.9900000000000004E-2</v>
      </c>
      <c r="L557">
        <v>-6.8699999999999997E-2</v>
      </c>
      <c r="M557">
        <v>-0.06</v>
      </c>
      <c r="N557">
        <v>-5.57E-2</v>
      </c>
      <c r="O557">
        <v>-5.1499999999999997E-2</v>
      </c>
      <c r="P557">
        <v>-5.3400000000000003E-2</v>
      </c>
      <c r="Q557">
        <v>-3.85E-2</v>
      </c>
      <c r="R557">
        <v>-3.3300000000000003E-2</v>
      </c>
      <c r="S557">
        <v>-3.7900000000000003E-2</v>
      </c>
      <c r="T557">
        <v>-6.5199999999999994E-2</v>
      </c>
      <c r="U557">
        <v>-3.3399999999999999E-2</v>
      </c>
      <c r="V557">
        <v>-5.0200000000000002E-2</v>
      </c>
      <c r="W557">
        <v>-1.7100000000000001E-2</v>
      </c>
      <c r="X557">
        <v>-2.1399999999999999E-2</v>
      </c>
      <c r="Y557">
        <v>-4.2299999999999997E-2</v>
      </c>
      <c r="Z557">
        <v>-1.7399999999999999E-2</v>
      </c>
      <c r="AA557">
        <v>-2.2700000000000001E-2</v>
      </c>
      <c r="AB557">
        <v>-1.6E-2</v>
      </c>
      <c r="AC557">
        <v>-2.4299999999999999E-2</v>
      </c>
      <c r="AD557">
        <v>4.0899999999999999E-2</v>
      </c>
      <c r="AE557">
        <v>-4.5499999999999999E-2</v>
      </c>
      <c r="AF557">
        <v>-2.8400000000000002E-2</v>
      </c>
      <c r="AG557">
        <v>-2.1700000000000001E-2</v>
      </c>
      <c r="AH557">
        <v>-4.9200000000000001E-2</v>
      </c>
      <c r="AI557">
        <v>-0.02</v>
      </c>
      <c r="AJ557">
        <v>-3.1199999999999999E-2</v>
      </c>
      <c r="AK557">
        <v>-5.9799999999999999E-2</v>
      </c>
      <c r="AL557">
        <v>-5.9799999999999999E-2</v>
      </c>
      <c r="AM557">
        <v>-6.7000000000000004E-2</v>
      </c>
      <c r="AN557">
        <v>-8.8599999999999998E-2</v>
      </c>
      <c r="AO557">
        <v>-4.3099999999999999E-2</v>
      </c>
    </row>
    <row r="558" spans="1:41">
      <c r="A558">
        <v>200408</v>
      </c>
      <c r="B558">
        <v>8.0000000000000004E-4</v>
      </c>
      <c r="C558">
        <v>-1.5699999999999999E-2</v>
      </c>
      <c r="D558">
        <v>1.18E-2</v>
      </c>
      <c r="E558">
        <v>-1.5299999999999999E-2</v>
      </c>
      <c r="F558">
        <v>1.1000000000000001E-3</v>
      </c>
      <c r="H558">
        <v>200408</v>
      </c>
      <c r="I558">
        <v>-1.5100000000000001E-2</v>
      </c>
      <c r="J558">
        <v>-1.3899999999999999E-2</v>
      </c>
      <c r="K558">
        <v>-5.7999999999999996E-3</v>
      </c>
      <c r="L558">
        <v>-1.9599999999999999E-2</v>
      </c>
      <c r="M558">
        <v>-5.7999999999999996E-3</v>
      </c>
      <c r="N558">
        <v>-1.4800000000000001E-2</v>
      </c>
      <c r="O558">
        <v>-7.3000000000000001E-3</v>
      </c>
      <c r="P558">
        <v>-4.3E-3</v>
      </c>
      <c r="Q558">
        <v>2.2000000000000001E-3</v>
      </c>
      <c r="R558">
        <v>3.5000000000000001E-3</v>
      </c>
      <c r="S558">
        <v>-1.8599999999999998E-2</v>
      </c>
      <c r="T558">
        <v>-1.3100000000000001E-2</v>
      </c>
      <c r="U558">
        <v>1.6000000000000001E-3</v>
      </c>
      <c r="V558">
        <v>1.12E-2</v>
      </c>
      <c r="W558">
        <v>1.01E-2</v>
      </c>
      <c r="X558">
        <v>1.11E-2</v>
      </c>
      <c r="Y558">
        <v>-5.9999999999999995E-4</v>
      </c>
      <c r="Z558">
        <v>8.0000000000000004E-4</v>
      </c>
      <c r="AA558">
        <v>9.2999999999999992E-3</v>
      </c>
      <c r="AB558">
        <v>9.7999999999999997E-3</v>
      </c>
      <c r="AC558">
        <v>-1.15E-2</v>
      </c>
      <c r="AD558">
        <v>1.6000000000000001E-3</v>
      </c>
      <c r="AE558">
        <v>-1.9E-3</v>
      </c>
      <c r="AF558">
        <v>1.37E-2</v>
      </c>
      <c r="AG558">
        <v>-2.0000000000000001E-4</v>
      </c>
      <c r="AH558">
        <v>6.0000000000000001E-3</v>
      </c>
      <c r="AI558">
        <v>-5.3E-3</v>
      </c>
      <c r="AJ558">
        <v>8.9999999999999993E-3</v>
      </c>
      <c r="AK558">
        <v>-1.0500000000000001E-2</v>
      </c>
      <c r="AL558">
        <v>-2E-3</v>
      </c>
      <c r="AM558">
        <v>-7.7000000000000002E-3</v>
      </c>
      <c r="AN558">
        <v>-2.0199999999999999E-2</v>
      </c>
      <c r="AO558">
        <v>-1.83E-2</v>
      </c>
    </row>
    <row r="559" spans="1:41">
      <c r="A559">
        <v>200409</v>
      </c>
      <c r="B559">
        <v>1.61E-2</v>
      </c>
      <c r="C559">
        <v>2.87E-2</v>
      </c>
      <c r="D559">
        <v>3.3E-3</v>
      </c>
      <c r="E559">
        <v>5.2600000000000001E-2</v>
      </c>
      <c r="F559">
        <v>1.1000000000000001E-3</v>
      </c>
      <c r="H559">
        <v>200409</v>
      </c>
      <c r="I559">
        <v>3.7499999999999999E-2</v>
      </c>
      <c r="J559">
        <v>5.0799999999999998E-2</v>
      </c>
      <c r="K559">
        <v>5.7099999999999998E-2</v>
      </c>
      <c r="L559">
        <v>5.3400000000000003E-2</v>
      </c>
      <c r="M559">
        <v>4.2999999999999997E-2</v>
      </c>
      <c r="N559">
        <v>3.2800000000000003E-2</v>
      </c>
      <c r="O559">
        <v>3.8300000000000001E-2</v>
      </c>
      <c r="P559">
        <v>3.0599999999999999E-2</v>
      </c>
      <c r="Q559">
        <v>3.9199999999999999E-2</v>
      </c>
      <c r="R559">
        <v>3.0000000000000001E-3</v>
      </c>
      <c r="S559">
        <v>3.4500000000000003E-2</v>
      </c>
      <c r="T559">
        <v>6.3E-3</v>
      </c>
      <c r="U559">
        <v>6.7000000000000002E-3</v>
      </c>
      <c r="V559">
        <v>1.04E-2</v>
      </c>
      <c r="W559">
        <v>2.1100000000000001E-2</v>
      </c>
      <c r="X559">
        <v>3.56E-2</v>
      </c>
      <c r="Y559">
        <v>3.4099999999999998E-2</v>
      </c>
      <c r="Z559">
        <v>1.6E-2</v>
      </c>
      <c r="AA559">
        <v>3.0700000000000002E-2</v>
      </c>
      <c r="AB559">
        <v>2.41E-2</v>
      </c>
      <c r="AC559">
        <v>3.6200000000000003E-2</v>
      </c>
      <c r="AD559">
        <v>2.9899999999999999E-2</v>
      </c>
      <c r="AE559">
        <v>2.1399999999999999E-2</v>
      </c>
      <c r="AF559">
        <v>-1.09E-2</v>
      </c>
      <c r="AG559">
        <v>-8.6E-3</v>
      </c>
      <c r="AH559">
        <v>8.6E-3</v>
      </c>
      <c r="AI559">
        <v>2.2000000000000001E-3</v>
      </c>
      <c r="AJ559">
        <v>6.7999999999999996E-3</v>
      </c>
      <c r="AK559">
        <v>3.85E-2</v>
      </c>
      <c r="AL559">
        <v>4.5699999999999998E-2</v>
      </c>
      <c r="AM559">
        <v>6.5699999999999995E-2</v>
      </c>
      <c r="AN559">
        <v>7.22E-2</v>
      </c>
      <c r="AO559">
        <v>5.0799999999999998E-2</v>
      </c>
    </row>
    <row r="560" spans="1:41">
      <c r="A560">
        <v>200410</v>
      </c>
      <c r="B560">
        <v>1.43E-2</v>
      </c>
      <c r="C560">
        <v>4.3E-3</v>
      </c>
      <c r="D560">
        <v>-8.2000000000000007E-3</v>
      </c>
      <c r="E560">
        <v>-1.52E-2</v>
      </c>
      <c r="F560">
        <v>1.1000000000000001E-3</v>
      </c>
      <c r="H560">
        <v>200410</v>
      </c>
      <c r="I560">
        <v>1.2800000000000001E-2</v>
      </c>
      <c r="J560">
        <v>1.5100000000000001E-2</v>
      </c>
      <c r="K560">
        <v>2.8500000000000001E-2</v>
      </c>
      <c r="L560">
        <v>1.49E-2</v>
      </c>
      <c r="M560">
        <v>1.9599999999999999E-2</v>
      </c>
      <c r="N560">
        <v>2.2499999999999999E-2</v>
      </c>
      <c r="O560">
        <v>2.2800000000000001E-2</v>
      </c>
      <c r="P560">
        <v>2.3800000000000002E-2</v>
      </c>
      <c r="Q560">
        <v>3.0499999999999999E-2</v>
      </c>
      <c r="R560">
        <v>7.7999999999999996E-3</v>
      </c>
      <c r="S560">
        <v>5.0000000000000001E-3</v>
      </c>
      <c r="T560">
        <v>1.47E-2</v>
      </c>
      <c r="U560">
        <v>1.6799999999999999E-2</v>
      </c>
      <c r="V560">
        <v>2.4899999999999999E-2</v>
      </c>
      <c r="W560">
        <v>4.0000000000000001E-3</v>
      </c>
      <c r="X560">
        <v>2.2700000000000001E-2</v>
      </c>
      <c r="Y560">
        <v>1.06E-2</v>
      </c>
      <c r="Z560">
        <v>1E-4</v>
      </c>
      <c r="AA560">
        <v>1.6000000000000001E-3</v>
      </c>
      <c r="AB560">
        <v>2.0899999999999998E-2</v>
      </c>
      <c r="AC560">
        <v>2.69E-2</v>
      </c>
      <c r="AD560">
        <v>1.2200000000000001E-2</v>
      </c>
      <c r="AE560">
        <v>5.5300000000000002E-2</v>
      </c>
      <c r="AF560">
        <v>2.41E-2</v>
      </c>
      <c r="AG560">
        <v>1.17E-2</v>
      </c>
      <c r="AH560">
        <v>0.01</v>
      </c>
      <c r="AI560">
        <v>2.0400000000000001E-2</v>
      </c>
      <c r="AJ560">
        <v>-1.1299999999999999E-2</v>
      </c>
      <c r="AK560">
        <v>7.1999999999999998E-3</v>
      </c>
      <c r="AL560">
        <v>1.8E-3</v>
      </c>
      <c r="AM560">
        <v>1.8700000000000001E-2</v>
      </c>
      <c r="AN560">
        <v>2.5899999999999999E-2</v>
      </c>
      <c r="AO560">
        <v>-2.9399999999999999E-2</v>
      </c>
    </row>
    <row r="561" spans="1:41">
      <c r="A561">
        <v>200411</v>
      </c>
      <c r="B561">
        <v>4.5400000000000003E-2</v>
      </c>
      <c r="C561">
        <v>4.1399999999999999E-2</v>
      </c>
      <c r="D561">
        <v>1.89E-2</v>
      </c>
      <c r="E561">
        <v>3.2300000000000002E-2</v>
      </c>
      <c r="F561">
        <v>1.5E-3</v>
      </c>
      <c r="H561">
        <v>200411</v>
      </c>
      <c r="I561">
        <v>8.0100000000000005E-2</v>
      </c>
      <c r="J561">
        <v>9.7699999999999995E-2</v>
      </c>
      <c r="K561">
        <v>9.2799999999999994E-2</v>
      </c>
      <c r="L561">
        <v>8.4400000000000003E-2</v>
      </c>
      <c r="M561">
        <v>7.2800000000000004E-2</v>
      </c>
      <c r="N561">
        <v>6.0199999999999997E-2</v>
      </c>
      <c r="O561">
        <v>6.6199999999999995E-2</v>
      </c>
      <c r="P561">
        <v>6.3899999999999998E-2</v>
      </c>
      <c r="Q561">
        <v>5.67E-2</v>
      </c>
      <c r="R561">
        <v>3.32E-2</v>
      </c>
      <c r="S561">
        <v>4.6899999999999997E-2</v>
      </c>
      <c r="T561">
        <v>2.8199999999999999E-2</v>
      </c>
      <c r="U561">
        <v>3.1199999999999999E-2</v>
      </c>
      <c r="V561">
        <v>6.2199999999999998E-2</v>
      </c>
      <c r="W561">
        <v>5.16E-2</v>
      </c>
      <c r="X561">
        <v>6.1800000000000001E-2</v>
      </c>
      <c r="Y561">
        <v>4.7800000000000002E-2</v>
      </c>
      <c r="Z561">
        <v>6.2199999999999998E-2</v>
      </c>
      <c r="AA561">
        <v>5.0500000000000003E-2</v>
      </c>
      <c r="AB561">
        <v>5.9299999999999999E-2</v>
      </c>
      <c r="AC561">
        <v>7.6100000000000001E-2</v>
      </c>
      <c r="AD561">
        <v>4.7899999999999998E-2</v>
      </c>
      <c r="AE561">
        <v>4.1500000000000002E-2</v>
      </c>
      <c r="AF561">
        <v>1.1599999999999999E-2</v>
      </c>
      <c r="AG561">
        <v>3.6200000000000003E-2</v>
      </c>
      <c r="AH561">
        <v>5.4800000000000001E-2</v>
      </c>
      <c r="AI561">
        <v>3.7699999999999997E-2</v>
      </c>
      <c r="AJ561">
        <v>4.2599999999999999E-2</v>
      </c>
      <c r="AK561">
        <v>5.57E-2</v>
      </c>
      <c r="AL561">
        <v>5.91E-2</v>
      </c>
      <c r="AM561">
        <v>7.0900000000000005E-2</v>
      </c>
      <c r="AN561">
        <v>9.7799999999999998E-2</v>
      </c>
      <c r="AO561">
        <v>5.6300000000000003E-2</v>
      </c>
    </row>
    <row r="562" spans="1:41">
      <c r="A562">
        <v>200412</v>
      </c>
      <c r="B562">
        <v>3.4299999999999997E-2</v>
      </c>
      <c r="C562">
        <v>1.9E-3</v>
      </c>
      <c r="D562">
        <v>-3.5000000000000001E-3</v>
      </c>
      <c r="E562">
        <v>-2.8500000000000001E-2</v>
      </c>
      <c r="F562">
        <v>1.6000000000000001E-3</v>
      </c>
      <c r="H562">
        <v>200412</v>
      </c>
      <c r="I562">
        <v>6.25E-2</v>
      </c>
      <c r="J562">
        <v>3.09E-2</v>
      </c>
      <c r="K562">
        <v>3.6799999999999999E-2</v>
      </c>
      <c r="L562">
        <v>2.6200000000000001E-2</v>
      </c>
      <c r="M562">
        <v>2.6200000000000001E-2</v>
      </c>
      <c r="N562">
        <v>4.3200000000000002E-2</v>
      </c>
      <c r="O562">
        <v>4.9299999999999997E-2</v>
      </c>
      <c r="P562">
        <v>3.5999999999999997E-2</v>
      </c>
      <c r="Q562">
        <v>3.0300000000000001E-2</v>
      </c>
      <c r="R562">
        <v>3.3399999999999999E-2</v>
      </c>
      <c r="S562">
        <v>2.9100000000000001E-2</v>
      </c>
      <c r="T562">
        <v>4.0399999999999998E-2</v>
      </c>
      <c r="U562">
        <v>3.15E-2</v>
      </c>
      <c r="V562">
        <v>4.5400000000000003E-2</v>
      </c>
      <c r="W562">
        <v>2.35E-2</v>
      </c>
      <c r="X562">
        <v>1.1299999999999999E-2</v>
      </c>
      <c r="Y562">
        <v>3.1800000000000002E-2</v>
      </c>
      <c r="Z562">
        <v>3.3300000000000003E-2</v>
      </c>
      <c r="AA562">
        <v>3.4599999999999999E-2</v>
      </c>
      <c r="AB562">
        <v>3.6799999999999999E-2</v>
      </c>
      <c r="AC562">
        <v>3.3099999999999997E-2</v>
      </c>
      <c r="AD562">
        <v>-7.3000000000000001E-3</v>
      </c>
      <c r="AE562">
        <v>7.2099999999999997E-2</v>
      </c>
      <c r="AF562">
        <v>2.8000000000000001E-2</v>
      </c>
      <c r="AG562">
        <v>4.5400000000000003E-2</v>
      </c>
      <c r="AH562">
        <v>4.8000000000000001E-2</v>
      </c>
      <c r="AI562">
        <v>3.2500000000000001E-2</v>
      </c>
      <c r="AJ562">
        <v>3.4000000000000002E-2</v>
      </c>
      <c r="AK562">
        <v>2.8899999999999999E-2</v>
      </c>
      <c r="AL562">
        <v>2.2200000000000001E-2</v>
      </c>
      <c r="AM562">
        <v>7.6E-3</v>
      </c>
      <c r="AN562">
        <v>1.9199999999999998E-2</v>
      </c>
      <c r="AO562">
        <v>-5.2900000000000003E-2</v>
      </c>
    </row>
    <row r="563" spans="1:41">
      <c r="A563">
        <v>200501</v>
      </c>
      <c r="B563">
        <v>-2.75E-2</v>
      </c>
      <c r="C563">
        <v>-1.6799999999999999E-2</v>
      </c>
      <c r="D563">
        <v>2.5999999999999999E-2</v>
      </c>
      <c r="E563">
        <v>3.1199999999999999E-2</v>
      </c>
      <c r="F563">
        <v>1.6000000000000001E-3</v>
      </c>
      <c r="H563">
        <v>200501</v>
      </c>
      <c r="I563">
        <v>-3.6600000000000001E-2</v>
      </c>
      <c r="J563">
        <v>-4.7699999999999999E-2</v>
      </c>
      <c r="K563">
        <v>-4.3499999999999997E-2</v>
      </c>
      <c r="L563">
        <v>-3.5999999999999997E-2</v>
      </c>
      <c r="M563">
        <v>-4.1599999999999998E-2</v>
      </c>
      <c r="N563">
        <v>-2.46E-2</v>
      </c>
      <c r="O563">
        <v>-1.7500000000000002E-2</v>
      </c>
      <c r="P563">
        <v>-3.7199999999999997E-2</v>
      </c>
      <c r="Q563">
        <v>-1.32E-2</v>
      </c>
      <c r="R563">
        <v>-2.7300000000000001E-2</v>
      </c>
      <c r="S563">
        <v>-9.2999999999999992E-3</v>
      </c>
      <c r="T563">
        <v>-3.4299999999999997E-2</v>
      </c>
      <c r="U563">
        <v>-3.7999999999999999E-2</v>
      </c>
      <c r="V563">
        <v>-2.2700000000000001E-2</v>
      </c>
      <c r="W563">
        <v>-2.2100000000000002E-2</v>
      </c>
      <c r="X563">
        <v>-0.01</v>
      </c>
      <c r="Y563">
        <v>-2.4299999999999999E-2</v>
      </c>
      <c r="Z563">
        <v>-2.8199999999999999E-2</v>
      </c>
      <c r="AA563">
        <v>-1.9699999999999999E-2</v>
      </c>
      <c r="AB563">
        <v>-1.5599999999999999E-2</v>
      </c>
      <c r="AC563">
        <v>-1.46E-2</v>
      </c>
      <c r="AD563">
        <v>1.9699999999999999E-2</v>
      </c>
      <c r="AE563">
        <v>-6.9500000000000006E-2</v>
      </c>
      <c r="AF563">
        <v>-2.23E-2</v>
      </c>
      <c r="AG563">
        <v>-3.32E-2</v>
      </c>
      <c r="AH563">
        <v>-2.1000000000000001E-2</v>
      </c>
      <c r="AI563">
        <v>-1.9300000000000001E-2</v>
      </c>
      <c r="AJ563">
        <v>-1.1599999999999999E-2</v>
      </c>
      <c r="AK563">
        <v>-2.6200000000000001E-2</v>
      </c>
      <c r="AL563">
        <v>-1.9E-3</v>
      </c>
      <c r="AM563">
        <v>-2.2499999999999999E-2</v>
      </c>
      <c r="AN563">
        <v>-4.1500000000000002E-2</v>
      </c>
      <c r="AO563">
        <v>2.8000000000000001E-2</v>
      </c>
    </row>
    <row r="564" spans="1:41">
      <c r="A564">
        <v>200502</v>
      </c>
      <c r="B564">
        <v>1.89E-2</v>
      </c>
      <c r="C564">
        <v>-7.3000000000000001E-3</v>
      </c>
      <c r="D564">
        <v>2.81E-2</v>
      </c>
      <c r="E564">
        <v>3.1800000000000002E-2</v>
      </c>
      <c r="F564">
        <v>1.6000000000000001E-3</v>
      </c>
      <c r="H564">
        <v>200502</v>
      </c>
      <c r="I564">
        <v>7.7000000000000002E-3</v>
      </c>
      <c r="J564">
        <v>-2.8999999999999998E-3</v>
      </c>
      <c r="K564">
        <v>2.18E-2</v>
      </c>
      <c r="L564">
        <v>2.9000000000000001E-2</v>
      </c>
      <c r="M564">
        <v>2.1100000000000001E-2</v>
      </c>
      <c r="N564">
        <v>1.9900000000000001E-2</v>
      </c>
      <c r="O564">
        <v>3.3500000000000002E-2</v>
      </c>
      <c r="P564">
        <v>2.23E-2</v>
      </c>
      <c r="Q564">
        <v>3.5299999999999998E-2</v>
      </c>
      <c r="R564">
        <v>1.5100000000000001E-2</v>
      </c>
      <c r="S564">
        <v>-7.4000000000000003E-3</v>
      </c>
      <c r="T564">
        <v>3.2000000000000002E-3</v>
      </c>
      <c r="U564">
        <v>7.4999999999999997E-3</v>
      </c>
      <c r="V564">
        <v>1.17E-2</v>
      </c>
      <c r="W564">
        <v>5.5100000000000003E-2</v>
      </c>
      <c r="X564">
        <v>3.6700000000000003E-2</v>
      </c>
      <c r="Y564">
        <v>2.4299999999999999E-2</v>
      </c>
      <c r="Z564">
        <v>0.02</v>
      </c>
      <c r="AA564">
        <v>1.8599999999999998E-2</v>
      </c>
      <c r="AB564">
        <v>3.32E-2</v>
      </c>
      <c r="AC564">
        <v>4.7300000000000002E-2</v>
      </c>
      <c r="AD564">
        <v>4.41E-2</v>
      </c>
      <c r="AE564">
        <v>3.95E-2</v>
      </c>
      <c r="AF564">
        <v>2.5000000000000001E-3</v>
      </c>
      <c r="AG564">
        <v>-9.9000000000000008E-3</v>
      </c>
      <c r="AH564">
        <v>0</v>
      </c>
      <c r="AI564">
        <v>3.5000000000000001E-3</v>
      </c>
      <c r="AJ564">
        <v>1.09E-2</v>
      </c>
      <c r="AK564">
        <v>7.9299999999999995E-2</v>
      </c>
      <c r="AL564">
        <v>3.8199999999999998E-2</v>
      </c>
      <c r="AM564">
        <v>2.23E-2</v>
      </c>
      <c r="AN564">
        <v>5.2499999999999998E-2</v>
      </c>
      <c r="AO564">
        <v>1.2999999999999999E-2</v>
      </c>
    </row>
    <row r="565" spans="1:41">
      <c r="A565">
        <v>200503</v>
      </c>
      <c r="B565">
        <v>-1.9599999999999999E-2</v>
      </c>
      <c r="C565">
        <v>-1.3599999999999999E-2</v>
      </c>
      <c r="D565">
        <v>1.7600000000000001E-2</v>
      </c>
      <c r="E565">
        <v>9.4000000000000004E-3</v>
      </c>
      <c r="F565">
        <v>2.0999999999999999E-3</v>
      </c>
      <c r="H565">
        <v>200503</v>
      </c>
      <c r="I565">
        <v>-4.3799999999999999E-2</v>
      </c>
      <c r="J565">
        <v>-3.6900000000000002E-2</v>
      </c>
      <c r="K565">
        <v>-2.86E-2</v>
      </c>
      <c r="L565">
        <v>-2.2700000000000001E-2</v>
      </c>
      <c r="M565">
        <v>-3.1300000000000001E-2</v>
      </c>
      <c r="N565">
        <v>-1.7000000000000001E-2</v>
      </c>
      <c r="O565">
        <v>-1.0699999999999999E-2</v>
      </c>
      <c r="P565">
        <v>-1.37E-2</v>
      </c>
      <c r="Q565">
        <v>-5.1000000000000004E-3</v>
      </c>
      <c r="R565">
        <v>-2.1299999999999999E-2</v>
      </c>
      <c r="S565">
        <v>-2.2499999999999999E-2</v>
      </c>
      <c r="T565">
        <v>-1.6199999999999999E-2</v>
      </c>
      <c r="U565">
        <v>-1.29E-2</v>
      </c>
      <c r="V565">
        <v>-2.0199999999999999E-2</v>
      </c>
      <c r="W565">
        <v>-4.4900000000000002E-2</v>
      </c>
      <c r="X565">
        <v>-2.4299999999999999E-2</v>
      </c>
      <c r="Y565">
        <v>-1.21E-2</v>
      </c>
      <c r="Z565">
        <v>-1.7999999999999999E-2</v>
      </c>
      <c r="AA565">
        <v>-1.0699999999999999E-2</v>
      </c>
      <c r="AB565">
        <v>2E-3</v>
      </c>
      <c r="AC565">
        <v>-1.09E-2</v>
      </c>
      <c r="AD565">
        <v>5.3E-3</v>
      </c>
      <c r="AE565">
        <v>-3.1099999999999999E-2</v>
      </c>
      <c r="AF565">
        <v>-3.2199999999999999E-2</v>
      </c>
      <c r="AG565">
        <v>-1.89E-2</v>
      </c>
      <c r="AH565">
        <v>-2.3800000000000002E-2</v>
      </c>
      <c r="AI565">
        <v>-1.0699999999999999E-2</v>
      </c>
      <c r="AJ565">
        <v>-9.4000000000000004E-3</v>
      </c>
      <c r="AK565">
        <v>-2.3800000000000002E-2</v>
      </c>
      <c r="AL565">
        <v>-1.32E-2</v>
      </c>
      <c r="AM565">
        <v>-1.1299999999999999E-2</v>
      </c>
      <c r="AN565">
        <v>-1.7399999999999999E-2</v>
      </c>
      <c r="AO565">
        <v>1.37E-2</v>
      </c>
    </row>
    <row r="566" spans="1:41">
      <c r="A566">
        <v>200504</v>
      </c>
      <c r="B566">
        <v>-2.6100000000000002E-2</v>
      </c>
      <c r="C566">
        <v>-0.04</v>
      </c>
      <c r="D566">
        <v>-4.4000000000000003E-3</v>
      </c>
      <c r="E566">
        <v>-8.3000000000000001E-3</v>
      </c>
      <c r="F566">
        <v>2.0999999999999999E-3</v>
      </c>
      <c r="H566">
        <v>200504</v>
      </c>
      <c r="I566">
        <v>-6.0499999999999998E-2</v>
      </c>
      <c r="J566">
        <v>-6.7900000000000002E-2</v>
      </c>
      <c r="K566">
        <v>-6.83E-2</v>
      </c>
      <c r="L566">
        <v>-6.4699999999999994E-2</v>
      </c>
      <c r="M566">
        <v>-5.67E-2</v>
      </c>
      <c r="N566">
        <v>-4.3900000000000002E-2</v>
      </c>
      <c r="O566">
        <v>-4.1599999999999998E-2</v>
      </c>
      <c r="P566">
        <v>-4.19E-2</v>
      </c>
      <c r="Q566">
        <v>-3.3000000000000002E-2</v>
      </c>
      <c r="R566">
        <v>-1.52E-2</v>
      </c>
      <c r="S566">
        <v>-4.53E-2</v>
      </c>
      <c r="T566">
        <v>-1.1299999999999999E-2</v>
      </c>
      <c r="U566">
        <v>-2.9499999999999998E-2</v>
      </c>
      <c r="V566">
        <v>-2.1100000000000001E-2</v>
      </c>
      <c r="W566">
        <v>-3.5499999999999997E-2</v>
      </c>
      <c r="X566">
        <v>-4.9200000000000001E-2</v>
      </c>
      <c r="Y566">
        <v>-3.49E-2</v>
      </c>
      <c r="Z566">
        <v>-1.9300000000000001E-2</v>
      </c>
      <c r="AA566">
        <v>-2.53E-2</v>
      </c>
      <c r="AB566">
        <v>-2.6100000000000002E-2</v>
      </c>
      <c r="AC566">
        <v>-4.8000000000000001E-2</v>
      </c>
      <c r="AD566">
        <v>-3.6700000000000003E-2</v>
      </c>
      <c r="AE566">
        <v>-3.4700000000000002E-2</v>
      </c>
      <c r="AF566">
        <v>-9.7000000000000003E-3</v>
      </c>
      <c r="AG566">
        <v>-2.98E-2</v>
      </c>
      <c r="AH566">
        <v>-2.8799999999999999E-2</v>
      </c>
      <c r="AI566">
        <v>-1.17E-2</v>
      </c>
      <c r="AJ566">
        <v>-1.5599999999999999E-2</v>
      </c>
      <c r="AK566">
        <v>-2.3599999999999999E-2</v>
      </c>
      <c r="AL566">
        <v>-2.1000000000000001E-2</v>
      </c>
      <c r="AM566">
        <v>-5.2299999999999999E-2</v>
      </c>
      <c r="AN566">
        <v>-6.7799999999999999E-2</v>
      </c>
      <c r="AO566">
        <v>-3.3099999999999997E-2</v>
      </c>
    </row>
    <row r="567" spans="1:41">
      <c r="A567">
        <v>200505</v>
      </c>
      <c r="B567">
        <v>3.6499999999999998E-2</v>
      </c>
      <c r="C567">
        <v>0.03</v>
      </c>
      <c r="D567">
        <v>-1.23E-2</v>
      </c>
      <c r="E567">
        <v>4.1000000000000003E-3</v>
      </c>
      <c r="F567">
        <v>2.3999999999999998E-3</v>
      </c>
      <c r="H567">
        <v>200505</v>
      </c>
      <c r="I567">
        <v>4.0899999999999999E-2</v>
      </c>
      <c r="J567">
        <v>6.3100000000000003E-2</v>
      </c>
      <c r="K567">
        <v>6.9699999999999998E-2</v>
      </c>
      <c r="L567">
        <v>7.1499999999999994E-2</v>
      </c>
      <c r="M567">
        <v>6.2700000000000006E-2</v>
      </c>
      <c r="N567">
        <v>0.05</v>
      </c>
      <c r="O567">
        <v>6.1100000000000002E-2</v>
      </c>
      <c r="P567">
        <v>5.2200000000000003E-2</v>
      </c>
      <c r="Q567">
        <v>3.4099999999999998E-2</v>
      </c>
      <c r="R567">
        <v>2.7199999999999998E-2</v>
      </c>
      <c r="S567">
        <v>1.37E-2</v>
      </c>
      <c r="T567">
        <v>4.2200000000000001E-2</v>
      </c>
      <c r="U567">
        <v>3.8300000000000001E-2</v>
      </c>
      <c r="V567">
        <v>3.1199999999999999E-2</v>
      </c>
      <c r="W567">
        <v>2.9399999999999999E-2</v>
      </c>
      <c r="X567">
        <v>3.3300000000000003E-2</v>
      </c>
      <c r="Y567">
        <v>4.3700000000000003E-2</v>
      </c>
      <c r="Z567">
        <v>2.1999999999999999E-2</v>
      </c>
      <c r="AA567">
        <v>2.6599999999999999E-2</v>
      </c>
      <c r="AB567">
        <v>3.44E-2</v>
      </c>
      <c r="AC567">
        <v>4.2200000000000001E-2</v>
      </c>
      <c r="AD567">
        <v>0</v>
      </c>
      <c r="AE567">
        <v>5.6500000000000002E-2</v>
      </c>
      <c r="AF567">
        <v>5.11E-2</v>
      </c>
      <c r="AG567">
        <v>1.61E-2</v>
      </c>
      <c r="AH567">
        <v>2.6599999999999999E-2</v>
      </c>
      <c r="AI567">
        <v>3.9899999999999998E-2</v>
      </c>
      <c r="AJ567">
        <v>3.7699999999999997E-2</v>
      </c>
      <c r="AK567">
        <v>1.3299999999999999E-2</v>
      </c>
      <c r="AL567">
        <v>4.3299999999999998E-2</v>
      </c>
      <c r="AM567">
        <v>2.9000000000000001E-2</v>
      </c>
      <c r="AN567">
        <v>6.1699999999999998E-2</v>
      </c>
      <c r="AO567">
        <v>5.1999999999999998E-3</v>
      </c>
    </row>
    <row r="568" spans="1:41">
      <c r="A568">
        <v>200506</v>
      </c>
      <c r="B568">
        <v>5.5999999999999999E-3</v>
      </c>
      <c r="C568">
        <v>2.5600000000000001E-2</v>
      </c>
      <c r="D568">
        <v>2.7799999999999998E-2</v>
      </c>
      <c r="E568">
        <v>2.0799999999999999E-2</v>
      </c>
      <c r="F568">
        <v>2.3E-3</v>
      </c>
      <c r="H568">
        <v>200506</v>
      </c>
      <c r="I568">
        <v>3.7999999999999999E-2</v>
      </c>
      <c r="J568">
        <v>4.6600000000000003E-2</v>
      </c>
      <c r="K568">
        <v>4.0800000000000003E-2</v>
      </c>
      <c r="L568">
        <v>3.5000000000000003E-2</v>
      </c>
      <c r="M568">
        <v>2.7699999999999999E-2</v>
      </c>
      <c r="N568">
        <v>2.6599999999999999E-2</v>
      </c>
      <c r="O568">
        <v>2.7400000000000001E-2</v>
      </c>
      <c r="P568">
        <v>2.0400000000000001E-2</v>
      </c>
      <c r="Q568">
        <v>2.35E-2</v>
      </c>
      <c r="R568">
        <v>-8.6999999999999994E-3</v>
      </c>
      <c r="S568">
        <v>4.6699999999999998E-2</v>
      </c>
      <c r="T568">
        <v>-1.52E-2</v>
      </c>
      <c r="U568">
        <v>-8.9999999999999993E-3</v>
      </c>
      <c r="V568">
        <v>1.6999999999999999E-3</v>
      </c>
      <c r="W568">
        <v>1.84E-2</v>
      </c>
      <c r="X568">
        <v>2.07E-2</v>
      </c>
      <c r="Y568">
        <v>2.0400000000000001E-2</v>
      </c>
      <c r="Z568">
        <v>2.3800000000000002E-2</v>
      </c>
      <c r="AA568">
        <v>2.4299999999999999E-2</v>
      </c>
      <c r="AB568">
        <v>2.1399999999999999E-2</v>
      </c>
      <c r="AC568">
        <v>3.9800000000000002E-2</v>
      </c>
      <c r="AD568">
        <v>5.5E-2</v>
      </c>
      <c r="AE568">
        <v>6.9999999999999999E-4</v>
      </c>
      <c r="AF568">
        <v>-2.2000000000000001E-3</v>
      </c>
      <c r="AG568">
        <v>-8.0000000000000004E-4</v>
      </c>
      <c r="AH568">
        <v>5.0000000000000001E-4</v>
      </c>
      <c r="AI568">
        <v>-8.2000000000000007E-3</v>
      </c>
      <c r="AJ568">
        <v>-6.4999999999999997E-3</v>
      </c>
      <c r="AK568">
        <v>1.1999999999999999E-3</v>
      </c>
      <c r="AL568">
        <v>1.4800000000000001E-2</v>
      </c>
      <c r="AM568">
        <v>2.81E-2</v>
      </c>
      <c r="AN568">
        <v>5.3900000000000003E-2</v>
      </c>
      <c r="AO568">
        <v>5.3199999999999997E-2</v>
      </c>
    </row>
    <row r="569" spans="1:41">
      <c r="A569">
        <v>200507</v>
      </c>
      <c r="B569">
        <v>3.9199999999999999E-2</v>
      </c>
      <c r="C569">
        <v>2.7900000000000001E-2</v>
      </c>
      <c r="D569">
        <v>-4.3E-3</v>
      </c>
      <c r="E569">
        <v>4.0000000000000002E-4</v>
      </c>
      <c r="F569">
        <v>2.3999999999999998E-3</v>
      </c>
      <c r="H569">
        <v>200507</v>
      </c>
      <c r="I569">
        <v>7.6600000000000001E-2</v>
      </c>
      <c r="J569">
        <v>6.25E-2</v>
      </c>
      <c r="K569">
        <v>7.2599999999999998E-2</v>
      </c>
      <c r="L569">
        <v>5.91E-2</v>
      </c>
      <c r="M569">
        <v>5.5199999999999999E-2</v>
      </c>
      <c r="N569">
        <v>5.0299999999999997E-2</v>
      </c>
      <c r="O569">
        <v>5.5E-2</v>
      </c>
      <c r="P569">
        <v>5.1700000000000003E-2</v>
      </c>
      <c r="Q569">
        <v>4.6100000000000002E-2</v>
      </c>
      <c r="R569">
        <v>3.04E-2</v>
      </c>
      <c r="S569">
        <v>4.6199999999999998E-2</v>
      </c>
      <c r="T569">
        <v>3.9100000000000003E-2</v>
      </c>
      <c r="U569">
        <v>5.7700000000000001E-2</v>
      </c>
      <c r="V569">
        <v>4.0899999999999999E-2</v>
      </c>
      <c r="W569">
        <v>1.4E-2</v>
      </c>
      <c r="X569">
        <v>4.82E-2</v>
      </c>
      <c r="Y569">
        <v>2.7400000000000001E-2</v>
      </c>
      <c r="Z569">
        <v>3.8300000000000001E-2</v>
      </c>
      <c r="AA569">
        <v>3.2899999999999999E-2</v>
      </c>
      <c r="AB569">
        <v>4.82E-2</v>
      </c>
      <c r="AC569">
        <v>5.1999999999999998E-2</v>
      </c>
      <c r="AD569">
        <v>1.29E-2</v>
      </c>
      <c r="AE569">
        <v>6.83E-2</v>
      </c>
      <c r="AF569">
        <v>3.9300000000000002E-2</v>
      </c>
      <c r="AG569">
        <v>3.2800000000000003E-2</v>
      </c>
      <c r="AH569">
        <v>4.0899999999999999E-2</v>
      </c>
      <c r="AI569">
        <v>2.4500000000000001E-2</v>
      </c>
      <c r="AJ569">
        <v>3.9199999999999999E-2</v>
      </c>
      <c r="AK569">
        <v>3.1300000000000001E-2</v>
      </c>
      <c r="AL569">
        <v>3.4000000000000002E-2</v>
      </c>
      <c r="AM569">
        <v>5.7000000000000002E-2</v>
      </c>
      <c r="AN569">
        <v>5.74E-2</v>
      </c>
      <c r="AO569">
        <v>-1.09E-2</v>
      </c>
    </row>
    <row r="570" spans="1:41">
      <c r="A570">
        <v>200508</v>
      </c>
      <c r="B570">
        <v>-1.2200000000000001E-2</v>
      </c>
      <c r="C570">
        <v>-8.9999999999999993E-3</v>
      </c>
      <c r="D570">
        <v>1.43E-2</v>
      </c>
      <c r="E570">
        <v>2.2100000000000002E-2</v>
      </c>
      <c r="F570">
        <v>3.0000000000000001E-3</v>
      </c>
      <c r="H570">
        <v>200508</v>
      </c>
      <c r="I570">
        <v>-1.2999999999999999E-2</v>
      </c>
      <c r="J570">
        <v>-1.9199999999999998E-2</v>
      </c>
      <c r="K570">
        <v>-2.0799999999999999E-2</v>
      </c>
      <c r="L570">
        <v>-1.8100000000000002E-2</v>
      </c>
      <c r="M570">
        <v>-1.8800000000000001E-2</v>
      </c>
      <c r="N570">
        <v>-9.4999999999999998E-3</v>
      </c>
      <c r="O570">
        <v>-1.06E-2</v>
      </c>
      <c r="P570">
        <v>-8.9999999999999993E-3</v>
      </c>
      <c r="Q570">
        <v>-1.55E-2</v>
      </c>
      <c r="R570">
        <v>-1.0999999999999999E-2</v>
      </c>
      <c r="S570">
        <v>-2E-3</v>
      </c>
      <c r="T570">
        <v>-2.29E-2</v>
      </c>
      <c r="U570">
        <v>-1.6799999999999999E-2</v>
      </c>
      <c r="V570">
        <v>-1.7600000000000001E-2</v>
      </c>
      <c r="W570">
        <v>-4.0000000000000001E-3</v>
      </c>
      <c r="X570">
        <v>-2.9999999999999997E-4</v>
      </c>
      <c r="Y570">
        <v>-9.1000000000000004E-3</v>
      </c>
      <c r="Z570">
        <v>-5.4000000000000003E-3</v>
      </c>
      <c r="AA570">
        <v>-1.4E-2</v>
      </c>
      <c r="AB570">
        <v>1.7399999999999999E-2</v>
      </c>
      <c r="AC570">
        <v>-2.4899999999999999E-2</v>
      </c>
      <c r="AD570">
        <v>-2E-3</v>
      </c>
      <c r="AE570">
        <v>-3.3599999999999998E-2</v>
      </c>
      <c r="AF570">
        <v>-3.5499999999999997E-2</v>
      </c>
      <c r="AG570">
        <v>1.6000000000000001E-3</v>
      </c>
      <c r="AH570">
        <v>-1.84E-2</v>
      </c>
      <c r="AI570">
        <v>-2.64E-2</v>
      </c>
      <c r="AJ570">
        <v>-6.4000000000000003E-3</v>
      </c>
      <c r="AK570">
        <v>-6.1999999999999998E-3</v>
      </c>
      <c r="AL570">
        <v>-5.1999999999999998E-3</v>
      </c>
      <c r="AM570">
        <v>1.5800000000000002E-2</v>
      </c>
      <c r="AN570">
        <v>8.5000000000000006E-3</v>
      </c>
      <c r="AO570">
        <v>4.2099999999999999E-2</v>
      </c>
    </row>
    <row r="571" spans="1:41">
      <c r="A571">
        <v>200509</v>
      </c>
      <c r="B571">
        <v>4.7999999999999996E-3</v>
      </c>
      <c r="C571">
        <v>-6.7999999999999996E-3</v>
      </c>
      <c r="D571">
        <v>1.14E-2</v>
      </c>
      <c r="E571">
        <v>3.4799999999999998E-2</v>
      </c>
      <c r="F571">
        <v>2.8999999999999998E-3</v>
      </c>
      <c r="H571">
        <v>200509</v>
      </c>
      <c r="I571">
        <v>8.8999999999999999E-3</v>
      </c>
      <c r="J571">
        <v>-2.0999999999999999E-3</v>
      </c>
      <c r="K571">
        <v>-2.0999999999999999E-3</v>
      </c>
      <c r="L571">
        <v>7.7999999999999996E-3</v>
      </c>
      <c r="M571">
        <v>2.8999999999999998E-3</v>
      </c>
      <c r="N571">
        <v>2.3999999999999998E-3</v>
      </c>
      <c r="O571">
        <v>1.01E-2</v>
      </c>
      <c r="P571">
        <v>9.2999999999999992E-3</v>
      </c>
      <c r="Q571">
        <v>1.6199999999999999E-2</v>
      </c>
      <c r="R571">
        <v>1.9E-3</v>
      </c>
      <c r="S571">
        <v>7.0000000000000001E-3</v>
      </c>
      <c r="T571">
        <v>1.1999999999999999E-3</v>
      </c>
      <c r="U571">
        <v>-1.7100000000000001E-2</v>
      </c>
      <c r="V571">
        <v>1.8E-3</v>
      </c>
      <c r="W571">
        <v>1.7500000000000002E-2</v>
      </c>
      <c r="X571">
        <v>1.37E-2</v>
      </c>
      <c r="Y571">
        <v>3.3E-3</v>
      </c>
      <c r="Z571">
        <v>1.1599999999999999E-2</v>
      </c>
      <c r="AA571">
        <v>1.0200000000000001E-2</v>
      </c>
      <c r="AB571">
        <v>3.0200000000000001E-2</v>
      </c>
      <c r="AC571">
        <v>1.6000000000000001E-3</v>
      </c>
      <c r="AD571">
        <v>4.0000000000000002E-4</v>
      </c>
      <c r="AE571">
        <v>-2.4899999999999999E-2</v>
      </c>
      <c r="AF571">
        <v>-7.7999999999999996E-3</v>
      </c>
      <c r="AG571">
        <v>-3.7000000000000002E-3</v>
      </c>
      <c r="AH571">
        <v>-1.21E-2</v>
      </c>
      <c r="AI571">
        <v>6.1000000000000004E-3</v>
      </c>
      <c r="AJ571">
        <v>2.1999999999999999E-2</v>
      </c>
      <c r="AK571">
        <v>5.7999999999999996E-3</v>
      </c>
      <c r="AL571">
        <v>2.12E-2</v>
      </c>
      <c r="AM571">
        <v>2.9000000000000001E-2</v>
      </c>
      <c r="AN571">
        <v>3.5999999999999997E-2</v>
      </c>
      <c r="AO571">
        <v>6.0900000000000003E-2</v>
      </c>
    </row>
    <row r="572" spans="1:41">
      <c r="A572">
        <v>200510</v>
      </c>
      <c r="B572">
        <v>-0.02</v>
      </c>
      <c r="C572">
        <v>-1.0200000000000001E-2</v>
      </c>
      <c r="D572">
        <v>-7.1000000000000004E-3</v>
      </c>
      <c r="E572">
        <v>-1.32E-2</v>
      </c>
      <c r="F572">
        <v>2.7000000000000001E-3</v>
      </c>
      <c r="H572">
        <v>200510</v>
      </c>
      <c r="I572">
        <v>-3.7699999999999997E-2</v>
      </c>
      <c r="J572">
        <v>-3.0599999999999999E-2</v>
      </c>
      <c r="K572">
        <v>-2.9600000000000001E-2</v>
      </c>
      <c r="L572">
        <v>-3.7100000000000001E-2</v>
      </c>
      <c r="M572">
        <v>-3.5400000000000001E-2</v>
      </c>
      <c r="N572">
        <v>-3.3099999999999997E-2</v>
      </c>
      <c r="O572">
        <v>-3.1899999999999998E-2</v>
      </c>
      <c r="P572">
        <v>-2.93E-2</v>
      </c>
      <c r="Q572">
        <v>-2.5899999999999999E-2</v>
      </c>
      <c r="R572">
        <v>-1.3599999999999999E-2</v>
      </c>
      <c r="S572">
        <v>-2.41E-2</v>
      </c>
      <c r="T572">
        <v>-7.1000000000000004E-3</v>
      </c>
      <c r="U572">
        <v>-1.24E-2</v>
      </c>
      <c r="V572">
        <v>-4.0000000000000001E-3</v>
      </c>
      <c r="W572">
        <v>-4.8599999999999997E-2</v>
      </c>
      <c r="X572">
        <v>-4.0800000000000003E-2</v>
      </c>
      <c r="Y572">
        <v>8.9999999999999998E-4</v>
      </c>
      <c r="Z572">
        <v>-2.1999999999999999E-2</v>
      </c>
      <c r="AA572">
        <v>-8.3000000000000001E-3</v>
      </c>
      <c r="AB572">
        <v>-4.7300000000000002E-2</v>
      </c>
      <c r="AC572">
        <v>-4.53E-2</v>
      </c>
      <c r="AD572">
        <v>-3.8199999999999998E-2</v>
      </c>
      <c r="AE572">
        <v>3.8E-3</v>
      </c>
      <c r="AF572">
        <v>-8.5000000000000006E-3</v>
      </c>
      <c r="AG572">
        <v>-5.3E-3</v>
      </c>
      <c r="AH572">
        <v>-8.2000000000000007E-3</v>
      </c>
      <c r="AI572">
        <v>-5.4000000000000003E-3</v>
      </c>
      <c r="AJ572">
        <v>-3.6999999999999998E-2</v>
      </c>
      <c r="AK572">
        <v>-5.3699999999999998E-2</v>
      </c>
      <c r="AL572">
        <v>-0.02</v>
      </c>
      <c r="AM572">
        <v>-4.65E-2</v>
      </c>
      <c r="AN572">
        <v>-3.04E-2</v>
      </c>
      <c r="AO572">
        <v>-3.4200000000000001E-2</v>
      </c>
    </row>
    <row r="573" spans="1:41">
      <c r="A573">
        <v>200511</v>
      </c>
      <c r="B573">
        <v>3.6200000000000003E-2</v>
      </c>
      <c r="C573">
        <v>1.0500000000000001E-2</v>
      </c>
      <c r="D573">
        <v>-1.8700000000000001E-2</v>
      </c>
      <c r="E573">
        <v>3.7000000000000002E-3</v>
      </c>
      <c r="F573">
        <v>3.0999999999999999E-3</v>
      </c>
      <c r="H573">
        <v>200511</v>
      </c>
      <c r="I573">
        <v>2.92E-2</v>
      </c>
      <c r="J573">
        <v>5.11E-2</v>
      </c>
      <c r="K573">
        <v>4.7399999999999998E-2</v>
      </c>
      <c r="L573">
        <v>4.5900000000000003E-2</v>
      </c>
      <c r="M573">
        <v>4.58E-2</v>
      </c>
      <c r="N573">
        <v>5.6099999999999997E-2</v>
      </c>
      <c r="O573">
        <v>3.6700000000000003E-2</v>
      </c>
      <c r="P573">
        <v>4.5400000000000003E-2</v>
      </c>
      <c r="Q573">
        <v>3.5200000000000002E-2</v>
      </c>
      <c r="R573">
        <v>3.3300000000000003E-2</v>
      </c>
      <c r="S573">
        <v>-4.1000000000000003E-3</v>
      </c>
      <c r="T573">
        <v>3.0099999999999998E-2</v>
      </c>
      <c r="U573">
        <v>5.1299999999999998E-2</v>
      </c>
      <c r="V573">
        <v>4.3700000000000003E-2</v>
      </c>
      <c r="W573">
        <v>3.4599999999999999E-2</v>
      </c>
      <c r="X573">
        <v>3.5099999999999999E-2</v>
      </c>
      <c r="Y573">
        <v>3.9699999999999999E-2</v>
      </c>
      <c r="Z573">
        <v>3.7400000000000003E-2</v>
      </c>
      <c r="AA573">
        <v>3.7400000000000003E-2</v>
      </c>
      <c r="AB573">
        <v>7.0000000000000001E-3</v>
      </c>
      <c r="AC573">
        <v>1.43E-2</v>
      </c>
      <c r="AD573">
        <v>-1.5800000000000002E-2</v>
      </c>
      <c r="AE573">
        <v>3.1899999999999998E-2</v>
      </c>
      <c r="AF573">
        <v>3.61E-2</v>
      </c>
      <c r="AG573">
        <v>3.2000000000000001E-2</v>
      </c>
      <c r="AH573">
        <v>4.36E-2</v>
      </c>
      <c r="AI573">
        <v>4.3999999999999997E-2</v>
      </c>
      <c r="AJ573">
        <v>2.4799999999999999E-2</v>
      </c>
      <c r="AK573">
        <v>3.4099999999999998E-2</v>
      </c>
      <c r="AL573">
        <v>5.2400000000000002E-2</v>
      </c>
      <c r="AM573">
        <v>3.2099999999999997E-2</v>
      </c>
      <c r="AN573">
        <v>3.0300000000000001E-2</v>
      </c>
      <c r="AO573">
        <v>-1.6000000000000001E-3</v>
      </c>
    </row>
    <row r="574" spans="1:41">
      <c r="A574">
        <v>200512</v>
      </c>
      <c r="B574">
        <v>-2.5000000000000001E-3</v>
      </c>
      <c r="C574">
        <v>-5.1000000000000004E-3</v>
      </c>
      <c r="D574">
        <v>4.7999999999999996E-3</v>
      </c>
      <c r="E574">
        <v>7.6E-3</v>
      </c>
      <c r="F574">
        <v>3.2000000000000002E-3</v>
      </c>
      <c r="H574">
        <v>200512</v>
      </c>
      <c r="I574">
        <v>7.9000000000000008E-3</v>
      </c>
      <c r="J574">
        <v>-6.7000000000000002E-3</v>
      </c>
      <c r="K574">
        <v>1.1999999999999999E-3</v>
      </c>
      <c r="L574">
        <v>-1.21E-2</v>
      </c>
      <c r="M574">
        <v>-7.6E-3</v>
      </c>
      <c r="N574">
        <v>1.26E-2</v>
      </c>
      <c r="O574">
        <v>6.0000000000000001E-3</v>
      </c>
      <c r="P574">
        <v>7.1999999999999998E-3</v>
      </c>
      <c r="Q574">
        <v>4.5999999999999999E-3</v>
      </c>
      <c r="R574">
        <v>-6.1999999999999998E-3</v>
      </c>
      <c r="S574">
        <v>1.41E-2</v>
      </c>
      <c r="T574">
        <v>-7.0000000000000001E-3</v>
      </c>
      <c r="U574">
        <v>-1.54E-2</v>
      </c>
      <c r="V574">
        <v>-5.5999999999999999E-3</v>
      </c>
      <c r="W574">
        <v>7.7999999999999996E-3</v>
      </c>
      <c r="X574">
        <v>1.4E-3</v>
      </c>
      <c r="Y574">
        <v>1.06E-2</v>
      </c>
      <c r="Z574">
        <v>5.0000000000000001E-4</v>
      </c>
      <c r="AA574">
        <v>-2.9999999999999997E-4</v>
      </c>
      <c r="AB574">
        <v>-2.5000000000000001E-3</v>
      </c>
      <c r="AC574">
        <v>6.4000000000000003E-3</v>
      </c>
      <c r="AD574">
        <v>1.34E-2</v>
      </c>
      <c r="AE574">
        <v>-5.7999999999999996E-3</v>
      </c>
      <c r="AF574">
        <v>9.7000000000000003E-3</v>
      </c>
      <c r="AG574">
        <v>-1.7100000000000001E-2</v>
      </c>
      <c r="AH574">
        <v>-9.9000000000000008E-3</v>
      </c>
      <c r="AI574">
        <v>-4.1999999999999997E-3</v>
      </c>
      <c r="AJ574">
        <v>-7.1999999999999998E-3</v>
      </c>
      <c r="AK574">
        <v>5.1999999999999998E-3</v>
      </c>
      <c r="AL574">
        <v>-4.7999999999999996E-3</v>
      </c>
      <c r="AM574">
        <v>9.7999999999999997E-3</v>
      </c>
      <c r="AN574">
        <v>1.52E-2</v>
      </c>
      <c r="AO574">
        <v>2.1000000000000001E-2</v>
      </c>
    </row>
    <row r="575" spans="1:41">
      <c r="A575">
        <v>200601</v>
      </c>
      <c r="B575">
        <v>3.04E-2</v>
      </c>
      <c r="C575">
        <v>5.3199999999999997E-2</v>
      </c>
      <c r="D575">
        <v>1.14E-2</v>
      </c>
      <c r="E575">
        <v>2.8000000000000001E-2</v>
      </c>
      <c r="F575">
        <v>3.5000000000000001E-3</v>
      </c>
      <c r="H575">
        <v>200601</v>
      </c>
      <c r="I575">
        <v>8.2900000000000001E-2</v>
      </c>
      <c r="J575">
        <v>9.5699999999999993E-2</v>
      </c>
      <c r="K575">
        <v>8.8499999999999995E-2</v>
      </c>
      <c r="L575">
        <v>8.1600000000000006E-2</v>
      </c>
      <c r="M575">
        <v>8.0699999999999994E-2</v>
      </c>
      <c r="N575">
        <v>5.5300000000000002E-2</v>
      </c>
      <c r="O575">
        <v>4.8599999999999997E-2</v>
      </c>
      <c r="P575">
        <v>4.4600000000000001E-2</v>
      </c>
      <c r="Q575">
        <v>3.5700000000000003E-2</v>
      </c>
      <c r="R575">
        <v>1.44E-2</v>
      </c>
      <c r="S575">
        <v>6.8500000000000005E-2</v>
      </c>
      <c r="T575">
        <v>1.4999999999999999E-2</v>
      </c>
      <c r="U575">
        <v>2.5499999999999998E-2</v>
      </c>
      <c r="V575">
        <v>8.9999999999999998E-4</v>
      </c>
      <c r="W575">
        <v>4.6399999999999997E-2</v>
      </c>
      <c r="X575">
        <v>5.7000000000000002E-2</v>
      </c>
      <c r="Y575">
        <v>2.1999999999999999E-2</v>
      </c>
      <c r="Z575">
        <v>5.16E-2</v>
      </c>
      <c r="AA575">
        <v>2.07E-2</v>
      </c>
      <c r="AB575">
        <v>6.83E-2</v>
      </c>
      <c r="AC575">
        <v>5.1700000000000003E-2</v>
      </c>
      <c r="AD575">
        <v>3.6700000000000003E-2</v>
      </c>
      <c r="AE575">
        <v>6.3799999999999996E-2</v>
      </c>
      <c r="AF575">
        <v>3.5799999999999998E-2</v>
      </c>
      <c r="AG575">
        <v>1.9300000000000001E-2</v>
      </c>
      <c r="AH575">
        <v>-1.49E-2</v>
      </c>
      <c r="AI575">
        <v>1.3299999999999999E-2</v>
      </c>
      <c r="AJ575">
        <v>2.1999999999999999E-2</v>
      </c>
      <c r="AK575">
        <v>3.0300000000000001E-2</v>
      </c>
      <c r="AL575">
        <v>2.4899999999999999E-2</v>
      </c>
      <c r="AM575">
        <v>5.7099999999999998E-2</v>
      </c>
      <c r="AN575">
        <v>9.69E-2</v>
      </c>
      <c r="AO575">
        <v>3.3099999999999997E-2</v>
      </c>
    </row>
    <row r="576" spans="1:41">
      <c r="A576">
        <v>200602</v>
      </c>
      <c r="B576">
        <v>-3.0000000000000001E-3</v>
      </c>
      <c r="C576">
        <v>-3.3E-3</v>
      </c>
      <c r="D576">
        <v>-8.8000000000000005E-3</v>
      </c>
      <c r="E576">
        <v>-1.77E-2</v>
      </c>
      <c r="F576">
        <v>3.3999999999999998E-3</v>
      </c>
      <c r="H576">
        <v>200602</v>
      </c>
      <c r="I576">
        <v>8.5000000000000006E-3</v>
      </c>
      <c r="J576">
        <v>-1.26E-2</v>
      </c>
      <c r="K576">
        <v>-3.5000000000000001E-3</v>
      </c>
      <c r="L576">
        <v>-1.2699999999999999E-2</v>
      </c>
      <c r="M576">
        <v>-1.18E-2</v>
      </c>
      <c r="N576">
        <v>-5.5999999999999999E-3</v>
      </c>
      <c r="O576">
        <v>-6.1999999999999998E-3</v>
      </c>
      <c r="P576">
        <v>-1.4E-3</v>
      </c>
      <c r="Q576">
        <v>-8.3000000000000001E-3</v>
      </c>
      <c r="R576">
        <v>-1.1000000000000001E-3</v>
      </c>
      <c r="S576">
        <v>9.5999999999999992E-3</v>
      </c>
      <c r="T576">
        <v>-3.8999999999999998E-3</v>
      </c>
      <c r="U576">
        <v>-3.8E-3</v>
      </c>
      <c r="V576">
        <v>9.4999999999999998E-3</v>
      </c>
      <c r="W576">
        <v>-8.0999999999999996E-3</v>
      </c>
      <c r="X576">
        <v>-1.9199999999999998E-2</v>
      </c>
      <c r="Y576">
        <v>1.43E-2</v>
      </c>
      <c r="Z576">
        <v>1.0699999999999999E-2</v>
      </c>
      <c r="AA576">
        <v>1.1000000000000001E-3</v>
      </c>
      <c r="AB576">
        <v>-3.0700000000000002E-2</v>
      </c>
      <c r="AC576">
        <v>-5.7000000000000002E-3</v>
      </c>
      <c r="AD576">
        <v>-1.8E-3</v>
      </c>
      <c r="AE576">
        <v>-1.54E-2</v>
      </c>
      <c r="AF576">
        <v>3.8E-3</v>
      </c>
      <c r="AG576">
        <v>9.5999999999999992E-3</v>
      </c>
      <c r="AH576">
        <v>2.0999999999999999E-3</v>
      </c>
      <c r="AI576">
        <v>1.4500000000000001E-2</v>
      </c>
      <c r="AJ576">
        <v>-4.4000000000000003E-3</v>
      </c>
      <c r="AK576">
        <v>1.37E-2</v>
      </c>
      <c r="AL576">
        <v>-2.8E-3</v>
      </c>
      <c r="AM576">
        <v>-6.7999999999999996E-3</v>
      </c>
      <c r="AN576">
        <v>-0.06</v>
      </c>
      <c r="AO576">
        <v>-4.4600000000000001E-2</v>
      </c>
    </row>
    <row r="577" spans="1:41">
      <c r="A577">
        <v>200603</v>
      </c>
      <c r="B577">
        <v>1.46E-2</v>
      </c>
      <c r="C577">
        <v>3.56E-2</v>
      </c>
      <c r="D577">
        <v>-1.1000000000000001E-3</v>
      </c>
      <c r="E577">
        <v>1.21E-2</v>
      </c>
      <c r="F577">
        <v>3.7000000000000002E-3</v>
      </c>
      <c r="H577">
        <v>200603</v>
      </c>
      <c r="I577">
        <v>0.05</v>
      </c>
      <c r="J577">
        <v>4.2999999999999997E-2</v>
      </c>
      <c r="K577">
        <v>4.3999999999999997E-2</v>
      </c>
      <c r="L577">
        <v>4.19E-2</v>
      </c>
      <c r="M577">
        <v>4.4600000000000001E-2</v>
      </c>
      <c r="N577">
        <v>2.7799999999999998E-2</v>
      </c>
      <c r="O577">
        <v>2.3800000000000002E-2</v>
      </c>
      <c r="P577">
        <v>2.1399999999999999E-2</v>
      </c>
      <c r="Q577">
        <v>1.2699999999999999E-2</v>
      </c>
      <c r="R577">
        <v>7.7999999999999996E-3</v>
      </c>
      <c r="S577">
        <v>4.2200000000000001E-2</v>
      </c>
      <c r="T577">
        <v>1.2E-2</v>
      </c>
      <c r="U577">
        <v>8.3999999999999995E-3</v>
      </c>
      <c r="V577">
        <v>2.6100000000000002E-2</v>
      </c>
      <c r="W577">
        <v>1.01E-2</v>
      </c>
      <c r="X577">
        <v>3.2300000000000002E-2</v>
      </c>
      <c r="Y577">
        <v>1.2E-2</v>
      </c>
      <c r="Z577">
        <v>0.02</v>
      </c>
      <c r="AA577">
        <v>3.2000000000000002E-3</v>
      </c>
      <c r="AB577">
        <v>1.34E-2</v>
      </c>
      <c r="AC577">
        <v>1.6500000000000001E-2</v>
      </c>
      <c r="AD577">
        <v>4.4999999999999997E-3</v>
      </c>
      <c r="AE577">
        <v>1.8800000000000001E-2</v>
      </c>
      <c r="AF577">
        <v>1.5900000000000001E-2</v>
      </c>
      <c r="AG577">
        <v>2.23E-2</v>
      </c>
      <c r="AH577">
        <v>2.3999999999999998E-3</v>
      </c>
      <c r="AI577">
        <v>3.5999999999999999E-3</v>
      </c>
      <c r="AJ577">
        <v>3.0000000000000001E-3</v>
      </c>
      <c r="AK577">
        <v>1.34E-2</v>
      </c>
      <c r="AL577">
        <v>1.7100000000000001E-2</v>
      </c>
      <c r="AM577">
        <v>2.0899999999999998E-2</v>
      </c>
      <c r="AN577">
        <v>4.3499999999999997E-2</v>
      </c>
      <c r="AO577">
        <v>2.47E-2</v>
      </c>
    </row>
    <row r="578" spans="1:41">
      <c r="A578">
        <v>200604</v>
      </c>
      <c r="B578">
        <v>7.1999999999999998E-3</v>
      </c>
      <c r="C578">
        <v>-1.23E-2</v>
      </c>
      <c r="D578">
        <v>3.0599999999999999E-2</v>
      </c>
      <c r="E578">
        <v>6.4999999999999997E-3</v>
      </c>
      <c r="F578">
        <v>3.5999999999999999E-3</v>
      </c>
      <c r="H578">
        <v>200604</v>
      </c>
      <c r="I578">
        <v>-2.0000000000000001E-4</v>
      </c>
      <c r="J578">
        <v>-6.1000000000000004E-3</v>
      </c>
      <c r="K578">
        <v>1.11E-2</v>
      </c>
      <c r="L578">
        <v>5.0000000000000001E-4</v>
      </c>
      <c r="M578">
        <v>2.7000000000000001E-3</v>
      </c>
      <c r="N578">
        <v>-1E-4</v>
      </c>
      <c r="O578">
        <v>1.3899999999999999E-2</v>
      </c>
      <c r="P578">
        <v>3.2000000000000002E-3</v>
      </c>
      <c r="Q578">
        <v>1.0500000000000001E-2</v>
      </c>
      <c r="R578">
        <v>8.0999999999999996E-3</v>
      </c>
      <c r="S578">
        <v>-8.3000000000000001E-3</v>
      </c>
      <c r="T578">
        <v>-0.01</v>
      </c>
      <c r="U578">
        <v>-1.2200000000000001E-2</v>
      </c>
      <c r="V578">
        <v>4.8999999999999998E-3</v>
      </c>
      <c r="W578">
        <v>2.29E-2</v>
      </c>
      <c r="X578">
        <v>1.7000000000000001E-2</v>
      </c>
      <c r="Y578">
        <v>2.0799999999999999E-2</v>
      </c>
      <c r="Z578">
        <v>7.1000000000000004E-3</v>
      </c>
      <c r="AA578">
        <v>3.1699999999999999E-2</v>
      </c>
      <c r="AB578">
        <v>3.3000000000000002E-2</v>
      </c>
      <c r="AC578">
        <v>1.12E-2</v>
      </c>
      <c r="AD578">
        <v>2.12E-2</v>
      </c>
      <c r="AE578">
        <v>3.2000000000000002E-3</v>
      </c>
      <c r="AF578">
        <v>-4.4999999999999997E-3</v>
      </c>
      <c r="AG578">
        <v>1.09E-2</v>
      </c>
      <c r="AH578">
        <v>1.24E-2</v>
      </c>
      <c r="AI578">
        <v>1.8599999999999998E-2</v>
      </c>
      <c r="AJ578">
        <v>8.0000000000000004E-4</v>
      </c>
      <c r="AK578">
        <v>5.0000000000000001E-3</v>
      </c>
      <c r="AL578">
        <v>6.1999999999999998E-3</v>
      </c>
      <c r="AM578">
        <v>1.1000000000000001E-3</v>
      </c>
      <c r="AN578">
        <v>1.6500000000000001E-2</v>
      </c>
      <c r="AO578">
        <v>1.3299999999999999E-2</v>
      </c>
    </row>
    <row r="579" spans="1:41">
      <c r="A579">
        <v>200605</v>
      </c>
      <c r="B579">
        <v>-3.5700000000000003E-2</v>
      </c>
      <c r="C579">
        <v>-3.0300000000000001E-2</v>
      </c>
      <c r="D579">
        <v>2.8199999999999999E-2</v>
      </c>
      <c r="E579">
        <v>-3.73E-2</v>
      </c>
      <c r="F579">
        <v>4.3E-3</v>
      </c>
      <c r="H579">
        <v>200605</v>
      </c>
      <c r="I579">
        <v>-6.2600000000000003E-2</v>
      </c>
      <c r="J579">
        <v>-6.4100000000000004E-2</v>
      </c>
      <c r="K579">
        <v>-5.5800000000000002E-2</v>
      </c>
      <c r="L579">
        <v>-5.67E-2</v>
      </c>
      <c r="M579">
        <v>-6.6600000000000006E-2</v>
      </c>
      <c r="N579">
        <v>-3.8800000000000001E-2</v>
      </c>
      <c r="O579">
        <v>-4.4900000000000002E-2</v>
      </c>
      <c r="P579">
        <v>-3.7100000000000001E-2</v>
      </c>
      <c r="Q579">
        <v>-0.04</v>
      </c>
      <c r="R579">
        <v>-2.6599999999999999E-2</v>
      </c>
      <c r="S579">
        <v>-3.5999999999999997E-2</v>
      </c>
      <c r="T579">
        <v>-3.4599999999999999E-2</v>
      </c>
      <c r="U579">
        <v>-4.6600000000000003E-2</v>
      </c>
      <c r="V579">
        <v>-3.7999999999999999E-2</v>
      </c>
      <c r="W579">
        <v>-3.4200000000000001E-2</v>
      </c>
      <c r="X579">
        <v>-3.8699999999999998E-2</v>
      </c>
      <c r="Y579">
        <v>-3.1E-2</v>
      </c>
      <c r="Z579">
        <v>-3.0099999999999998E-2</v>
      </c>
      <c r="AA579">
        <v>-2.2800000000000001E-2</v>
      </c>
      <c r="AB579">
        <v>-2.58E-2</v>
      </c>
      <c r="AC579">
        <v>-7.3000000000000001E-3</v>
      </c>
      <c r="AD579">
        <v>2.7300000000000001E-2</v>
      </c>
      <c r="AE579">
        <v>-1.78E-2</v>
      </c>
      <c r="AF579">
        <v>-2.0400000000000001E-2</v>
      </c>
      <c r="AG579">
        <v>-1.49E-2</v>
      </c>
      <c r="AH579">
        <v>-2.5600000000000001E-2</v>
      </c>
      <c r="AI579">
        <v>-3.32E-2</v>
      </c>
      <c r="AJ579">
        <v>-3.95E-2</v>
      </c>
      <c r="AK579">
        <v>-4.5499999999999999E-2</v>
      </c>
      <c r="AL579">
        <v>-4.6300000000000001E-2</v>
      </c>
      <c r="AM579">
        <v>-6.0100000000000001E-2</v>
      </c>
      <c r="AN579">
        <v>-8.4199999999999997E-2</v>
      </c>
      <c r="AO579">
        <v>-6.6400000000000001E-2</v>
      </c>
    </row>
    <row r="580" spans="1:41">
      <c r="A580">
        <v>200606</v>
      </c>
      <c r="B580">
        <v>-3.5000000000000001E-3</v>
      </c>
      <c r="C580">
        <v>-5.0000000000000001E-3</v>
      </c>
      <c r="D580">
        <v>1.49E-2</v>
      </c>
      <c r="E580">
        <v>1.47E-2</v>
      </c>
      <c r="F580">
        <v>4.0000000000000001E-3</v>
      </c>
      <c r="H580">
        <v>200606</v>
      </c>
      <c r="I580">
        <v>-1.66E-2</v>
      </c>
      <c r="J580">
        <v>-8.5000000000000006E-3</v>
      </c>
      <c r="K580">
        <v>-4.3E-3</v>
      </c>
      <c r="L580">
        <v>-8.0000000000000004E-4</v>
      </c>
      <c r="M580">
        <v>-4.1000000000000003E-3</v>
      </c>
      <c r="N580">
        <v>-8.3999999999999995E-3</v>
      </c>
      <c r="O580">
        <v>-9.4999999999999998E-3</v>
      </c>
      <c r="P580">
        <v>-1.2E-2</v>
      </c>
      <c r="Q580">
        <v>4.3E-3</v>
      </c>
      <c r="R580">
        <v>-2.7000000000000001E-3</v>
      </c>
      <c r="S580">
        <v>-1.3899999999999999E-2</v>
      </c>
      <c r="T580">
        <v>-4.0000000000000001E-3</v>
      </c>
      <c r="U580">
        <v>-3.5999999999999999E-3</v>
      </c>
      <c r="V580">
        <v>-2.0400000000000001E-2</v>
      </c>
      <c r="W580">
        <v>-4.8999999999999998E-3</v>
      </c>
      <c r="X580">
        <v>3.2000000000000002E-3</v>
      </c>
      <c r="Y580">
        <v>-8.6E-3</v>
      </c>
      <c r="Z580">
        <v>-2.2000000000000001E-3</v>
      </c>
      <c r="AA580">
        <v>3.5000000000000001E-3</v>
      </c>
      <c r="AB580">
        <v>2.0799999999999999E-2</v>
      </c>
      <c r="AC580">
        <v>6.0000000000000001E-3</v>
      </c>
      <c r="AD580">
        <v>0.01</v>
      </c>
      <c r="AE580">
        <v>-7.4000000000000003E-3</v>
      </c>
      <c r="AF580">
        <v>-1.2999999999999999E-2</v>
      </c>
      <c r="AG580">
        <v>-1.29E-2</v>
      </c>
      <c r="AH580">
        <v>1.4E-3</v>
      </c>
      <c r="AI580">
        <v>-4.4000000000000003E-3</v>
      </c>
      <c r="AJ580">
        <v>6.4999999999999997E-3</v>
      </c>
      <c r="AK580">
        <v>-4.0000000000000002E-4</v>
      </c>
      <c r="AL580">
        <v>-2.9999999999999997E-4</v>
      </c>
      <c r="AM580">
        <v>8.9999999999999993E-3</v>
      </c>
      <c r="AN580">
        <v>-1.01E-2</v>
      </c>
      <c r="AO580">
        <v>-2.7000000000000001E-3</v>
      </c>
    </row>
    <row r="581" spans="1:41">
      <c r="A581">
        <v>200607</v>
      </c>
      <c r="B581">
        <v>-7.7999999999999996E-3</v>
      </c>
      <c r="C581">
        <v>-3.9600000000000003E-2</v>
      </c>
      <c r="D581">
        <v>3.2899999999999999E-2</v>
      </c>
      <c r="E581">
        <v>-2.1999999999999999E-2</v>
      </c>
      <c r="F581">
        <v>4.0000000000000001E-3</v>
      </c>
      <c r="H581">
        <v>200607</v>
      </c>
      <c r="I581">
        <v>-3.9600000000000003E-2</v>
      </c>
      <c r="J581">
        <v>-4.3799999999999999E-2</v>
      </c>
      <c r="K581">
        <v>-4.1300000000000003E-2</v>
      </c>
      <c r="L581">
        <v>-4.2099999999999999E-2</v>
      </c>
      <c r="M581">
        <v>-4.2599999999999999E-2</v>
      </c>
      <c r="N581">
        <v>-4.0500000000000001E-2</v>
      </c>
      <c r="O581">
        <v>-4.7500000000000001E-2</v>
      </c>
      <c r="P581">
        <v>-2.9600000000000001E-2</v>
      </c>
      <c r="Q581">
        <v>-1.34E-2</v>
      </c>
      <c r="R581">
        <v>6.3E-3</v>
      </c>
      <c r="S581">
        <v>-4.5900000000000003E-2</v>
      </c>
      <c r="T581">
        <v>-2.7099999999999999E-2</v>
      </c>
      <c r="U581">
        <v>-2.3400000000000001E-2</v>
      </c>
      <c r="V581">
        <v>-4.7999999999999996E-3</v>
      </c>
      <c r="W581">
        <v>1.35E-2</v>
      </c>
      <c r="X581">
        <v>-9.2999999999999992E-3</v>
      </c>
      <c r="Y581">
        <v>1.24E-2</v>
      </c>
      <c r="Z581">
        <v>1.6000000000000001E-3</v>
      </c>
      <c r="AA581">
        <v>1.34E-2</v>
      </c>
      <c r="AB581">
        <v>-8.0000000000000004E-4</v>
      </c>
      <c r="AC581">
        <v>-7.4999999999999997E-3</v>
      </c>
      <c r="AD581">
        <v>1.9599999999999999E-2</v>
      </c>
      <c r="AE581">
        <v>-5.2699999999999997E-2</v>
      </c>
      <c r="AF581">
        <v>1.55E-2</v>
      </c>
      <c r="AG581">
        <v>-3.5999999999999999E-3</v>
      </c>
      <c r="AH581">
        <v>-2.0500000000000001E-2</v>
      </c>
      <c r="AI581">
        <v>9.7000000000000003E-3</v>
      </c>
      <c r="AJ581">
        <v>1.8700000000000001E-2</v>
      </c>
      <c r="AK581">
        <v>-2.3999999999999998E-3</v>
      </c>
      <c r="AL581">
        <v>-9.7000000000000003E-3</v>
      </c>
      <c r="AM581">
        <v>-3.6200000000000003E-2</v>
      </c>
      <c r="AN581">
        <v>-6.8000000000000005E-2</v>
      </c>
      <c r="AO581">
        <v>-1.5299999999999999E-2</v>
      </c>
    </row>
    <row r="582" spans="1:41">
      <c r="A582">
        <v>200608</v>
      </c>
      <c r="B582">
        <v>2.0299999999999999E-2</v>
      </c>
      <c r="C582">
        <v>7.7999999999999996E-3</v>
      </c>
      <c r="D582">
        <v>-1.7600000000000001E-2</v>
      </c>
      <c r="E582">
        <v>-3.4700000000000002E-2</v>
      </c>
      <c r="F582">
        <v>4.1999999999999997E-3</v>
      </c>
      <c r="H582">
        <v>200608</v>
      </c>
      <c r="I582">
        <v>1.72E-2</v>
      </c>
      <c r="J582">
        <v>2.92E-2</v>
      </c>
      <c r="K582">
        <v>3.4000000000000002E-2</v>
      </c>
      <c r="L582">
        <v>0.02</v>
      </c>
      <c r="M582">
        <v>2.0199999999999999E-2</v>
      </c>
      <c r="N582">
        <v>0.02</v>
      </c>
      <c r="O582">
        <v>1.04E-2</v>
      </c>
      <c r="P582">
        <v>2.06E-2</v>
      </c>
      <c r="Q582">
        <v>1.9099999999999999E-2</v>
      </c>
      <c r="R582">
        <v>1.9699999999999999E-2</v>
      </c>
      <c r="S582">
        <v>-2.5000000000000001E-3</v>
      </c>
      <c r="T582">
        <v>3.1399999999999997E-2</v>
      </c>
      <c r="U582">
        <v>3.49E-2</v>
      </c>
      <c r="V582">
        <v>2.3400000000000001E-2</v>
      </c>
      <c r="W582">
        <v>1.0200000000000001E-2</v>
      </c>
      <c r="X582">
        <v>2.7699999999999999E-2</v>
      </c>
      <c r="Y582">
        <v>1.7999999999999999E-2</v>
      </c>
      <c r="Z582">
        <v>-1.6000000000000001E-3</v>
      </c>
      <c r="AA582">
        <v>4.1000000000000003E-3</v>
      </c>
      <c r="AB582">
        <v>3.7000000000000002E-3</v>
      </c>
      <c r="AC582">
        <v>1.8800000000000001E-2</v>
      </c>
      <c r="AD582">
        <v>-1.26E-2</v>
      </c>
      <c r="AE582">
        <v>6.1899999999999997E-2</v>
      </c>
      <c r="AF582">
        <v>2.2100000000000002E-2</v>
      </c>
      <c r="AG582">
        <v>3.7900000000000003E-2</v>
      </c>
      <c r="AH582">
        <v>3.4299999999999997E-2</v>
      </c>
      <c r="AI582">
        <v>3.9199999999999999E-2</v>
      </c>
      <c r="AJ582">
        <v>8.8999999999999999E-3</v>
      </c>
      <c r="AK582">
        <v>1.44E-2</v>
      </c>
      <c r="AL582">
        <v>1.0500000000000001E-2</v>
      </c>
      <c r="AM582">
        <v>3.8999999999999998E-3</v>
      </c>
      <c r="AN582">
        <v>-2.7199999999999998E-2</v>
      </c>
      <c r="AO582">
        <v>-8.9099999999999999E-2</v>
      </c>
    </row>
    <row r="583" spans="1:41">
      <c r="A583">
        <v>200609</v>
      </c>
      <c r="B583">
        <v>1.84E-2</v>
      </c>
      <c r="C583">
        <v>-1.23E-2</v>
      </c>
      <c r="D583">
        <v>-4.0000000000000001E-3</v>
      </c>
      <c r="E583">
        <v>-9.4000000000000004E-3</v>
      </c>
      <c r="F583">
        <v>4.1000000000000003E-3</v>
      </c>
      <c r="H583">
        <v>200609</v>
      </c>
      <c r="I583">
        <v>4.3E-3</v>
      </c>
      <c r="J583">
        <v>-2E-3</v>
      </c>
      <c r="K583">
        <v>1.18E-2</v>
      </c>
      <c r="L583">
        <v>3.3E-3</v>
      </c>
      <c r="M583">
        <v>8.3999999999999995E-3</v>
      </c>
      <c r="N583">
        <v>2.2000000000000001E-3</v>
      </c>
      <c r="O583">
        <v>1.72E-2</v>
      </c>
      <c r="P583">
        <v>1.0999999999999999E-2</v>
      </c>
      <c r="Q583">
        <v>1.5599999999999999E-2</v>
      </c>
      <c r="R583">
        <v>2.3199999999999998E-2</v>
      </c>
      <c r="S583">
        <v>-1.89E-2</v>
      </c>
      <c r="T583">
        <v>2.4799999999999999E-2</v>
      </c>
      <c r="U583">
        <v>2.2200000000000001E-2</v>
      </c>
      <c r="V583">
        <v>1.52E-2</v>
      </c>
      <c r="W583">
        <v>1.34E-2</v>
      </c>
      <c r="X583">
        <v>2.4799999999999999E-2</v>
      </c>
      <c r="Y583">
        <v>1.9800000000000002E-2</v>
      </c>
      <c r="Z583">
        <v>9.5999999999999992E-3</v>
      </c>
      <c r="AA583">
        <v>6.9999999999999999E-4</v>
      </c>
      <c r="AB583">
        <v>2.5700000000000001E-2</v>
      </c>
      <c r="AC583">
        <v>2.2800000000000001E-2</v>
      </c>
      <c r="AD583">
        <v>-2E-3</v>
      </c>
      <c r="AE583">
        <v>1.8700000000000001E-2</v>
      </c>
      <c r="AF583">
        <v>1.6799999999999999E-2</v>
      </c>
      <c r="AG583">
        <v>2.9700000000000001E-2</v>
      </c>
      <c r="AH583">
        <v>2.24E-2</v>
      </c>
      <c r="AI583">
        <v>2.8299999999999999E-2</v>
      </c>
      <c r="AJ583">
        <v>8.0000000000000002E-3</v>
      </c>
      <c r="AK583">
        <v>1.3899999999999999E-2</v>
      </c>
      <c r="AL583">
        <v>9.7999999999999997E-3</v>
      </c>
      <c r="AM583">
        <v>2.0500000000000001E-2</v>
      </c>
      <c r="AN583">
        <v>1.72E-2</v>
      </c>
      <c r="AO583">
        <v>-1.5E-3</v>
      </c>
    </row>
    <row r="584" spans="1:41">
      <c r="A584">
        <v>200610</v>
      </c>
      <c r="B584">
        <v>3.2300000000000002E-2</v>
      </c>
      <c r="C584">
        <v>1.6400000000000001E-2</v>
      </c>
      <c r="D584">
        <v>4.7000000000000002E-3</v>
      </c>
      <c r="E584">
        <v>-2.5999999999999999E-3</v>
      </c>
      <c r="F584">
        <v>4.1000000000000003E-3</v>
      </c>
      <c r="H584">
        <v>200610</v>
      </c>
      <c r="I584">
        <v>4.9000000000000002E-2</v>
      </c>
      <c r="J584">
        <v>6.1699999999999998E-2</v>
      </c>
      <c r="K584">
        <v>5.3100000000000001E-2</v>
      </c>
      <c r="L584">
        <v>4.9099999999999998E-2</v>
      </c>
      <c r="M584">
        <v>4.5900000000000003E-2</v>
      </c>
      <c r="N584">
        <v>4.1599999999999998E-2</v>
      </c>
      <c r="O584">
        <v>3.2899999999999999E-2</v>
      </c>
      <c r="P584">
        <v>3.8899999999999997E-2</v>
      </c>
      <c r="Q584">
        <v>3.04E-2</v>
      </c>
      <c r="R584">
        <v>2.7900000000000001E-2</v>
      </c>
      <c r="S584">
        <v>2.1100000000000001E-2</v>
      </c>
      <c r="T584">
        <v>3.9199999999999999E-2</v>
      </c>
      <c r="U584">
        <v>1.9099999999999999E-2</v>
      </c>
      <c r="V584">
        <v>2.8400000000000002E-2</v>
      </c>
      <c r="W584">
        <v>4.02E-2</v>
      </c>
      <c r="X584">
        <v>2.2700000000000001E-2</v>
      </c>
      <c r="Y584">
        <v>2.5600000000000001E-2</v>
      </c>
      <c r="Z584">
        <v>2.6100000000000002E-2</v>
      </c>
      <c r="AA584">
        <v>4.02E-2</v>
      </c>
      <c r="AB584">
        <v>5.0099999999999999E-2</v>
      </c>
      <c r="AC584">
        <v>4.4900000000000002E-2</v>
      </c>
      <c r="AD584">
        <v>5.7000000000000002E-3</v>
      </c>
      <c r="AE584">
        <v>5.28E-2</v>
      </c>
      <c r="AF584">
        <v>4.2900000000000001E-2</v>
      </c>
      <c r="AG584">
        <v>3.3000000000000002E-2</v>
      </c>
      <c r="AH584">
        <v>3.9399999999999998E-2</v>
      </c>
      <c r="AI584">
        <v>2.7699999999999999E-2</v>
      </c>
      <c r="AJ584">
        <v>3.09E-2</v>
      </c>
      <c r="AK584">
        <v>0.01</v>
      </c>
      <c r="AL584">
        <v>4.2999999999999997E-2</v>
      </c>
      <c r="AM584">
        <v>2.3300000000000001E-2</v>
      </c>
      <c r="AN584">
        <v>6.0699999999999997E-2</v>
      </c>
      <c r="AO584">
        <v>7.9000000000000008E-3</v>
      </c>
    </row>
    <row r="585" spans="1:41">
      <c r="A585">
        <v>200611</v>
      </c>
      <c r="B585">
        <v>1.7100000000000001E-2</v>
      </c>
      <c r="C585">
        <v>7.3000000000000001E-3</v>
      </c>
      <c r="D585">
        <v>4.4000000000000003E-3</v>
      </c>
      <c r="E585">
        <v>-1.03E-2</v>
      </c>
      <c r="F585">
        <v>4.1999999999999997E-3</v>
      </c>
      <c r="H585">
        <v>200611</v>
      </c>
      <c r="I585">
        <v>2.06E-2</v>
      </c>
      <c r="J585">
        <v>1.72E-2</v>
      </c>
      <c r="K585">
        <v>2.46E-2</v>
      </c>
      <c r="L585">
        <v>1.89E-2</v>
      </c>
      <c r="M585">
        <v>3.4700000000000002E-2</v>
      </c>
      <c r="N585">
        <v>3.5799999999999998E-2</v>
      </c>
      <c r="O585">
        <v>3.6600000000000001E-2</v>
      </c>
      <c r="P585">
        <v>3.3700000000000001E-2</v>
      </c>
      <c r="Q585">
        <v>2.5499999999999998E-2</v>
      </c>
      <c r="R585">
        <v>1.03E-2</v>
      </c>
      <c r="S585">
        <v>1.03E-2</v>
      </c>
      <c r="T585">
        <v>1.61E-2</v>
      </c>
      <c r="U585">
        <v>1.2999999999999999E-3</v>
      </c>
      <c r="V585">
        <v>1.66E-2</v>
      </c>
      <c r="W585">
        <v>3.3500000000000002E-2</v>
      </c>
      <c r="X585">
        <v>1.35E-2</v>
      </c>
      <c r="Y585">
        <v>1.9800000000000002E-2</v>
      </c>
      <c r="Z585">
        <v>2.6200000000000001E-2</v>
      </c>
      <c r="AA585">
        <v>2.3900000000000001E-2</v>
      </c>
      <c r="AB585">
        <v>1.06E-2</v>
      </c>
      <c r="AC585">
        <v>9.7999999999999997E-3</v>
      </c>
      <c r="AD585">
        <v>-6.3E-3</v>
      </c>
      <c r="AE585">
        <v>5.11E-2</v>
      </c>
      <c r="AF585">
        <v>2.92E-2</v>
      </c>
      <c r="AG585">
        <v>1.37E-2</v>
      </c>
      <c r="AH585">
        <v>2.41E-2</v>
      </c>
      <c r="AI585">
        <v>8.6999999999999994E-3</v>
      </c>
      <c r="AJ585">
        <v>-5.9999999999999995E-4</v>
      </c>
      <c r="AK585">
        <v>1.72E-2</v>
      </c>
      <c r="AL585">
        <v>1.46E-2</v>
      </c>
      <c r="AM585">
        <v>2.5399999999999999E-2</v>
      </c>
      <c r="AN585">
        <v>1.89E-2</v>
      </c>
      <c r="AO585">
        <v>-3.2199999999999999E-2</v>
      </c>
    </row>
    <row r="586" spans="1:41">
      <c r="A586">
        <v>200612</v>
      </c>
      <c r="B586">
        <v>8.6999999999999994E-3</v>
      </c>
      <c r="C586">
        <v>-9.1999999999999998E-3</v>
      </c>
      <c r="D586">
        <v>2.5000000000000001E-2</v>
      </c>
      <c r="E586">
        <v>8.2000000000000007E-3</v>
      </c>
      <c r="F586">
        <v>4.0000000000000001E-3</v>
      </c>
      <c r="H586">
        <v>200612</v>
      </c>
      <c r="I586">
        <v>2.01E-2</v>
      </c>
      <c r="J586">
        <v>9.9000000000000008E-3</v>
      </c>
      <c r="K586">
        <v>-7.7999999999999996E-3</v>
      </c>
      <c r="L586">
        <v>-1.1000000000000001E-3</v>
      </c>
      <c r="M586">
        <v>-1.6999999999999999E-3</v>
      </c>
      <c r="N586">
        <v>-5.9999999999999995E-4</v>
      </c>
      <c r="O586">
        <v>2.2000000000000001E-3</v>
      </c>
      <c r="P586">
        <v>-3.3999999999999998E-3</v>
      </c>
      <c r="Q586">
        <v>-2.3999999999999998E-3</v>
      </c>
      <c r="R586">
        <v>1.4E-2</v>
      </c>
      <c r="S586">
        <v>6.1000000000000004E-3</v>
      </c>
      <c r="T586">
        <v>-9.4000000000000004E-3</v>
      </c>
      <c r="U586">
        <v>-3.7000000000000002E-3</v>
      </c>
      <c r="V586">
        <v>1.6299999999999999E-2</v>
      </c>
      <c r="W586">
        <v>8.3999999999999995E-3</v>
      </c>
      <c r="X586">
        <v>1.95E-2</v>
      </c>
      <c r="Y586">
        <v>5.5999999999999999E-3</v>
      </c>
      <c r="Z586">
        <v>1.6400000000000001E-2</v>
      </c>
      <c r="AA586">
        <v>1.9599999999999999E-2</v>
      </c>
      <c r="AB586">
        <v>2.92E-2</v>
      </c>
      <c r="AC586">
        <v>1.83E-2</v>
      </c>
      <c r="AD586">
        <v>2.7699999999999999E-2</v>
      </c>
      <c r="AE586">
        <v>-1.14E-2</v>
      </c>
      <c r="AF586">
        <v>-7.7000000000000002E-3</v>
      </c>
      <c r="AG586">
        <v>3.5999999999999999E-3</v>
      </c>
      <c r="AH586">
        <v>1.3599999999999999E-2</v>
      </c>
      <c r="AI586">
        <v>2.3900000000000001E-2</v>
      </c>
      <c r="AJ586">
        <v>1.78E-2</v>
      </c>
      <c r="AK586">
        <v>4.1999999999999997E-3</v>
      </c>
      <c r="AL586">
        <v>3.8999999999999998E-3</v>
      </c>
      <c r="AM586">
        <v>9.2999999999999992E-3</v>
      </c>
      <c r="AN586">
        <v>5.0000000000000001E-3</v>
      </c>
      <c r="AO586">
        <v>1.6400000000000001E-2</v>
      </c>
    </row>
    <row r="587" spans="1:41">
      <c r="A587">
        <v>200701</v>
      </c>
      <c r="B587">
        <v>1.41E-2</v>
      </c>
      <c r="C587">
        <v>6.9999999999999999E-4</v>
      </c>
      <c r="D587">
        <v>-5.9999999999999995E-4</v>
      </c>
      <c r="E587">
        <v>2.5999999999999999E-3</v>
      </c>
      <c r="F587">
        <v>4.4000000000000003E-3</v>
      </c>
      <c r="H587">
        <v>200701</v>
      </c>
      <c r="I587">
        <v>1.09E-2</v>
      </c>
      <c r="J587">
        <v>4.7999999999999996E-3</v>
      </c>
      <c r="K587">
        <v>1.6199999999999999E-2</v>
      </c>
      <c r="L587">
        <v>1.12E-2</v>
      </c>
      <c r="M587">
        <v>2.3900000000000001E-2</v>
      </c>
      <c r="N587">
        <v>2.5600000000000001E-2</v>
      </c>
      <c r="O587">
        <v>0.03</v>
      </c>
      <c r="P587">
        <v>2.76E-2</v>
      </c>
      <c r="Q587">
        <v>2.5100000000000001E-2</v>
      </c>
      <c r="R587">
        <v>8.0000000000000002E-3</v>
      </c>
      <c r="S587">
        <v>2.8999999999999998E-3</v>
      </c>
      <c r="T587">
        <v>2.3599999999999999E-2</v>
      </c>
      <c r="U587">
        <v>1.5699999999999999E-2</v>
      </c>
      <c r="V587">
        <v>1.43E-2</v>
      </c>
      <c r="W587">
        <v>4.1000000000000003E-3</v>
      </c>
      <c r="X587">
        <v>1.4999999999999999E-2</v>
      </c>
      <c r="Y587">
        <v>-1.0500000000000001E-2</v>
      </c>
      <c r="Z587">
        <v>1.4E-2</v>
      </c>
      <c r="AA587">
        <v>7.9000000000000008E-3</v>
      </c>
      <c r="AB587">
        <v>1.9199999999999998E-2</v>
      </c>
      <c r="AC587">
        <v>3.2199999999999999E-2</v>
      </c>
      <c r="AD587">
        <v>8.6E-3</v>
      </c>
      <c r="AE587">
        <v>2.3099999999999999E-2</v>
      </c>
      <c r="AF587">
        <v>2.1399999999999999E-2</v>
      </c>
      <c r="AG587">
        <v>5.0000000000000001E-3</v>
      </c>
      <c r="AH587">
        <v>-1E-4</v>
      </c>
      <c r="AI587">
        <v>1.6899999999999998E-2</v>
      </c>
      <c r="AJ587">
        <v>1.47E-2</v>
      </c>
      <c r="AK587">
        <v>1.1299999999999999E-2</v>
      </c>
      <c r="AL587">
        <v>2.2700000000000001E-2</v>
      </c>
      <c r="AM587">
        <v>1.24E-2</v>
      </c>
      <c r="AN587">
        <v>2.7400000000000001E-2</v>
      </c>
      <c r="AO587">
        <v>4.3E-3</v>
      </c>
    </row>
    <row r="588" spans="1:41">
      <c r="A588">
        <v>200702</v>
      </c>
      <c r="B588">
        <v>-1.95E-2</v>
      </c>
      <c r="C588">
        <v>1.3899999999999999E-2</v>
      </c>
      <c r="D588">
        <v>2.2000000000000001E-3</v>
      </c>
      <c r="E588">
        <v>-1.3299999999999999E-2</v>
      </c>
      <c r="F588">
        <v>3.8E-3</v>
      </c>
      <c r="H588">
        <v>200702</v>
      </c>
      <c r="I588">
        <v>-8.5000000000000006E-3</v>
      </c>
      <c r="J588">
        <v>-1.21E-2</v>
      </c>
      <c r="K588">
        <v>-6.8999999999999999E-3</v>
      </c>
      <c r="L588">
        <v>-7.4000000000000003E-3</v>
      </c>
      <c r="M588">
        <v>2.0000000000000001E-4</v>
      </c>
      <c r="N588">
        <v>4.7000000000000002E-3</v>
      </c>
      <c r="O588">
        <v>-3.3E-3</v>
      </c>
      <c r="P588">
        <v>-3.8E-3</v>
      </c>
      <c r="Q588">
        <v>-1E-4</v>
      </c>
      <c r="R588">
        <v>-3.0800000000000001E-2</v>
      </c>
      <c r="S588">
        <v>2.23E-2</v>
      </c>
      <c r="T588">
        <v>-2.9399999999999999E-2</v>
      </c>
      <c r="U588">
        <v>-1.7299999999999999E-2</v>
      </c>
      <c r="V588">
        <v>-1.8599999999999998E-2</v>
      </c>
      <c r="W588">
        <v>-5.4999999999999997E-3</v>
      </c>
      <c r="X588">
        <v>-4.0599999999999997E-2</v>
      </c>
      <c r="Y588">
        <v>-1.78E-2</v>
      </c>
      <c r="Z588">
        <v>-7.1000000000000004E-3</v>
      </c>
      <c r="AA588">
        <v>-1.3899999999999999E-2</v>
      </c>
      <c r="AB588">
        <v>-9.7999999999999997E-3</v>
      </c>
      <c r="AC588">
        <v>-3.0599999999999999E-2</v>
      </c>
      <c r="AD588">
        <v>-1.1999999999999999E-3</v>
      </c>
      <c r="AE588">
        <v>-5.5999999999999999E-3</v>
      </c>
      <c r="AF588">
        <v>8.3000000000000001E-3</v>
      </c>
      <c r="AG588">
        <v>-2.12E-2</v>
      </c>
      <c r="AH588">
        <v>-6.4000000000000003E-3</v>
      </c>
      <c r="AI588">
        <v>-2.9899999999999999E-2</v>
      </c>
      <c r="AJ588">
        <v>-8.8999999999999999E-3</v>
      </c>
      <c r="AK588">
        <v>-2.12E-2</v>
      </c>
      <c r="AL588">
        <v>-3.1300000000000001E-2</v>
      </c>
      <c r="AM588">
        <v>-2.0899999999999998E-2</v>
      </c>
      <c r="AN588">
        <v>-3.1199999999999999E-2</v>
      </c>
      <c r="AO588">
        <v>-2.5600000000000001E-2</v>
      </c>
    </row>
    <row r="589" spans="1:41">
      <c r="A589">
        <v>200703</v>
      </c>
      <c r="B589">
        <v>6.7999999999999996E-3</v>
      </c>
      <c r="C589">
        <v>-2.8999999999999998E-3</v>
      </c>
      <c r="D589">
        <v>4.0000000000000001E-3</v>
      </c>
      <c r="E589">
        <v>2.52E-2</v>
      </c>
      <c r="F589">
        <v>4.3E-3</v>
      </c>
      <c r="H589">
        <v>200703</v>
      </c>
      <c r="I589">
        <v>3.5000000000000001E-3</v>
      </c>
      <c r="J589">
        <v>3.0999999999999999E-3</v>
      </c>
      <c r="K589">
        <v>5.8999999999999999E-3</v>
      </c>
      <c r="L589">
        <v>-2E-3</v>
      </c>
      <c r="M589">
        <v>2.3099999999999999E-2</v>
      </c>
      <c r="N589">
        <v>1.14E-2</v>
      </c>
      <c r="O589">
        <v>9.7999999999999997E-3</v>
      </c>
      <c r="P589">
        <v>5.3E-3</v>
      </c>
      <c r="Q589">
        <v>4.1999999999999997E-3</v>
      </c>
      <c r="R589">
        <v>7.6E-3</v>
      </c>
      <c r="S589">
        <v>-4.1000000000000003E-3</v>
      </c>
      <c r="T589">
        <v>8.2000000000000007E-3</v>
      </c>
      <c r="U589">
        <v>-8.3999999999999995E-3</v>
      </c>
      <c r="V589">
        <v>6.8999999999999999E-3</v>
      </c>
      <c r="W589">
        <v>1.35E-2</v>
      </c>
      <c r="X589">
        <v>1.01E-2</v>
      </c>
      <c r="Y589">
        <v>-1.9E-3</v>
      </c>
      <c r="Z589">
        <v>1.37E-2</v>
      </c>
      <c r="AA589">
        <v>1.5599999999999999E-2</v>
      </c>
      <c r="AB589">
        <v>1.0699999999999999E-2</v>
      </c>
      <c r="AC589">
        <v>1.32E-2</v>
      </c>
      <c r="AD589">
        <v>5.0000000000000001E-3</v>
      </c>
      <c r="AE589">
        <v>-1.5800000000000002E-2</v>
      </c>
      <c r="AF589">
        <v>-9.5999999999999992E-3</v>
      </c>
      <c r="AG589">
        <v>8.9999999999999998E-4</v>
      </c>
      <c r="AH589">
        <v>8.0000000000000004E-4</v>
      </c>
      <c r="AI589">
        <v>-1E-3</v>
      </c>
      <c r="AJ589">
        <v>-5.8999999999999999E-3</v>
      </c>
      <c r="AK589">
        <v>1.01E-2</v>
      </c>
      <c r="AL589">
        <v>1.9099999999999999E-2</v>
      </c>
      <c r="AM589">
        <v>3.4200000000000001E-2</v>
      </c>
      <c r="AN589">
        <v>1.2800000000000001E-2</v>
      </c>
      <c r="AO589">
        <v>2.86E-2</v>
      </c>
    </row>
    <row r="590" spans="1:41">
      <c r="A590">
        <v>200704</v>
      </c>
      <c r="B590">
        <v>3.49E-2</v>
      </c>
      <c r="C590">
        <v>-2.1299999999999999E-2</v>
      </c>
      <c r="D590">
        <v>-9.7999999999999997E-3</v>
      </c>
      <c r="E590">
        <v>-1.5E-3</v>
      </c>
      <c r="F590">
        <v>4.4000000000000003E-3</v>
      </c>
      <c r="H590">
        <v>200704</v>
      </c>
      <c r="I590">
        <v>1.4E-2</v>
      </c>
      <c r="J590">
        <v>8.3000000000000001E-3</v>
      </c>
      <c r="K590">
        <v>1.49E-2</v>
      </c>
      <c r="L590">
        <v>1.5900000000000001E-2</v>
      </c>
      <c r="M590">
        <v>2.87E-2</v>
      </c>
      <c r="N590">
        <v>3.5799999999999998E-2</v>
      </c>
      <c r="O590">
        <v>3.6499999999999998E-2</v>
      </c>
      <c r="P590">
        <v>3.9600000000000003E-2</v>
      </c>
      <c r="Q590">
        <v>3.4000000000000002E-2</v>
      </c>
      <c r="R590">
        <v>4.0099999999999997E-2</v>
      </c>
      <c r="S590">
        <v>-2.6100000000000002E-2</v>
      </c>
      <c r="T590">
        <v>4.4900000000000002E-2</v>
      </c>
      <c r="U590">
        <v>4.7500000000000001E-2</v>
      </c>
      <c r="V590">
        <v>3.2399999999999998E-2</v>
      </c>
      <c r="W590">
        <v>3.61E-2</v>
      </c>
      <c r="X590">
        <v>3.5999999999999997E-2</v>
      </c>
      <c r="Y590">
        <v>3.0700000000000002E-2</v>
      </c>
      <c r="Z590">
        <v>2.7E-2</v>
      </c>
      <c r="AA590">
        <v>3.1300000000000001E-2</v>
      </c>
      <c r="AB590">
        <v>2.2499999999999999E-2</v>
      </c>
      <c r="AC590">
        <v>3.3599999999999998E-2</v>
      </c>
      <c r="AD590">
        <v>-1.1299999999999999E-2</v>
      </c>
      <c r="AE590">
        <v>3.0700000000000002E-2</v>
      </c>
      <c r="AF590">
        <v>4.6100000000000002E-2</v>
      </c>
      <c r="AG590">
        <v>4.0500000000000001E-2</v>
      </c>
      <c r="AH590">
        <v>3.0499999999999999E-2</v>
      </c>
      <c r="AI590">
        <v>4.53E-2</v>
      </c>
      <c r="AJ590">
        <v>4.0099999999999997E-2</v>
      </c>
      <c r="AK590">
        <v>2.6499999999999999E-2</v>
      </c>
      <c r="AL590">
        <v>4.02E-2</v>
      </c>
      <c r="AM590">
        <v>3.8800000000000001E-2</v>
      </c>
      <c r="AN590">
        <v>1.6199999999999999E-2</v>
      </c>
      <c r="AO590">
        <v>-1.4500000000000001E-2</v>
      </c>
    </row>
    <row r="591" spans="1:41">
      <c r="A591">
        <v>200705</v>
      </c>
      <c r="B591">
        <v>3.2399999999999998E-2</v>
      </c>
      <c r="C591">
        <v>-2.9999999999999997E-4</v>
      </c>
      <c r="D591">
        <v>-8.0000000000000004E-4</v>
      </c>
      <c r="E591">
        <v>-3.0000000000000001E-3</v>
      </c>
      <c r="F591">
        <v>4.1000000000000003E-3</v>
      </c>
      <c r="H591">
        <v>200705</v>
      </c>
      <c r="I591">
        <v>1.78E-2</v>
      </c>
      <c r="J591">
        <v>3.15E-2</v>
      </c>
      <c r="K591">
        <v>3.1099999999999999E-2</v>
      </c>
      <c r="L591">
        <v>3.5200000000000002E-2</v>
      </c>
      <c r="M591">
        <v>4.9700000000000001E-2</v>
      </c>
      <c r="N591">
        <v>5.21E-2</v>
      </c>
      <c r="O591">
        <v>3.7600000000000001E-2</v>
      </c>
      <c r="P591">
        <v>3.78E-2</v>
      </c>
      <c r="Q591">
        <v>2.9600000000000001E-2</v>
      </c>
      <c r="R591">
        <v>3.0499999999999999E-2</v>
      </c>
      <c r="S591">
        <v>-1.2699999999999999E-2</v>
      </c>
      <c r="T591">
        <v>2.8500000000000001E-2</v>
      </c>
      <c r="U591">
        <v>2.0799999999999999E-2</v>
      </c>
      <c r="V591">
        <v>3.1199999999999999E-2</v>
      </c>
      <c r="W591">
        <v>4.1700000000000001E-2</v>
      </c>
      <c r="X591">
        <v>3.5299999999999998E-2</v>
      </c>
      <c r="Y591">
        <v>2.92E-2</v>
      </c>
      <c r="Z591">
        <v>3.8100000000000002E-2</v>
      </c>
      <c r="AA591">
        <v>2.6599999999999999E-2</v>
      </c>
      <c r="AB591">
        <v>5.3199999999999997E-2</v>
      </c>
      <c r="AC591">
        <v>2.0500000000000001E-2</v>
      </c>
      <c r="AD591">
        <v>-8.0000000000000002E-3</v>
      </c>
      <c r="AE591">
        <v>2.87E-2</v>
      </c>
      <c r="AF591">
        <v>3.5400000000000001E-2</v>
      </c>
      <c r="AG591">
        <v>3.1600000000000003E-2</v>
      </c>
      <c r="AH591">
        <v>3.7400000000000003E-2</v>
      </c>
      <c r="AI591">
        <v>2.3699999999999999E-2</v>
      </c>
      <c r="AJ591">
        <v>4.1700000000000001E-2</v>
      </c>
      <c r="AK591">
        <v>2.6499999999999999E-2</v>
      </c>
      <c r="AL591">
        <v>3.6600000000000001E-2</v>
      </c>
      <c r="AM591">
        <v>2.4E-2</v>
      </c>
      <c r="AN591">
        <v>5.04E-2</v>
      </c>
      <c r="AO591">
        <v>2.1700000000000001E-2</v>
      </c>
    </row>
    <row r="592" spans="1:41">
      <c r="A592">
        <v>200706</v>
      </c>
      <c r="B592">
        <v>-1.9599999999999999E-2</v>
      </c>
      <c r="C592">
        <v>7.1000000000000004E-3</v>
      </c>
      <c r="D592">
        <v>-1.0500000000000001E-2</v>
      </c>
      <c r="E592">
        <v>2.3999999999999998E-3</v>
      </c>
      <c r="F592">
        <v>4.0000000000000001E-3</v>
      </c>
      <c r="H592">
        <v>200706</v>
      </c>
      <c r="I592">
        <v>-7.7999999999999996E-3</v>
      </c>
      <c r="J592">
        <v>-3.2000000000000002E-3</v>
      </c>
      <c r="K592">
        <v>-1.84E-2</v>
      </c>
      <c r="L592">
        <v>-2.2800000000000001E-2</v>
      </c>
      <c r="M592">
        <v>-1.37E-2</v>
      </c>
      <c r="N592">
        <v>-1.0500000000000001E-2</v>
      </c>
      <c r="O592">
        <v>-1.9099999999999999E-2</v>
      </c>
      <c r="P592">
        <v>-2.3900000000000001E-2</v>
      </c>
      <c r="Q592">
        <v>-1.9E-2</v>
      </c>
      <c r="R592">
        <v>-2.0400000000000001E-2</v>
      </c>
      <c r="S592">
        <v>1.26E-2</v>
      </c>
      <c r="T592">
        <v>-2.3699999999999999E-2</v>
      </c>
      <c r="U592">
        <v>-1.2500000000000001E-2</v>
      </c>
      <c r="V592">
        <v>-7.9000000000000008E-3</v>
      </c>
      <c r="W592">
        <v>-7.6E-3</v>
      </c>
      <c r="X592">
        <v>-3.6499999999999998E-2</v>
      </c>
      <c r="Y592">
        <v>-3.1199999999999999E-2</v>
      </c>
      <c r="Z592">
        <v>-1.77E-2</v>
      </c>
      <c r="AA592">
        <v>-2.6200000000000001E-2</v>
      </c>
      <c r="AB592">
        <v>-3.9600000000000003E-2</v>
      </c>
      <c r="AC592">
        <v>6.4000000000000003E-3</v>
      </c>
      <c r="AD592">
        <v>3.0099999999999998E-2</v>
      </c>
      <c r="AE592">
        <v>-3.3500000000000002E-2</v>
      </c>
      <c r="AF592">
        <v>-2.9000000000000001E-2</v>
      </c>
      <c r="AG592">
        <v>-1.2999999999999999E-3</v>
      </c>
      <c r="AH592">
        <v>-2.23E-2</v>
      </c>
      <c r="AI592">
        <v>-2.3099999999999999E-2</v>
      </c>
      <c r="AJ592">
        <v>-1.44E-2</v>
      </c>
      <c r="AK592">
        <v>-2.2499999999999999E-2</v>
      </c>
      <c r="AL592">
        <v>-1.6299999999999999E-2</v>
      </c>
      <c r="AM592">
        <v>-2.1399999999999999E-2</v>
      </c>
      <c r="AN592">
        <v>-1.8100000000000002E-2</v>
      </c>
      <c r="AO592">
        <v>1.54E-2</v>
      </c>
    </row>
    <row r="593" spans="1:43">
      <c r="A593">
        <v>200707</v>
      </c>
      <c r="B593">
        <v>-3.7400000000000003E-2</v>
      </c>
      <c r="C593">
        <v>-2.7400000000000001E-2</v>
      </c>
      <c r="D593">
        <v>-3.0099999999999998E-2</v>
      </c>
      <c r="E593">
        <v>2.7799999999999998E-2</v>
      </c>
      <c r="F593">
        <v>4.0000000000000001E-3</v>
      </c>
      <c r="H593">
        <v>200707</v>
      </c>
      <c r="I593">
        <v>-6.4799999999999996E-2</v>
      </c>
      <c r="J593">
        <v>-7.8100000000000003E-2</v>
      </c>
      <c r="K593">
        <v>-7.0999999999999994E-2</v>
      </c>
      <c r="L593">
        <v>-6.3600000000000004E-2</v>
      </c>
      <c r="M593">
        <v>-5.3900000000000003E-2</v>
      </c>
      <c r="N593">
        <v>-4.8800000000000003E-2</v>
      </c>
      <c r="O593">
        <v>-5.0700000000000002E-2</v>
      </c>
      <c r="P593">
        <v>-4.9500000000000002E-2</v>
      </c>
      <c r="Q593">
        <v>-3.2399999999999998E-2</v>
      </c>
      <c r="R593">
        <v>-3.0599999999999999E-2</v>
      </c>
      <c r="S593">
        <v>-3.4200000000000001E-2</v>
      </c>
      <c r="T593">
        <v>-1.29E-2</v>
      </c>
      <c r="U593">
        <v>-2.8199999999999999E-2</v>
      </c>
      <c r="V593">
        <v>-2.7199999999999998E-2</v>
      </c>
      <c r="W593">
        <v>-3.3799999999999997E-2</v>
      </c>
      <c r="X593">
        <v>-6.7000000000000004E-2</v>
      </c>
      <c r="Y593">
        <v>-3.8399999999999997E-2</v>
      </c>
      <c r="Z593">
        <v>-6.6500000000000004E-2</v>
      </c>
      <c r="AA593">
        <v>-6.2899999999999998E-2</v>
      </c>
      <c r="AB593">
        <v>-4.24E-2</v>
      </c>
      <c r="AC593">
        <v>-5.8799999999999998E-2</v>
      </c>
      <c r="AD593">
        <v>-4.5900000000000003E-2</v>
      </c>
      <c r="AE593">
        <v>-4.7500000000000001E-2</v>
      </c>
      <c r="AF593">
        <v>-5.4300000000000001E-2</v>
      </c>
      <c r="AG593">
        <v>-6.3299999999999995E-2</v>
      </c>
      <c r="AH593">
        <v>-4.0500000000000001E-2</v>
      </c>
      <c r="AI593">
        <v>-2.7799999999999998E-2</v>
      </c>
      <c r="AJ593">
        <v>-4.4699999999999997E-2</v>
      </c>
      <c r="AK593">
        <v>-4.9799999999999997E-2</v>
      </c>
      <c r="AL593">
        <v>-1.6199999999999999E-2</v>
      </c>
      <c r="AM593">
        <v>-3.2500000000000001E-2</v>
      </c>
      <c r="AN593">
        <v>-1.95E-2</v>
      </c>
      <c r="AO593">
        <v>2.8000000000000001E-2</v>
      </c>
    </row>
    <row r="594" spans="1:43">
      <c r="A594">
        <v>200708</v>
      </c>
      <c r="B594">
        <v>9.1999999999999998E-3</v>
      </c>
      <c r="C594">
        <v>-1.6000000000000001E-3</v>
      </c>
      <c r="D594">
        <v>-2.3800000000000002E-2</v>
      </c>
      <c r="E594">
        <v>1E-3</v>
      </c>
      <c r="F594">
        <v>4.1999999999999997E-3</v>
      </c>
      <c r="H594">
        <v>200708</v>
      </c>
      <c r="I594">
        <v>-1.89E-2</v>
      </c>
      <c r="J594">
        <v>9.7000000000000003E-3</v>
      </c>
      <c r="K594">
        <v>1.9599999999999999E-2</v>
      </c>
      <c r="L594">
        <v>9.5999999999999992E-3</v>
      </c>
      <c r="M594">
        <v>1.1599999999999999E-2</v>
      </c>
      <c r="N594">
        <v>-1.2500000000000001E-2</v>
      </c>
      <c r="O594">
        <v>-8.3000000000000001E-3</v>
      </c>
      <c r="P594">
        <v>-2.8E-3</v>
      </c>
      <c r="Q594">
        <v>-6.7999999999999996E-3</v>
      </c>
      <c r="R594">
        <v>1.6899999999999998E-2</v>
      </c>
      <c r="S594">
        <v>-3.5799999999999998E-2</v>
      </c>
      <c r="T594">
        <v>1.6299999999999999E-2</v>
      </c>
      <c r="U594">
        <v>2.2000000000000001E-3</v>
      </c>
      <c r="V594">
        <v>1.7399999999999999E-2</v>
      </c>
      <c r="W594">
        <v>1.9900000000000001E-2</v>
      </c>
      <c r="X594">
        <v>2.1899999999999999E-2</v>
      </c>
      <c r="Y594">
        <v>2.0400000000000001E-2</v>
      </c>
      <c r="Z594">
        <v>9.4999999999999998E-3</v>
      </c>
      <c r="AA594">
        <v>-3.3999999999999998E-3</v>
      </c>
      <c r="AB594">
        <v>-7.4000000000000003E-3</v>
      </c>
      <c r="AC594">
        <v>-2.29E-2</v>
      </c>
      <c r="AD594">
        <v>-3.9199999999999999E-2</v>
      </c>
      <c r="AE594">
        <v>-1.47E-2</v>
      </c>
      <c r="AF594">
        <v>2.0799999999999999E-2</v>
      </c>
      <c r="AG594">
        <v>1.72E-2</v>
      </c>
      <c r="AH594">
        <v>6.3E-3</v>
      </c>
      <c r="AI594">
        <v>7.6E-3</v>
      </c>
      <c r="AJ594">
        <v>4.0000000000000002E-4</v>
      </c>
      <c r="AK594">
        <v>1.0999999999999999E-2</v>
      </c>
      <c r="AL594">
        <v>1.6E-2</v>
      </c>
      <c r="AM594">
        <v>1.6500000000000001E-2</v>
      </c>
      <c r="AN594">
        <v>1.41E-2</v>
      </c>
      <c r="AO594">
        <v>2.8799999999999999E-2</v>
      </c>
    </row>
    <row r="595" spans="1:43">
      <c r="A595">
        <v>200709</v>
      </c>
      <c r="B595">
        <v>3.2300000000000002E-2</v>
      </c>
      <c r="C595">
        <v>-2.4799999999999999E-2</v>
      </c>
      <c r="D595">
        <v>-2.1399999999999999E-2</v>
      </c>
      <c r="E595">
        <v>4.6100000000000002E-2</v>
      </c>
      <c r="F595">
        <v>3.2000000000000002E-3</v>
      </c>
      <c r="H595">
        <v>200709</v>
      </c>
      <c r="I595">
        <v>1.4200000000000001E-2</v>
      </c>
      <c r="J595">
        <v>6.6E-3</v>
      </c>
      <c r="K595">
        <v>7.4999999999999997E-3</v>
      </c>
      <c r="L595">
        <v>1.11E-2</v>
      </c>
      <c r="M595">
        <v>1.77E-2</v>
      </c>
      <c r="N595">
        <v>3.0599999999999999E-2</v>
      </c>
      <c r="O595">
        <v>2.2700000000000001E-2</v>
      </c>
      <c r="P595">
        <v>2.1299999999999999E-2</v>
      </c>
      <c r="Q595">
        <v>3.4599999999999999E-2</v>
      </c>
      <c r="R595">
        <v>3.7199999999999997E-2</v>
      </c>
      <c r="S595">
        <v>-2.3E-2</v>
      </c>
      <c r="T595">
        <v>4.6600000000000003E-2</v>
      </c>
      <c r="U595">
        <v>4.1200000000000001E-2</v>
      </c>
      <c r="V595">
        <v>3.44E-2</v>
      </c>
      <c r="W595">
        <v>2.8299999999999999E-2</v>
      </c>
      <c r="X595">
        <v>1.5299999999999999E-2</v>
      </c>
      <c r="Y595">
        <v>2.52E-2</v>
      </c>
      <c r="Z595">
        <v>2.0899999999999998E-2</v>
      </c>
      <c r="AA595">
        <v>1.8800000000000001E-2</v>
      </c>
      <c r="AB595">
        <v>2.1000000000000001E-2</v>
      </c>
      <c r="AC595">
        <v>3.9100000000000003E-2</v>
      </c>
      <c r="AD595">
        <v>-7.4999999999999997E-3</v>
      </c>
      <c r="AE595">
        <v>1.9800000000000002E-2</v>
      </c>
      <c r="AF595">
        <v>4.5999999999999999E-3</v>
      </c>
      <c r="AG595">
        <v>9.7999999999999997E-3</v>
      </c>
      <c r="AH595">
        <v>1.4500000000000001E-2</v>
      </c>
      <c r="AI595">
        <v>1.8499999999999999E-2</v>
      </c>
      <c r="AJ595">
        <v>3.5900000000000001E-2</v>
      </c>
      <c r="AK595">
        <v>3.3099999999999997E-2</v>
      </c>
      <c r="AL595">
        <v>5.7599999999999998E-2</v>
      </c>
      <c r="AM595">
        <v>3.9800000000000002E-2</v>
      </c>
      <c r="AN595">
        <v>7.5800000000000006E-2</v>
      </c>
      <c r="AO595">
        <v>5.6000000000000001E-2</v>
      </c>
    </row>
    <row r="596" spans="1:43">
      <c r="A596">
        <v>200710</v>
      </c>
      <c r="B596">
        <v>1.7999999999999999E-2</v>
      </c>
      <c r="C596">
        <v>1.8E-3</v>
      </c>
      <c r="D596">
        <v>-2.0199999999999999E-2</v>
      </c>
      <c r="E596">
        <v>4.8899999999999999E-2</v>
      </c>
      <c r="F596">
        <v>3.2000000000000002E-3</v>
      </c>
      <c r="H596">
        <v>200710</v>
      </c>
      <c r="I596">
        <v>6.7999999999999996E-3</v>
      </c>
      <c r="J596">
        <v>1.32E-2</v>
      </c>
      <c r="K596">
        <v>1.8800000000000001E-2</v>
      </c>
      <c r="L596">
        <v>2.53E-2</v>
      </c>
      <c r="M596">
        <v>2.5600000000000001E-2</v>
      </c>
      <c r="N596">
        <v>2.2100000000000002E-2</v>
      </c>
      <c r="O596">
        <v>1.9900000000000001E-2</v>
      </c>
      <c r="P596">
        <v>1.18E-2</v>
      </c>
      <c r="Q596">
        <v>1.89E-2</v>
      </c>
      <c r="R596">
        <v>1.6500000000000001E-2</v>
      </c>
      <c r="S596">
        <v>-9.7000000000000003E-3</v>
      </c>
      <c r="T596">
        <v>5.0200000000000002E-2</v>
      </c>
      <c r="U596">
        <v>1.6299999999999999E-2</v>
      </c>
      <c r="V596">
        <v>1.21E-2</v>
      </c>
      <c r="W596">
        <v>2.87E-2</v>
      </c>
      <c r="X596">
        <v>-4.0000000000000001E-3</v>
      </c>
      <c r="Y596">
        <v>-7.9000000000000008E-3</v>
      </c>
      <c r="Z596">
        <v>-1E-3</v>
      </c>
      <c r="AA596">
        <v>3.5099999999999999E-2</v>
      </c>
      <c r="AB596">
        <v>4.8999999999999998E-3</v>
      </c>
      <c r="AC596">
        <v>-6.6E-3</v>
      </c>
      <c r="AD596">
        <v>-5.6800000000000003E-2</v>
      </c>
      <c r="AE596">
        <v>-1.55E-2</v>
      </c>
      <c r="AF596">
        <v>-1.09E-2</v>
      </c>
      <c r="AG596">
        <v>-1.5800000000000002E-2</v>
      </c>
      <c r="AH596">
        <v>-6.1999999999999998E-3</v>
      </c>
      <c r="AI596">
        <v>4.5999999999999999E-2</v>
      </c>
      <c r="AJ596">
        <v>5.7999999999999996E-3</v>
      </c>
      <c r="AK596">
        <v>3.4200000000000001E-2</v>
      </c>
      <c r="AL596">
        <v>3.1699999999999999E-2</v>
      </c>
      <c r="AM596">
        <v>1.1299999999999999E-2</v>
      </c>
      <c r="AN596">
        <v>7.6100000000000001E-2</v>
      </c>
      <c r="AO596">
        <v>9.1600000000000001E-2</v>
      </c>
    </row>
    <row r="597" spans="1:43">
      <c r="A597">
        <v>200711</v>
      </c>
      <c r="B597">
        <v>-4.82E-2</v>
      </c>
      <c r="C597">
        <v>-2.7799999999999998E-2</v>
      </c>
      <c r="D597">
        <v>-1.0699999999999999E-2</v>
      </c>
      <c r="E597">
        <v>8.8000000000000005E-3</v>
      </c>
      <c r="F597">
        <v>3.3999999999999998E-3</v>
      </c>
      <c r="H597">
        <v>200711</v>
      </c>
      <c r="I597">
        <v>-9.1499999999999998E-2</v>
      </c>
      <c r="J597">
        <v>-8.8700000000000001E-2</v>
      </c>
      <c r="K597">
        <v>-7.9100000000000004E-2</v>
      </c>
      <c r="L597">
        <v>-7.2499999999999995E-2</v>
      </c>
      <c r="M597">
        <v>-5.8599999999999999E-2</v>
      </c>
      <c r="N597">
        <v>-6.6400000000000001E-2</v>
      </c>
      <c r="O597">
        <v>-5.8500000000000003E-2</v>
      </c>
      <c r="P597">
        <v>-5.3699999999999998E-2</v>
      </c>
      <c r="Q597">
        <v>-3.8699999999999998E-2</v>
      </c>
      <c r="R597">
        <v>-4.2500000000000003E-2</v>
      </c>
      <c r="S597">
        <v>-4.9000000000000002E-2</v>
      </c>
      <c r="T597">
        <v>-5.3699999999999998E-2</v>
      </c>
      <c r="U597">
        <v>-2.76E-2</v>
      </c>
      <c r="V597">
        <v>-3.7400000000000003E-2</v>
      </c>
      <c r="W597">
        <v>-4.1599999999999998E-2</v>
      </c>
      <c r="X597">
        <v>-7.8E-2</v>
      </c>
      <c r="Y597">
        <v>-5.7799999999999997E-2</v>
      </c>
      <c r="Z597">
        <v>-4.53E-2</v>
      </c>
      <c r="AA597">
        <v>-3.8600000000000002E-2</v>
      </c>
      <c r="AB597">
        <v>-5.5100000000000003E-2</v>
      </c>
      <c r="AC597">
        <v>-7.0000000000000007E-2</v>
      </c>
      <c r="AD597">
        <v>-1.6299999999999999E-2</v>
      </c>
      <c r="AE597">
        <v>-0.13719999999999999</v>
      </c>
      <c r="AF597">
        <v>-8.9099999999999999E-2</v>
      </c>
      <c r="AG597">
        <v>-4.1099999999999998E-2</v>
      </c>
      <c r="AH597">
        <v>-4.6100000000000002E-2</v>
      </c>
      <c r="AI597">
        <v>-6.1800000000000001E-2</v>
      </c>
      <c r="AJ597">
        <v>-2.7099999999999999E-2</v>
      </c>
      <c r="AK597">
        <v>-2.87E-2</v>
      </c>
      <c r="AL597">
        <v>-3.9100000000000003E-2</v>
      </c>
      <c r="AM597">
        <v>-5.7000000000000002E-2</v>
      </c>
      <c r="AN597">
        <v>-5.8700000000000002E-2</v>
      </c>
      <c r="AO597">
        <v>7.85E-2</v>
      </c>
    </row>
    <row r="598" spans="1:43">
      <c r="A598">
        <v>200712</v>
      </c>
      <c r="B598">
        <v>-8.6E-3</v>
      </c>
      <c r="C598">
        <v>5.0000000000000001E-4</v>
      </c>
      <c r="D598">
        <v>-2.9999999999999997E-4</v>
      </c>
      <c r="E598">
        <v>6.5500000000000003E-2</v>
      </c>
      <c r="F598">
        <v>2.7000000000000001E-3</v>
      </c>
      <c r="H598">
        <v>200712</v>
      </c>
      <c r="I598">
        <v>-7.3000000000000001E-3</v>
      </c>
      <c r="J598">
        <v>-1.0200000000000001E-2</v>
      </c>
      <c r="K598">
        <v>-8.3000000000000001E-3</v>
      </c>
      <c r="L598">
        <v>4.4999999999999997E-3</v>
      </c>
      <c r="M598">
        <v>-1.5100000000000001E-2</v>
      </c>
      <c r="N598">
        <v>-1.5699999999999999E-2</v>
      </c>
      <c r="O598">
        <v>-1.43E-2</v>
      </c>
      <c r="P598">
        <v>-1.3599999999999999E-2</v>
      </c>
      <c r="Q598">
        <v>4.1000000000000003E-3</v>
      </c>
      <c r="R598">
        <v>-0.01</v>
      </c>
      <c r="S598">
        <v>2.7000000000000001E-3</v>
      </c>
      <c r="T598">
        <v>-7.0000000000000001E-3</v>
      </c>
      <c r="U598">
        <v>-1.4E-2</v>
      </c>
      <c r="V598">
        <v>1.9E-3</v>
      </c>
      <c r="W598">
        <v>-2.1000000000000001E-2</v>
      </c>
      <c r="X598">
        <v>-2.01E-2</v>
      </c>
      <c r="Y598">
        <v>-4.8999999999999998E-3</v>
      </c>
      <c r="Z598">
        <v>-2.63E-2</v>
      </c>
      <c r="AA598">
        <v>5.4999999999999997E-3</v>
      </c>
      <c r="AB598">
        <v>-8.2000000000000007E-3</v>
      </c>
      <c r="AC598">
        <v>6.7000000000000002E-3</v>
      </c>
      <c r="AD598">
        <v>1.37E-2</v>
      </c>
      <c r="AE598">
        <v>-7.1300000000000002E-2</v>
      </c>
      <c r="AF598">
        <v>-6.8699999999999997E-2</v>
      </c>
      <c r="AG598">
        <v>-6.1600000000000002E-2</v>
      </c>
      <c r="AH598">
        <v>-3.5999999999999997E-2</v>
      </c>
      <c r="AI598">
        <v>-2.8400000000000002E-2</v>
      </c>
      <c r="AJ598">
        <v>-9.4999999999999998E-3</v>
      </c>
      <c r="AK598">
        <v>-8.0000000000000004E-4</v>
      </c>
      <c r="AL598">
        <v>0.02</v>
      </c>
      <c r="AM598">
        <v>7.1999999999999998E-3</v>
      </c>
      <c r="AN598">
        <v>4.07E-2</v>
      </c>
      <c r="AO598">
        <v>0.112</v>
      </c>
    </row>
    <row r="599" spans="1:43">
      <c r="A599">
        <v>200801</v>
      </c>
      <c r="B599">
        <v>-6.3500000000000001E-2</v>
      </c>
      <c r="C599">
        <v>-8.0000000000000002E-3</v>
      </c>
      <c r="D599">
        <v>3.0599999999999999E-2</v>
      </c>
      <c r="E599">
        <v>-7.8299999999999995E-2</v>
      </c>
      <c r="F599">
        <v>2.0999999999999999E-3</v>
      </c>
      <c r="H599">
        <v>200801</v>
      </c>
      <c r="I599">
        <v>-6.9699999999999998E-2</v>
      </c>
      <c r="J599">
        <v>-8.6699999999999999E-2</v>
      </c>
      <c r="K599">
        <v>-7.4099999999999999E-2</v>
      </c>
      <c r="L599">
        <v>-7.1999999999999995E-2</v>
      </c>
      <c r="M599">
        <v>-5.7799999999999997E-2</v>
      </c>
      <c r="N599">
        <v>-6.5000000000000002E-2</v>
      </c>
      <c r="O599">
        <v>-5.1999999999999998E-2</v>
      </c>
      <c r="P599">
        <v>-6.13E-2</v>
      </c>
      <c r="Q599">
        <v>-6.5600000000000006E-2</v>
      </c>
      <c r="R599">
        <v>-6.1699999999999998E-2</v>
      </c>
      <c r="S599">
        <v>-8.0000000000000002E-3</v>
      </c>
      <c r="T599">
        <v>-9.7699999999999995E-2</v>
      </c>
      <c r="U599">
        <v>-6.3E-2</v>
      </c>
      <c r="V599">
        <v>-6.08E-2</v>
      </c>
      <c r="W599">
        <v>-5.7000000000000002E-2</v>
      </c>
      <c r="X599">
        <v>-3.7600000000000001E-2</v>
      </c>
      <c r="Y599">
        <v>-5.45E-2</v>
      </c>
      <c r="Z599">
        <v>-3.5799999999999998E-2</v>
      </c>
      <c r="AA599">
        <v>-3.2099999999999997E-2</v>
      </c>
      <c r="AB599">
        <v>-5.79E-2</v>
      </c>
      <c r="AC599">
        <v>-6.1600000000000002E-2</v>
      </c>
      <c r="AD599">
        <v>3.61E-2</v>
      </c>
      <c r="AE599">
        <v>2.9700000000000001E-2</v>
      </c>
      <c r="AF599">
        <v>-8.3000000000000001E-3</v>
      </c>
      <c r="AG599">
        <v>-3.6900000000000002E-2</v>
      </c>
      <c r="AH599">
        <v>-3.7000000000000002E-3</v>
      </c>
      <c r="AI599">
        <v>-2.1100000000000001E-2</v>
      </c>
      <c r="AJ599">
        <v>-4.7800000000000002E-2</v>
      </c>
      <c r="AK599">
        <v>-6.6600000000000006E-2</v>
      </c>
      <c r="AL599">
        <v>-7.3999999999999996E-2</v>
      </c>
      <c r="AM599">
        <v>-8.9599999999999999E-2</v>
      </c>
      <c r="AN599">
        <v>-0.13600000000000001</v>
      </c>
      <c r="AO599">
        <v>-0.16569999999999999</v>
      </c>
      <c r="AP599">
        <v>200801</v>
      </c>
      <c r="AQ599">
        <v>0.83430000000000004</v>
      </c>
    </row>
    <row r="600" spans="1:43">
      <c r="A600">
        <v>200802</v>
      </c>
      <c r="B600">
        <v>-3.09E-2</v>
      </c>
      <c r="C600">
        <v>-5.5999999999999999E-3</v>
      </c>
      <c r="D600">
        <v>-2.9999999999999997E-4</v>
      </c>
      <c r="E600">
        <v>6.1100000000000002E-2</v>
      </c>
      <c r="F600">
        <v>1.2999999999999999E-3</v>
      </c>
      <c r="H600">
        <v>200802</v>
      </c>
      <c r="I600">
        <v>-3.4000000000000002E-2</v>
      </c>
      <c r="J600">
        <v>-5.6300000000000003E-2</v>
      </c>
      <c r="K600">
        <v>-2.1299999999999999E-2</v>
      </c>
      <c r="L600">
        <v>-3.9300000000000002E-2</v>
      </c>
      <c r="M600">
        <v>-3.6499999999999998E-2</v>
      </c>
      <c r="N600">
        <v>-8.9999999999999993E-3</v>
      </c>
      <c r="O600">
        <v>-2.1600000000000001E-2</v>
      </c>
      <c r="P600">
        <v>-2.52E-2</v>
      </c>
      <c r="Q600">
        <v>-2.1600000000000001E-2</v>
      </c>
      <c r="R600">
        <v>-3.3000000000000002E-2</v>
      </c>
      <c r="S600">
        <v>-1E-3</v>
      </c>
      <c r="T600">
        <v>-5.0999999999999997E-2</v>
      </c>
      <c r="U600">
        <v>4.5999999999999999E-3</v>
      </c>
      <c r="V600">
        <v>-3.09E-2</v>
      </c>
      <c r="W600">
        <v>-3.0200000000000001E-2</v>
      </c>
      <c r="X600">
        <v>-3.5299999999999998E-2</v>
      </c>
      <c r="Y600">
        <v>-3.5200000000000002E-2</v>
      </c>
      <c r="Z600">
        <v>-6.3500000000000001E-2</v>
      </c>
      <c r="AA600">
        <v>-3.0099999999999998E-2</v>
      </c>
      <c r="AB600">
        <v>-1.06E-2</v>
      </c>
      <c r="AC600">
        <v>-6.1400000000000003E-2</v>
      </c>
      <c r="AD600">
        <v>-1.04E-2</v>
      </c>
      <c r="AE600">
        <v>-0.1265</v>
      </c>
      <c r="AF600">
        <v>-8.0199999999999994E-2</v>
      </c>
      <c r="AG600">
        <v>-8.2199999999999995E-2</v>
      </c>
      <c r="AH600">
        <v>-7.5600000000000001E-2</v>
      </c>
      <c r="AI600">
        <v>-1.78E-2</v>
      </c>
      <c r="AJ600">
        <v>-2.4E-2</v>
      </c>
      <c r="AK600">
        <v>-2.8899999999999999E-2</v>
      </c>
      <c r="AL600">
        <v>-3.4599999999999999E-2</v>
      </c>
      <c r="AM600">
        <v>-4.7000000000000002E-3</v>
      </c>
      <c r="AN600">
        <v>2.3900000000000001E-2</v>
      </c>
      <c r="AO600">
        <v>0.15040000000000001</v>
      </c>
      <c r="AP600">
        <v>200802</v>
      </c>
      <c r="AQ600">
        <v>0.95979999999999999</v>
      </c>
    </row>
    <row r="601" spans="1:43">
      <c r="A601">
        <v>200803</v>
      </c>
      <c r="B601">
        <v>-9.4000000000000004E-3</v>
      </c>
      <c r="C601">
        <v>8.6E-3</v>
      </c>
      <c r="D601">
        <v>2.2000000000000001E-3</v>
      </c>
      <c r="E601">
        <v>4.1200000000000001E-2</v>
      </c>
      <c r="F601">
        <v>1.6999999999999999E-3</v>
      </c>
      <c r="H601">
        <v>200803</v>
      </c>
      <c r="I601">
        <v>-2.46E-2</v>
      </c>
      <c r="J601">
        <v>-2.5999999999999999E-3</v>
      </c>
      <c r="K601">
        <v>5.4999999999999997E-3</v>
      </c>
      <c r="L601">
        <v>6.1000000000000004E-3</v>
      </c>
      <c r="M601">
        <v>-1.06E-2</v>
      </c>
      <c r="N601">
        <v>-1.41E-2</v>
      </c>
      <c r="O601">
        <v>-2.7199999999999998E-2</v>
      </c>
      <c r="P601">
        <v>-1.5800000000000002E-2</v>
      </c>
      <c r="Q601">
        <v>-2.0299999999999999E-2</v>
      </c>
      <c r="R601">
        <v>-3.3999999999999998E-3</v>
      </c>
      <c r="S601">
        <v>-2.12E-2</v>
      </c>
      <c r="T601">
        <v>6.9999999999999999E-4</v>
      </c>
      <c r="U601">
        <v>1.6000000000000001E-3</v>
      </c>
      <c r="V601">
        <v>4.7000000000000002E-3</v>
      </c>
      <c r="W601">
        <v>3.2000000000000002E-3</v>
      </c>
      <c r="X601">
        <v>-4.1099999999999998E-2</v>
      </c>
      <c r="Y601">
        <v>-2.92E-2</v>
      </c>
      <c r="Z601">
        <v>-5.9499999999999997E-2</v>
      </c>
      <c r="AA601">
        <v>-1.4500000000000001E-2</v>
      </c>
      <c r="AB601">
        <v>-1.24E-2</v>
      </c>
      <c r="AC601">
        <v>2.1100000000000001E-2</v>
      </c>
      <c r="AD601">
        <v>2.0400000000000001E-2</v>
      </c>
      <c r="AE601">
        <v>-9.8500000000000004E-2</v>
      </c>
      <c r="AF601">
        <v>-5.6000000000000001E-2</v>
      </c>
      <c r="AG601">
        <v>-4.3200000000000002E-2</v>
      </c>
      <c r="AH601">
        <v>-3.0000000000000001E-3</v>
      </c>
      <c r="AI601">
        <v>-1.9099999999999999E-2</v>
      </c>
      <c r="AJ601">
        <v>-1.84E-2</v>
      </c>
      <c r="AK601">
        <v>1.2E-2</v>
      </c>
      <c r="AL601">
        <v>1.0999999999999999E-2</v>
      </c>
      <c r="AM601">
        <v>-8.0000000000000002E-3</v>
      </c>
      <c r="AN601">
        <v>-4.4999999999999997E-3</v>
      </c>
      <c r="AO601">
        <v>9.4E-2</v>
      </c>
      <c r="AP601">
        <v>200803</v>
      </c>
      <c r="AQ601">
        <v>1.05</v>
      </c>
    </row>
    <row r="602" spans="1:43">
      <c r="A602">
        <v>200804</v>
      </c>
      <c r="B602">
        <v>4.5999999999999999E-2</v>
      </c>
      <c r="C602">
        <v>-1.5100000000000001E-2</v>
      </c>
      <c r="D602">
        <v>-1E-4</v>
      </c>
      <c r="E602">
        <v>-2.2000000000000001E-3</v>
      </c>
      <c r="F602">
        <v>1.8E-3</v>
      </c>
      <c r="H602">
        <v>200804</v>
      </c>
      <c r="I602">
        <v>7.7000000000000002E-3</v>
      </c>
      <c r="J602">
        <v>2.4500000000000001E-2</v>
      </c>
      <c r="K602">
        <v>2.6599999999999999E-2</v>
      </c>
      <c r="L602">
        <v>3.32E-2</v>
      </c>
      <c r="M602">
        <v>6.5000000000000002E-2</v>
      </c>
      <c r="N602">
        <v>8.8900000000000007E-2</v>
      </c>
      <c r="O602">
        <v>4.9599999999999998E-2</v>
      </c>
      <c r="P602">
        <v>6.0499999999999998E-2</v>
      </c>
      <c r="Q602">
        <v>6.25E-2</v>
      </c>
      <c r="R602">
        <v>3.85E-2</v>
      </c>
      <c r="S602">
        <v>-3.0800000000000001E-2</v>
      </c>
      <c r="T602">
        <v>4.1599999999999998E-2</v>
      </c>
      <c r="U602">
        <v>4.8500000000000001E-2</v>
      </c>
      <c r="V602">
        <v>2.41E-2</v>
      </c>
      <c r="W602">
        <v>3.49E-2</v>
      </c>
      <c r="X602">
        <v>5.79E-2</v>
      </c>
      <c r="Y602">
        <v>5.6399999999999999E-2</v>
      </c>
      <c r="Z602">
        <v>5.7200000000000001E-2</v>
      </c>
      <c r="AA602">
        <v>4.7699999999999999E-2</v>
      </c>
      <c r="AB602">
        <v>5.7200000000000001E-2</v>
      </c>
      <c r="AC602">
        <v>5.5399999999999998E-2</v>
      </c>
      <c r="AD602">
        <v>1.38E-2</v>
      </c>
      <c r="AE602">
        <v>7.9600000000000004E-2</v>
      </c>
      <c r="AF602">
        <v>7.7100000000000002E-2</v>
      </c>
      <c r="AG602">
        <v>5.3600000000000002E-2</v>
      </c>
      <c r="AH602">
        <v>4.6399999999999997E-2</v>
      </c>
      <c r="AI602">
        <v>4.6199999999999998E-2</v>
      </c>
      <c r="AJ602">
        <v>9.2999999999999992E-3</v>
      </c>
      <c r="AK602">
        <v>6.8999999999999999E-3</v>
      </c>
      <c r="AL602">
        <v>4.6300000000000001E-2</v>
      </c>
      <c r="AM602">
        <v>5.57E-2</v>
      </c>
      <c r="AN602">
        <v>9.64E-2</v>
      </c>
      <c r="AO602">
        <v>1.6799999999999999E-2</v>
      </c>
      <c r="AP602">
        <v>200804</v>
      </c>
      <c r="AQ602">
        <v>1.0676000000000001</v>
      </c>
    </row>
    <row r="603" spans="1:43">
      <c r="A603">
        <v>200805</v>
      </c>
      <c r="B603">
        <v>1.8599999999999998E-2</v>
      </c>
      <c r="C603">
        <v>2.9899999999999999E-2</v>
      </c>
      <c r="D603">
        <v>-3.0000000000000001E-3</v>
      </c>
      <c r="E603">
        <v>3.2000000000000001E-2</v>
      </c>
      <c r="F603">
        <v>1.8E-3</v>
      </c>
      <c r="H603">
        <v>200805</v>
      </c>
      <c r="I603">
        <v>3.3000000000000002E-2</v>
      </c>
      <c r="J603">
        <v>3.5799999999999998E-2</v>
      </c>
      <c r="K603">
        <v>4.9000000000000002E-2</v>
      </c>
      <c r="L603">
        <v>5.9299999999999999E-2</v>
      </c>
      <c r="M603">
        <v>5.3699999999999998E-2</v>
      </c>
      <c r="N603">
        <v>4.7600000000000003E-2</v>
      </c>
      <c r="O603">
        <v>4.7699999999999999E-2</v>
      </c>
      <c r="P603">
        <v>3.95E-2</v>
      </c>
      <c r="Q603">
        <v>3.2199999999999999E-2</v>
      </c>
      <c r="R603">
        <v>5.8999999999999999E-3</v>
      </c>
      <c r="S603">
        <v>2.7099999999999999E-2</v>
      </c>
      <c r="T603">
        <v>2.9499999999999998E-2</v>
      </c>
      <c r="U603">
        <v>3.5900000000000001E-2</v>
      </c>
      <c r="V603">
        <v>-2.9999999999999997E-4</v>
      </c>
      <c r="W603">
        <v>1.21E-2</v>
      </c>
      <c r="X603">
        <v>-5.1000000000000004E-3</v>
      </c>
      <c r="Y603">
        <v>-1.2999999999999999E-3</v>
      </c>
      <c r="Z603">
        <v>1.5599999999999999E-2</v>
      </c>
      <c r="AA603">
        <v>2.12E-2</v>
      </c>
      <c r="AB603">
        <v>3.9399999999999998E-2</v>
      </c>
      <c r="AC603">
        <v>2.81E-2</v>
      </c>
      <c r="AD603">
        <v>-1.4E-3</v>
      </c>
      <c r="AE603">
        <v>-2.5999999999999999E-2</v>
      </c>
      <c r="AF603">
        <v>-7.6E-3</v>
      </c>
      <c r="AG603">
        <v>-8.6999999999999994E-3</v>
      </c>
      <c r="AH603">
        <v>7.1000000000000004E-3</v>
      </c>
      <c r="AI603">
        <v>-6.8999999999999999E-3</v>
      </c>
      <c r="AJ603">
        <v>3.0300000000000001E-2</v>
      </c>
      <c r="AK603">
        <v>2.18E-2</v>
      </c>
      <c r="AL603">
        <v>1.8700000000000001E-2</v>
      </c>
      <c r="AM603">
        <v>1.5900000000000001E-2</v>
      </c>
      <c r="AN603">
        <v>6.8500000000000005E-2</v>
      </c>
      <c r="AO603">
        <v>9.4500000000000001E-2</v>
      </c>
      <c r="AP603">
        <v>200805</v>
      </c>
      <c r="AQ603">
        <v>1.1685000000000001</v>
      </c>
    </row>
    <row r="604" spans="1:43">
      <c r="A604">
        <v>200806</v>
      </c>
      <c r="B604">
        <v>-8.4400000000000003E-2</v>
      </c>
      <c r="C604">
        <v>1.0999999999999999E-2</v>
      </c>
      <c r="D604">
        <v>-1.03E-2</v>
      </c>
      <c r="E604">
        <v>0.12529999999999999</v>
      </c>
      <c r="F604">
        <v>1.6999999999999999E-3</v>
      </c>
      <c r="H604">
        <v>200806</v>
      </c>
      <c r="I604">
        <v>-7.1999999999999995E-2</v>
      </c>
      <c r="J604">
        <v>-0.1012</v>
      </c>
      <c r="K604">
        <v>-8.9300000000000004E-2</v>
      </c>
      <c r="L604">
        <v>-6.8000000000000005E-2</v>
      </c>
      <c r="M604">
        <v>-7.4899999999999994E-2</v>
      </c>
      <c r="N604">
        <v>-7.22E-2</v>
      </c>
      <c r="O604">
        <v>-7.51E-2</v>
      </c>
      <c r="P604">
        <v>-8.9700000000000002E-2</v>
      </c>
      <c r="Q604">
        <v>-6.7299999999999999E-2</v>
      </c>
      <c r="R604">
        <v>-8.9200000000000002E-2</v>
      </c>
      <c r="S604">
        <v>1.72E-2</v>
      </c>
      <c r="T604">
        <v>-8.1600000000000006E-2</v>
      </c>
      <c r="U604">
        <v>-6.1100000000000002E-2</v>
      </c>
      <c r="V604">
        <v>-8.2400000000000001E-2</v>
      </c>
      <c r="W604">
        <v>-8.2600000000000007E-2</v>
      </c>
      <c r="X604">
        <v>-0.1037</v>
      </c>
      <c r="Y604">
        <v>-0.1046</v>
      </c>
      <c r="Z604">
        <v>-9.5799999999999996E-2</v>
      </c>
      <c r="AA604">
        <v>-9.8400000000000001E-2</v>
      </c>
      <c r="AB604">
        <v>-6.5500000000000003E-2</v>
      </c>
      <c r="AC604">
        <v>-0.1212</v>
      </c>
      <c r="AD604">
        <v>-3.9600000000000003E-2</v>
      </c>
      <c r="AE604">
        <v>-0.2064</v>
      </c>
      <c r="AF604">
        <v>-0.18329999999999999</v>
      </c>
      <c r="AG604">
        <v>-0.1681</v>
      </c>
      <c r="AH604">
        <v>-0.12620000000000001</v>
      </c>
      <c r="AI604">
        <v>-9.7000000000000003E-2</v>
      </c>
      <c r="AJ604">
        <v>-0.10299999999999999</v>
      </c>
      <c r="AK604">
        <v>-9.4299999999999995E-2</v>
      </c>
      <c r="AL604">
        <v>-7.1099999999999997E-2</v>
      </c>
      <c r="AM604">
        <v>-4.9299999999999997E-2</v>
      </c>
      <c r="AN604">
        <v>-4.4000000000000003E-3</v>
      </c>
      <c r="AO604">
        <v>0.20200000000000001</v>
      </c>
      <c r="AP604">
        <v>200806</v>
      </c>
      <c r="AQ604">
        <v>1.4046000000000001</v>
      </c>
    </row>
    <row r="605" spans="1:43">
      <c r="A605">
        <v>200807</v>
      </c>
      <c r="B605">
        <v>-7.7000000000000002E-3</v>
      </c>
      <c r="C605">
        <v>3.5799999999999998E-2</v>
      </c>
      <c r="D605">
        <v>3.6600000000000001E-2</v>
      </c>
      <c r="E605">
        <v>-5.3199999999999997E-2</v>
      </c>
      <c r="F605">
        <v>1.5E-3</v>
      </c>
      <c r="H605">
        <v>200807</v>
      </c>
      <c r="I605">
        <v>2.3099999999999999E-2</v>
      </c>
      <c r="J605">
        <v>6.0100000000000001E-2</v>
      </c>
      <c r="K605">
        <v>4.1300000000000003E-2</v>
      </c>
      <c r="L605">
        <v>3.8899999999999997E-2</v>
      </c>
      <c r="M605">
        <v>5.8999999999999999E-3</v>
      </c>
      <c r="N605">
        <v>8.3000000000000001E-3</v>
      </c>
      <c r="O605">
        <v>-2.8899999999999999E-2</v>
      </c>
      <c r="P605">
        <v>-2.2800000000000001E-2</v>
      </c>
      <c r="Q605">
        <v>-0.03</v>
      </c>
      <c r="R605">
        <v>-8.0000000000000002E-3</v>
      </c>
      <c r="S605">
        <v>3.1099999999999999E-2</v>
      </c>
      <c r="T605">
        <v>-8.0000000000000002E-3</v>
      </c>
      <c r="U605">
        <v>2.7000000000000001E-3</v>
      </c>
      <c r="V605">
        <v>-2.1299999999999999E-2</v>
      </c>
      <c r="W605">
        <v>-8.3999999999999995E-3</v>
      </c>
      <c r="X605">
        <v>-1.17E-2</v>
      </c>
      <c r="Y605">
        <v>-4.9799999999999997E-2</v>
      </c>
      <c r="Z605">
        <v>-4.2900000000000001E-2</v>
      </c>
      <c r="AA605">
        <v>4.7600000000000003E-2</v>
      </c>
      <c r="AB605">
        <v>3.09E-2</v>
      </c>
      <c r="AC605">
        <v>1.3299999999999999E-2</v>
      </c>
      <c r="AD605">
        <v>2.1299999999999999E-2</v>
      </c>
      <c r="AE605">
        <v>0.02</v>
      </c>
      <c r="AF605">
        <v>-6.3E-3</v>
      </c>
      <c r="AG605">
        <v>7.3599999999999999E-2</v>
      </c>
      <c r="AH605">
        <v>3.9800000000000002E-2</v>
      </c>
      <c r="AI605">
        <v>2.1600000000000001E-2</v>
      </c>
      <c r="AJ605">
        <v>3.2800000000000003E-2</v>
      </c>
      <c r="AK605">
        <v>-1.5100000000000001E-2</v>
      </c>
      <c r="AL605">
        <v>5.3E-3</v>
      </c>
      <c r="AM605">
        <v>-3.5400000000000001E-2</v>
      </c>
      <c r="AN605">
        <v>-0.10059999999999999</v>
      </c>
      <c r="AO605">
        <v>-0.1206</v>
      </c>
      <c r="AP605">
        <v>200807</v>
      </c>
      <c r="AQ605">
        <v>1.2352000000000001</v>
      </c>
    </row>
    <row r="606" spans="1:43">
      <c r="A606">
        <v>200808</v>
      </c>
      <c r="B606">
        <v>1.5299999999999999E-2</v>
      </c>
      <c r="C606">
        <v>3.6999999999999998E-2</v>
      </c>
      <c r="D606">
        <v>1.44E-2</v>
      </c>
      <c r="E606">
        <v>-3.7999999999999999E-2</v>
      </c>
      <c r="F606">
        <v>1.2999999999999999E-3</v>
      </c>
      <c r="H606">
        <v>200808</v>
      </c>
      <c r="I606">
        <v>2.58E-2</v>
      </c>
      <c r="J606">
        <v>4.0300000000000002E-2</v>
      </c>
      <c r="K606">
        <v>4.4900000000000002E-2</v>
      </c>
      <c r="L606">
        <v>5.8099999999999999E-2</v>
      </c>
      <c r="M606">
        <v>3.5999999999999997E-2</v>
      </c>
      <c r="N606">
        <v>3.0800000000000001E-2</v>
      </c>
      <c r="O606">
        <v>1.6199999999999999E-2</v>
      </c>
      <c r="P606">
        <v>1.9400000000000001E-2</v>
      </c>
      <c r="Q606">
        <v>5.9999999999999995E-4</v>
      </c>
      <c r="R606">
        <v>1.15E-2</v>
      </c>
      <c r="S606">
        <v>1.43E-2</v>
      </c>
      <c r="T606">
        <v>1.7299999999999999E-2</v>
      </c>
      <c r="U606">
        <v>1.1599999999999999E-2</v>
      </c>
      <c r="V606">
        <v>1.7600000000000001E-2</v>
      </c>
      <c r="W606">
        <v>1.0800000000000001E-2</v>
      </c>
      <c r="X606">
        <v>1.43E-2</v>
      </c>
      <c r="Y606">
        <v>7.9000000000000008E-3</v>
      </c>
      <c r="Z606">
        <v>1.1299999999999999E-2</v>
      </c>
      <c r="AA606">
        <v>2.3E-3</v>
      </c>
      <c r="AB606">
        <v>4.6699999999999998E-2</v>
      </c>
      <c r="AC606">
        <v>1.43E-2</v>
      </c>
      <c r="AD606">
        <v>-3.0000000000000001E-3</v>
      </c>
      <c r="AE606">
        <v>-6.6199999999999995E-2</v>
      </c>
      <c r="AF606">
        <v>2.98E-2</v>
      </c>
      <c r="AG606">
        <v>6.4899999999999999E-2</v>
      </c>
      <c r="AH606">
        <v>2.3099999999999999E-2</v>
      </c>
      <c r="AI606">
        <v>3.1199999999999999E-2</v>
      </c>
      <c r="AJ606">
        <v>2.2700000000000001E-2</v>
      </c>
      <c r="AK606">
        <v>2.9700000000000001E-2</v>
      </c>
      <c r="AL606">
        <v>6.7000000000000002E-3</v>
      </c>
      <c r="AM606">
        <v>6.4999999999999997E-3</v>
      </c>
      <c r="AN606">
        <v>-3.0200000000000001E-2</v>
      </c>
      <c r="AO606">
        <v>3.5999999999999997E-2</v>
      </c>
      <c r="AP606">
        <v>200808</v>
      </c>
      <c r="AQ606">
        <v>1.2796000000000001</v>
      </c>
    </row>
    <row r="607" spans="1:43">
      <c r="A607">
        <v>200809</v>
      </c>
      <c r="B607">
        <v>-9.2399999999999996E-2</v>
      </c>
      <c r="C607">
        <v>-3.0000000000000001E-3</v>
      </c>
      <c r="D607">
        <v>4.41E-2</v>
      </c>
      <c r="E607">
        <v>3.3999999999999998E-3</v>
      </c>
      <c r="F607">
        <v>1.5E-3</v>
      </c>
      <c r="H607">
        <v>200809</v>
      </c>
      <c r="I607">
        <v>-9.64E-2</v>
      </c>
      <c r="J607">
        <v>-7.5899999999999995E-2</v>
      </c>
      <c r="K607">
        <v>-7.5899999999999995E-2</v>
      </c>
      <c r="L607">
        <v>-7.4999999999999997E-2</v>
      </c>
      <c r="M607">
        <v>-0.10730000000000001</v>
      </c>
      <c r="N607">
        <v>-0.1011</v>
      </c>
      <c r="O607">
        <v>-0.1211</v>
      </c>
      <c r="P607">
        <v>-0.13020000000000001</v>
      </c>
      <c r="Q607">
        <v>-0.1168</v>
      </c>
      <c r="R607">
        <v>-8.1799999999999998E-2</v>
      </c>
      <c r="S607">
        <v>-1.46E-2</v>
      </c>
      <c r="T607">
        <v>-0.1061</v>
      </c>
      <c r="U607">
        <v>-0.1129</v>
      </c>
      <c r="V607">
        <v>-7.3400000000000007E-2</v>
      </c>
      <c r="W607">
        <v>-0.10290000000000001</v>
      </c>
      <c r="X607">
        <v>-8.2799999999999999E-2</v>
      </c>
      <c r="Y607">
        <v>-6.25E-2</v>
      </c>
      <c r="Z607">
        <v>-0.13370000000000001</v>
      </c>
      <c r="AA607">
        <v>-1.7600000000000001E-2</v>
      </c>
      <c r="AB607">
        <v>-0.1027</v>
      </c>
      <c r="AC607">
        <v>-0.1026</v>
      </c>
      <c r="AD607">
        <v>3.5000000000000001E-3</v>
      </c>
      <c r="AE607">
        <v>-0.23250000000000001</v>
      </c>
      <c r="AF607">
        <v>-0.12659999999999999</v>
      </c>
      <c r="AG607">
        <v>-7.1900000000000006E-2</v>
      </c>
      <c r="AH607">
        <v>-0.10009999999999999</v>
      </c>
      <c r="AI607">
        <v>-7.2300000000000003E-2</v>
      </c>
      <c r="AJ607">
        <v>-6.1699999999999998E-2</v>
      </c>
      <c r="AK607">
        <v>-2.9100000000000001E-2</v>
      </c>
      <c r="AL607">
        <v>-7.3200000000000001E-2</v>
      </c>
      <c r="AM607">
        <v>-0.1265</v>
      </c>
      <c r="AN607">
        <v>-0.15379999999999999</v>
      </c>
      <c r="AO607">
        <v>7.8700000000000006E-2</v>
      </c>
      <c r="AP607">
        <v>200809</v>
      </c>
      <c r="AQ607">
        <v>1.3804000000000001</v>
      </c>
    </row>
    <row r="608" spans="1:43">
      <c r="A608">
        <v>200810</v>
      </c>
      <c r="B608">
        <v>-0.17230000000000001</v>
      </c>
      <c r="C608">
        <v>-2.2499999999999999E-2</v>
      </c>
      <c r="D608">
        <v>-2.9399999999999999E-2</v>
      </c>
      <c r="E608">
        <v>7.8299999999999995E-2</v>
      </c>
      <c r="F608">
        <v>8.0000000000000004E-4</v>
      </c>
      <c r="H608">
        <v>200810</v>
      </c>
      <c r="I608">
        <v>-0.20430000000000001</v>
      </c>
      <c r="J608">
        <v>-0.20080000000000001</v>
      </c>
      <c r="K608">
        <v>-0.22059999999999999</v>
      </c>
      <c r="L608">
        <v>-0.20660000000000001</v>
      </c>
      <c r="M608">
        <v>-0.20369999999999999</v>
      </c>
      <c r="N608">
        <v>-0.1963</v>
      </c>
      <c r="O608">
        <v>-0.22140000000000001</v>
      </c>
      <c r="P608">
        <v>-0.21</v>
      </c>
      <c r="Q608">
        <v>-0.21510000000000001</v>
      </c>
      <c r="R608">
        <v>-0.14940000000000001</v>
      </c>
      <c r="S608">
        <v>-5.4899999999999997E-2</v>
      </c>
      <c r="T608">
        <v>-0.16250000000000001</v>
      </c>
      <c r="U608">
        <v>-0.1777</v>
      </c>
      <c r="V608">
        <v>-0.121</v>
      </c>
      <c r="W608">
        <v>-0.2034</v>
      </c>
      <c r="X608">
        <v>-0.1462</v>
      </c>
      <c r="Y608">
        <v>-0.1986</v>
      </c>
      <c r="Z608">
        <v>-0.14940000000000001</v>
      </c>
      <c r="AA608">
        <v>-0.2359</v>
      </c>
      <c r="AB608">
        <v>-0.17349999999999999</v>
      </c>
      <c r="AC608">
        <v>-0.28129999999999999</v>
      </c>
      <c r="AD608">
        <v>-0.1188</v>
      </c>
      <c r="AE608">
        <v>-0.26179999999999998</v>
      </c>
      <c r="AF608">
        <v>-0.25</v>
      </c>
      <c r="AG608">
        <v>-0.23449999999999999</v>
      </c>
      <c r="AH608">
        <v>-0.18590000000000001</v>
      </c>
      <c r="AI608">
        <v>-0.14119999999999999</v>
      </c>
      <c r="AJ608">
        <v>-0.1696</v>
      </c>
      <c r="AK608">
        <v>-0.154</v>
      </c>
      <c r="AL608">
        <v>-0.14430000000000001</v>
      </c>
      <c r="AM608">
        <v>-0.16900000000000001</v>
      </c>
      <c r="AN608">
        <v>-0.15029999999999999</v>
      </c>
      <c r="AO608">
        <v>0.1115</v>
      </c>
      <c r="AP608">
        <v>200810</v>
      </c>
      <c r="AQ608">
        <v>1.5343</v>
      </c>
    </row>
    <row r="609" spans="1:44">
      <c r="A609">
        <v>200811</v>
      </c>
      <c r="B609">
        <v>-7.8600000000000003E-2</v>
      </c>
      <c r="C609">
        <v>-3.61E-2</v>
      </c>
      <c r="D609">
        <v>-4.9200000000000001E-2</v>
      </c>
      <c r="E609">
        <v>7.1400000000000005E-2</v>
      </c>
      <c r="F609">
        <v>2.9999999999999997E-4</v>
      </c>
      <c r="H609">
        <v>200811</v>
      </c>
      <c r="I609">
        <v>-0.15640000000000001</v>
      </c>
      <c r="J609">
        <v>-0.1123</v>
      </c>
      <c r="K609">
        <v>-0.1242</v>
      </c>
      <c r="L609">
        <v>-0.1086</v>
      </c>
      <c r="M609">
        <v>-0.1217</v>
      </c>
      <c r="N609">
        <v>-8.2699999999999996E-2</v>
      </c>
      <c r="O609">
        <v>-0.1062</v>
      </c>
      <c r="P609">
        <v>-8.8499999999999995E-2</v>
      </c>
      <c r="Q609">
        <v>-0.104</v>
      </c>
      <c r="R609">
        <v>-6.3899999999999998E-2</v>
      </c>
      <c r="S609">
        <v>-9.2499999999999999E-2</v>
      </c>
      <c r="T609">
        <v>-0.1019</v>
      </c>
      <c r="U609">
        <v>-7.0099999999999996E-2</v>
      </c>
      <c r="V609">
        <v>-1.6899999999999998E-2</v>
      </c>
      <c r="W609">
        <v>-8.09E-2</v>
      </c>
      <c r="X609">
        <v>-5.7000000000000002E-2</v>
      </c>
      <c r="Y609">
        <v>-0.106</v>
      </c>
      <c r="Z609">
        <v>-4.5699999999999998E-2</v>
      </c>
      <c r="AA609">
        <v>-0.158</v>
      </c>
      <c r="AB609">
        <v>-9.1600000000000001E-2</v>
      </c>
      <c r="AC609">
        <v>-0.14330000000000001</v>
      </c>
      <c r="AD609">
        <v>-4.1399999999999999E-2</v>
      </c>
      <c r="AE609">
        <v>-0.20269999999999999</v>
      </c>
      <c r="AF609">
        <v>-0.1734</v>
      </c>
      <c r="AG609">
        <v>-0.12620000000000001</v>
      </c>
      <c r="AH609">
        <v>-5.6099999999999997E-2</v>
      </c>
      <c r="AI609">
        <v>-9.1899999999999996E-2</v>
      </c>
      <c r="AJ609">
        <v>-7.4700000000000003E-2</v>
      </c>
      <c r="AK609">
        <v>-1.29E-2</v>
      </c>
      <c r="AL609">
        <v>-5.4600000000000003E-2</v>
      </c>
      <c r="AM609">
        <v>-8.6699999999999999E-2</v>
      </c>
      <c r="AN609">
        <v>-8.5999999999999993E-2</v>
      </c>
      <c r="AO609">
        <v>0.1167</v>
      </c>
      <c r="AP609">
        <v>200811</v>
      </c>
      <c r="AQ609">
        <v>1.7133</v>
      </c>
    </row>
    <row r="610" spans="1:44">
      <c r="A610">
        <v>200812</v>
      </c>
      <c r="B610">
        <v>1.66E-2</v>
      </c>
      <c r="C610">
        <v>3.9600000000000003E-2</v>
      </c>
      <c r="D610">
        <v>-1.23E-2</v>
      </c>
      <c r="E610">
        <v>-5.0299999999999997E-2</v>
      </c>
      <c r="F610">
        <v>8.9999999999999998E-4</v>
      </c>
      <c r="H610">
        <v>200812</v>
      </c>
      <c r="I610">
        <v>2.6700000000000002E-2</v>
      </c>
      <c r="J610">
        <v>4.8000000000000001E-2</v>
      </c>
      <c r="K610">
        <v>6.3600000000000004E-2</v>
      </c>
      <c r="L610">
        <v>5.1700000000000003E-2</v>
      </c>
      <c r="M610">
        <v>4.07E-2</v>
      </c>
      <c r="N610">
        <v>4.8599999999999997E-2</v>
      </c>
      <c r="O610">
        <v>4.1799999999999997E-2</v>
      </c>
      <c r="P610">
        <v>4.1399999999999999E-2</v>
      </c>
      <c r="Q610">
        <v>2.76E-2</v>
      </c>
      <c r="R610">
        <v>5.1000000000000004E-3</v>
      </c>
      <c r="S610">
        <v>2.1600000000000001E-2</v>
      </c>
      <c r="T610">
        <v>1.44E-2</v>
      </c>
      <c r="U610">
        <v>4.0399999999999998E-2</v>
      </c>
      <c r="V610">
        <v>1.5699999999999999E-2</v>
      </c>
      <c r="W610">
        <v>1.49E-2</v>
      </c>
      <c r="X610">
        <v>1.9199999999999998E-2</v>
      </c>
      <c r="Y610">
        <v>1.6999999999999999E-3</v>
      </c>
      <c r="Z610">
        <v>2.8E-3</v>
      </c>
      <c r="AA610">
        <v>-1.84E-2</v>
      </c>
      <c r="AB610">
        <v>3.6600000000000001E-2</v>
      </c>
      <c r="AC610">
        <v>7.9600000000000004E-2</v>
      </c>
      <c r="AD610">
        <v>6.5199999999999994E-2</v>
      </c>
      <c r="AE610">
        <v>3.9699999999999999E-2</v>
      </c>
      <c r="AF610">
        <v>8.8200000000000001E-2</v>
      </c>
      <c r="AG610">
        <v>4.2799999999999998E-2</v>
      </c>
      <c r="AH610">
        <v>3.32E-2</v>
      </c>
      <c r="AI610">
        <v>1.6500000000000001E-2</v>
      </c>
      <c r="AJ610">
        <v>1.52E-2</v>
      </c>
      <c r="AK610">
        <v>2.1899999999999999E-2</v>
      </c>
      <c r="AL610">
        <v>-8.9999999999999993E-3</v>
      </c>
      <c r="AM610">
        <v>6.3E-3</v>
      </c>
      <c r="AN610">
        <v>6.7999999999999996E-3</v>
      </c>
      <c r="AO610">
        <v>-3.2899999999999999E-2</v>
      </c>
      <c r="AP610">
        <v>200812</v>
      </c>
      <c r="AQ610">
        <v>1.6569</v>
      </c>
    </row>
    <row r="611" spans="1:44">
      <c r="A611">
        <v>200901</v>
      </c>
      <c r="B611">
        <v>-8.1199999999999994E-2</v>
      </c>
      <c r="C611">
        <v>-9.7999999999999997E-3</v>
      </c>
      <c r="D611">
        <v>-9.7799999999999998E-2</v>
      </c>
      <c r="E611">
        <v>-1.8599999999999998E-2</v>
      </c>
      <c r="F611">
        <v>0</v>
      </c>
      <c r="H611">
        <v>200901</v>
      </c>
      <c r="I611">
        <v>-7.5600000000000001E-2</v>
      </c>
      <c r="J611">
        <v>-0.13600000000000001</v>
      </c>
      <c r="K611">
        <v>-0.1024</v>
      </c>
      <c r="L611">
        <v>-0.1119</v>
      </c>
      <c r="M611">
        <v>-9.6100000000000005E-2</v>
      </c>
      <c r="N611">
        <v>-8.2100000000000006E-2</v>
      </c>
      <c r="O611">
        <v>-5.79E-2</v>
      </c>
      <c r="P611">
        <v>-7.2700000000000001E-2</v>
      </c>
      <c r="Q611">
        <v>-6.4500000000000002E-2</v>
      </c>
      <c r="R611">
        <v>-8.1100000000000005E-2</v>
      </c>
      <c r="S611">
        <v>5.4999999999999997E-3</v>
      </c>
      <c r="T611">
        <v>-3.7400000000000003E-2</v>
      </c>
      <c r="U611">
        <v>-3.85E-2</v>
      </c>
      <c r="V611">
        <v>-6.6199999999999995E-2</v>
      </c>
      <c r="W611">
        <v>-0.1216</v>
      </c>
      <c r="X611">
        <v>-0.10100000000000001</v>
      </c>
      <c r="Y611">
        <v>-9.7600000000000006E-2</v>
      </c>
      <c r="Z611">
        <v>-9.9000000000000005E-2</v>
      </c>
      <c r="AA611">
        <v>-0.1724</v>
      </c>
      <c r="AB611">
        <v>-0.1288</v>
      </c>
      <c r="AC611">
        <v>-0.1653</v>
      </c>
      <c r="AD611">
        <v>-0.12790000000000001</v>
      </c>
      <c r="AE611">
        <v>-8.2299999999999998E-2</v>
      </c>
      <c r="AF611">
        <v>-0.1003</v>
      </c>
      <c r="AG611">
        <v>-6.7000000000000004E-2</v>
      </c>
      <c r="AH611">
        <v>-7.2599999999999998E-2</v>
      </c>
      <c r="AI611">
        <v>-0.12470000000000001</v>
      </c>
      <c r="AJ611">
        <v>-8.2799999999999999E-2</v>
      </c>
      <c r="AK611">
        <v>-4.9200000000000001E-2</v>
      </c>
      <c r="AL611">
        <v>-8.09E-2</v>
      </c>
      <c r="AM611">
        <v>-5.8700000000000002E-2</v>
      </c>
      <c r="AN611">
        <v>-0.1207</v>
      </c>
      <c r="AO611">
        <v>-3.8399999999999997E-2</v>
      </c>
      <c r="AP611">
        <v>200901</v>
      </c>
      <c r="AQ611">
        <v>1.5932999999999999</v>
      </c>
    </row>
    <row r="612" spans="1:44">
      <c r="A612">
        <v>200902</v>
      </c>
      <c r="B612">
        <v>-0.1009</v>
      </c>
      <c r="C612">
        <v>-3.3E-3</v>
      </c>
      <c r="D612">
        <v>-6.8500000000000005E-2</v>
      </c>
      <c r="E612">
        <v>4.2999999999999997E-2</v>
      </c>
      <c r="F612">
        <v>1E-4</v>
      </c>
      <c r="H612">
        <v>200902</v>
      </c>
      <c r="I612">
        <v>-0.1283</v>
      </c>
      <c r="J612">
        <v>-0.1187</v>
      </c>
      <c r="K612">
        <v>-0.12039999999999999</v>
      </c>
      <c r="L612">
        <v>-0.11990000000000001</v>
      </c>
      <c r="M612">
        <v>-9.9000000000000005E-2</v>
      </c>
      <c r="N612">
        <v>-9.6600000000000005E-2</v>
      </c>
      <c r="O612">
        <v>-9.8400000000000001E-2</v>
      </c>
      <c r="P612">
        <v>-9.0800000000000006E-2</v>
      </c>
      <c r="Q612">
        <v>-9.8199999999999996E-2</v>
      </c>
      <c r="R612">
        <v>-9.7299999999999998E-2</v>
      </c>
      <c r="S612">
        <v>-3.1E-2</v>
      </c>
      <c r="T612">
        <v>-5.11E-2</v>
      </c>
      <c r="U612">
        <v>-9.3399999999999997E-2</v>
      </c>
      <c r="V612">
        <v>-8.2500000000000004E-2</v>
      </c>
      <c r="W612">
        <v>-0.13450000000000001</v>
      </c>
      <c r="X612">
        <v>-0.13009999999999999</v>
      </c>
      <c r="Y612">
        <v>-0.1249</v>
      </c>
      <c r="Z612">
        <v>-0.10780000000000001</v>
      </c>
      <c r="AA612">
        <v>-0.16259999999999999</v>
      </c>
      <c r="AB612">
        <v>-0.14419999999999999</v>
      </c>
      <c r="AC612">
        <v>-0.13719999999999999</v>
      </c>
      <c r="AD612">
        <v>-8.6099999999999996E-2</v>
      </c>
      <c r="AE612">
        <v>-0.25609999999999999</v>
      </c>
      <c r="AF612">
        <v>-0.1666</v>
      </c>
      <c r="AG612">
        <v>-7.7799999999999994E-2</v>
      </c>
      <c r="AH612">
        <v>-0.16539999999999999</v>
      </c>
      <c r="AI612">
        <v>-8.6699999999999999E-2</v>
      </c>
      <c r="AJ612">
        <v>-8.5900000000000004E-2</v>
      </c>
      <c r="AK612">
        <v>-9.74E-2</v>
      </c>
      <c r="AL612">
        <v>-9.4200000000000006E-2</v>
      </c>
      <c r="AM612">
        <v>-0.113</v>
      </c>
      <c r="AN612">
        <v>-4.5499999999999999E-2</v>
      </c>
      <c r="AO612">
        <v>0.21060000000000001</v>
      </c>
      <c r="AP612">
        <v>200902</v>
      </c>
      <c r="AQ612">
        <v>1.9289000000000001</v>
      </c>
    </row>
    <row r="613" spans="1:44">
      <c r="A613">
        <v>200903</v>
      </c>
      <c r="B613">
        <v>8.9499999999999996E-2</v>
      </c>
      <c r="C613">
        <v>7.1000000000000004E-3</v>
      </c>
      <c r="D613">
        <v>2.53E-2</v>
      </c>
      <c r="E613">
        <v>-0.11360000000000001</v>
      </c>
      <c r="F613">
        <v>2.0000000000000001E-4</v>
      </c>
      <c r="H613">
        <v>200903</v>
      </c>
      <c r="I613">
        <v>9.06E-2</v>
      </c>
      <c r="J613">
        <v>0.10349999999999999</v>
      </c>
      <c r="K613">
        <v>9.2700000000000005E-2</v>
      </c>
      <c r="L613">
        <v>0.1026</v>
      </c>
      <c r="M613">
        <v>0.1042</v>
      </c>
      <c r="N613">
        <v>9.1600000000000001E-2</v>
      </c>
      <c r="O613">
        <v>0.10349999999999999</v>
      </c>
      <c r="P613">
        <v>7.8700000000000006E-2</v>
      </c>
      <c r="Q613">
        <v>8.3400000000000002E-2</v>
      </c>
      <c r="R613">
        <v>8.6900000000000005E-2</v>
      </c>
      <c r="S613">
        <v>3.7000000000000002E-3</v>
      </c>
      <c r="T613">
        <v>9.64E-2</v>
      </c>
      <c r="U613">
        <v>9.6000000000000002E-2</v>
      </c>
      <c r="V613">
        <v>4.9299999999999997E-2</v>
      </c>
      <c r="W613">
        <v>9.2200000000000004E-2</v>
      </c>
      <c r="X613">
        <v>0.1166</v>
      </c>
      <c r="Y613">
        <v>0.1032</v>
      </c>
      <c r="Z613">
        <v>6.0900000000000003E-2</v>
      </c>
      <c r="AA613">
        <v>0.1221</v>
      </c>
      <c r="AB613">
        <v>8.2299999999999998E-2</v>
      </c>
      <c r="AC613">
        <v>0.1303</v>
      </c>
      <c r="AD613">
        <v>3.39E-2</v>
      </c>
      <c r="AE613">
        <v>0.44130000000000003</v>
      </c>
      <c r="AF613">
        <v>0.1414</v>
      </c>
      <c r="AG613">
        <v>0.13919999999999999</v>
      </c>
      <c r="AH613">
        <v>0.1174</v>
      </c>
      <c r="AI613">
        <v>0.1237</v>
      </c>
      <c r="AJ613">
        <v>0.10489999999999999</v>
      </c>
      <c r="AK613">
        <v>9.8100000000000007E-2</v>
      </c>
      <c r="AL613">
        <v>8.7800000000000003E-2</v>
      </c>
      <c r="AM613">
        <v>4.4400000000000002E-2</v>
      </c>
      <c r="AN613">
        <v>4.8099999999999997E-2</v>
      </c>
      <c r="AO613">
        <v>-0.39319999999999999</v>
      </c>
      <c r="AP613">
        <v>200903</v>
      </c>
      <c r="AQ613">
        <v>1.1704000000000001</v>
      </c>
      <c r="AR613">
        <v>-0.39319999999999999</v>
      </c>
    </row>
    <row r="614" spans="1:44">
      <c r="A614">
        <v>200904</v>
      </c>
      <c r="B614">
        <v>0.1019</v>
      </c>
      <c r="C614">
        <v>5.3699999999999998E-2</v>
      </c>
      <c r="D614">
        <v>5.3900000000000003E-2</v>
      </c>
      <c r="E614">
        <v>-0.34739999999999999</v>
      </c>
      <c r="F614">
        <v>1E-4</v>
      </c>
      <c r="H614">
        <v>200904</v>
      </c>
      <c r="I614">
        <v>0.15060000000000001</v>
      </c>
      <c r="J614">
        <v>0.17649999999999999</v>
      </c>
      <c r="K614">
        <v>0.16089999999999999</v>
      </c>
      <c r="L614">
        <v>0.15870000000000001</v>
      </c>
      <c r="M614">
        <v>0.17519999999999999</v>
      </c>
      <c r="N614">
        <v>0.13930000000000001</v>
      </c>
      <c r="O614">
        <v>0.13750000000000001</v>
      </c>
      <c r="P614">
        <v>0.1323</v>
      </c>
      <c r="Q614">
        <v>0.14729999999999999</v>
      </c>
      <c r="R614">
        <v>7.5899999999999995E-2</v>
      </c>
      <c r="S614">
        <v>7.4700000000000003E-2</v>
      </c>
      <c r="T614">
        <v>9.8000000000000004E-2</v>
      </c>
      <c r="U614">
        <v>7.4999999999999997E-2</v>
      </c>
      <c r="V614">
        <v>5.6099999999999997E-2</v>
      </c>
      <c r="W614">
        <v>0.13780000000000001</v>
      </c>
      <c r="X614">
        <v>9.8299999999999998E-2</v>
      </c>
      <c r="Y614">
        <v>0.15920000000000001</v>
      </c>
      <c r="Z614">
        <v>8.4900000000000003E-2</v>
      </c>
      <c r="AA614">
        <v>0.15909999999999999</v>
      </c>
      <c r="AB614">
        <v>0.127</v>
      </c>
      <c r="AC614">
        <v>0.36709999999999998</v>
      </c>
      <c r="AD614">
        <v>0.26910000000000001</v>
      </c>
      <c r="AE614">
        <v>0.45760000000000001</v>
      </c>
      <c r="AF614">
        <v>0.35649999999999998</v>
      </c>
      <c r="AG614">
        <v>0.34039999999999998</v>
      </c>
      <c r="AH614">
        <v>0.21490000000000001</v>
      </c>
      <c r="AI614">
        <v>0.20810000000000001</v>
      </c>
      <c r="AJ614">
        <v>0.15540000000000001</v>
      </c>
      <c r="AK614">
        <v>9.7199999999999995E-2</v>
      </c>
      <c r="AL614">
        <v>4.5999999999999999E-2</v>
      </c>
      <c r="AM614">
        <v>2.9700000000000001E-2</v>
      </c>
      <c r="AN614">
        <v>-1.2999999999999999E-3</v>
      </c>
      <c r="AO614">
        <v>-0.45889999999999997</v>
      </c>
      <c r="AP614">
        <v>200904</v>
      </c>
      <c r="AQ614">
        <v>0.63329999999999997</v>
      </c>
      <c r="AR614">
        <v>-0.67169999999999996</v>
      </c>
    </row>
    <row r="615" spans="1:44">
      <c r="A615">
        <v>200905</v>
      </c>
      <c r="B615">
        <v>5.21E-2</v>
      </c>
      <c r="C615">
        <v>-2.63E-2</v>
      </c>
      <c r="D615">
        <v>5.4000000000000003E-3</v>
      </c>
      <c r="E615">
        <v>-0.12470000000000001</v>
      </c>
      <c r="F615">
        <v>0</v>
      </c>
      <c r="H615">
        <v>200905</v>
      </c>
      <c r="I615">
        <v>8.8200000000000001E-2</v>
      </c>
      <c r="J615">
        <v>2.3800000000000002E-2</v>
      </c>
      <c r="K615">
        <v>2.93E-2</v>
      </c>
      <c r="L615">
        <v>3.2300000000000002E-2</v>
      </c>
      <c r="M615">
        <v>1.6899999999999998E-2</v>
      </c>
      <c r="N615">
        <v>2.4500000000000001E-2</v>
      </c>
      <c r="O615">
        <v>3.5999999999999997E-2</v>
      </c>
      <c r="P615">
        <v>4.6199999999999998E-2</v>
      </c>
      <c r="Q615">
        <v>5.4899999999999997E-2</v>
      </c>
      <c r="R615">
        <v>5.6300000000000003E-2</v>
      </c>
      <c r="S615">
        <v>3.1899999999999998E-2</v>
      </c>
      <c r="T615">
        <v>4.2099999999999999E-2</v>
      </c>
      <c r="U615">
        <v>5.2200000000000003E-2</v>
      </c>
      <c r="V615">
        <v>3.1800000000000002E-2</v>
      </c>
      <c r="W615">
        <v>8.1799999999999998E-2</v>
      </c>
      <c r="X615">
        <v>7.5899999999999995E-2</v>
      </c>
      <c r="Y615">
        <v>2.7699999999999999E-2</v>
      </c>
      <c r="Z615">
        <v>3.5000000000000003E-2</v>
      </c>
      <c r="AA615">
        <v>8.2299999999999998E-2</v>
      </c>
      <c r="AB615">
        <v>2.1499999999999998E-2</v>
      </c>
      <c r="AC615">
        <v>8.8000000000000005E-3</v>
      </c>
      <c r="AD615">
        <v>-3.3300000000000003E-2</v>
      </c>
      <c r="AE615">
        <v>0.21410000000000001</v>
      </c>
      <c r="AF615">
        <v>0.17299999999999999</v>
      </c>
      <c r="AG615">
        <v>0.1077</v>
      </c>
      <c r="AH615">
        <v>0.1048</v>
      </c>
      <c r="AI615">
        <v>9.4600000000000004E-2</v>
      </c>
      <c r="AJ615">
        <v>6.8199999999999997E-2</v>
      </c>
      <c r="AK615">
        <v>1.89E-2</v>
      </c>
      <c r="AL615">
        <v>4.4699999999999997E-2</v>
      </c>
      <c r="AM615">
        <v>1.11E-2</v>
      </c>
      <c r="AN615">
        <v>2.3300000000000001E-2</v>
      </c>
      <c r="AO615">
        <v>-0.1908</v>
      </c>
      <c r="AP615">
        <v>200905</v>
      </c>
      <c r="AQ615">
        <v>0.51249999999999996</v>
      </c>
      <c r="AR615">
        <v>-0.73429999999999995</v>
      </c>
    </row>
    <row r="616" spans="1:44">
      <c r="A616">
        <v>200906</v>
      </c>
      <c r="B616">
        <v>4.3E-3</v>
      </c>
      <c r="C616">
        <v>2.6499999999999999E-2</v>
      </c>
      <c r="D616">
        <v>-2.46E-2</v>
      </c>
      <c r="E616">
        <v>5.3100000000000001E-2</v>
      </c>
      <c r="F616">
        <v>1E-4</v>
      </c>
      <c r="H616">
        <v>200906</v>
      </c>
      <c r="I616">
        <v>5.1400000000000001E-2</v>
      </c>
      <c r="J616">
        <v>3.5499999999999997E-2</v>
      </c>
      <c r="K616">
        <v>2.58E-2</v>
      </c>
      <c r="L616">
        <v>1.26E-2</v>
      </c>
      <c r="M616">
        <v>1.8200000000000001E-2</v>
      </c>
      <c r="N616">
        <v>-8.9999999999999998E-4</v>
      </c>
      <c r="O616">
        <v>7.6E-3</v>
      </c>
      <c r="P616">
        <v>3.8E-3</v>
      </c>
      <c r="Q616">
        <v>-5.0000000000000001E-4</v>
      </c>
      <c r="R616">
        <v>2.0999999999999999E-3</v>
      </c>
      <c r="S616">
        <v>4.9299999999999997E-2</v>
      </c>
      <c r="T616">
        <v>3.1600000000000003E-2</v>
      </c>
      <c r="U616">
        <v>4.7999999999999996E-3</v>
      </c>
      <c r="V616">
        <v>9.4000000000000004E-3</v>
      </c>
      <c r="W616">
        <v>-3.4599999999999999E-2</v>
      </c>
      <c r="X616">
        <v>-3.2000000000000002E-3</v>
      </c>
      <c r="Y616">
        <v>-1.3100000000000001E-2</v>
      </c>
      <c r="Z616">
        <v>-1.0800000000000001E-2</v>
      </c>
      <c r="AA616">
        <v>-9.2999999999999992E-3</v>
      </c>
      <c r="AB616">
        <v>2.93E-2</v>
      </c>
      <c r="AC616">
        <v>1.7399999999999999E-2</v>
      </c>
      <c r="AD616">
        <v>-1.4200000000000001E-2</v>
      </c>
      <c r="AE616">
        <v>-6.1199999999999997E-2</v>
      </c>
      <c r="AF616">
        <v>-1.95E-2</v>
      </c>
      <c r="AG616">
        <v>-7.0000000000000007E-2</v>
      </c>
      <c r="AH616">
        <v>-8.8999999999999999E-3</v>
      </c>
      <c r="AI616">
        <v>-5.1000000000000004E-3</v>
      </c>
      <c r="AJ616">
        <v>1.0999999999999999E-2</v>
      </c>
      <c r="AK616">
        <v>2.0500000000000001E-2</v>
      </c>
      <c r="AL616">
        <v>5.4000000000000003E-3</v>
      </c>
      <c r="AM616">
        <v>2.0199999999999999E-2</v>
      </c>
      <c r="AN616">
        <v>3.04E-2</v>
      </c>
      <c r="AO616">
        <v>9.1600000000000001E-2</v>
      </c>
      <c r="AP616">
        <v>200906</v>
      </c>
      <c r="AQ616">
        <v>0.55940000000000001</v>
      </c>
      <c r="AR616">
        <v>-0.71</v>
      </c>
    </row>
    <row r="617" spans="1:44">
      <c r="A617">
        <v>200907</v>
      </c>
      <c r="B617">
        <v>7.7200000000000005E-2</v>
      </c>
      <c r="C617">
        <v>2.4799999999999999E-2</v>
      </c>
      <c r="D617">
        <v>4.7399999999999998E-2</v>
      </c>
      <c r="E617">
        <v>-5.4800000000000001E-2</v>
      </c>
      <c r="F617">
        <v>1E-4</v>
      </c>
      <c r="H617">
        <v>200907</v>
      </c>
      <c r="I617">
        <v>0.10199999999999999</v>
      </c>
      <c r="J617">
        <v>9.8000000000000004E-2</v>
      </c>
      <c r="K617">
        <v>0.1087</v>
      </c>
      <c r="L617">
        <v>9.4799999999999995E-2</v>
      </c>
      <c r="M617">
        <v>0.1047</v>
      </c>
      <c r="N617">
        <v>9.5000000000000001E-2</v>
      </c>
      <c r="O617">
        <v>8.7999999999999995E-2</v>
      </c>
      <c r="P617">
        <v>8.7099999999999997E-2</v>
      </c>
      <c r="Q617">
        <v>8.6099999999999996E-2</v>
      </c>
      <c r="R617">
        <v>7.0199999999999999E-2</v>
      </c>
      <c r="S617">
        <v>3.1800000000000002E-2</v>
      </c>
      <c r="T617">
        <v>5.5399999999999998E-2</v>
      </c>
      <c r="U617">
        <v>7.1300000000000002E-2</v>
      </c>
      <c r="V617">
        <v>9.1600000000000001E-2</v>
      </c>
      <c r="W617">
        <v>8.48E-2</v>
      </c>
      <c r="X617">
        <v>8.2000000000000003E-2</v>
      </c>
      <c r="Y617">
        <v>8.0100000000000005E-2</v>
      </c>
      <c r="Z617">
        <v>0.107</v>
      </c>
      <c r="AA617">
        <v>9.5299999999999996E-2</v>
      </c>
      <c r="AB617">
        <v>9.4899999999999998E-2</v>
      </c>
      <c r="AC617">
        <v>0.10879999999999999</v>
      </c>
      <c r="AD617">
        <v>5.3400000000000003E-2</v>
      </c>
      <c r="AE617">
        <v>0.1222</v>
      </c>
      <c r="AF617">
        <v>0.11940000000000001</v>
      </c>
      <c r="AG617">
        <v>0.11070000000000001</v>
      </c>
      <c r="AH617">
        <v>0.1095</v>
      </c>
      <c r="AI617">
        <v>0.10009999999999999</v>
      </c>
      <c r="AJ617">
        <v>6.6699999999999995E-2</v>
      </c>
      <c r="AK617">
        <v>6.7699999999999996E-2</v>
      </c>
      <c r="AL617">
        <v>6.2799999999999995E-2</v>
      </c>
      <c r="AM617">
        <v>6.7400000000000002E-2</v>
      </c>
      <c r="AN617">
        <v>5.6399999999999999E-2</v>
      </c>
      <c r="AO617">
        <v>-6.5799999999999997E-2</v>
      </c>
      <c r="AP617">
        <v>200907</v>
      </c>
      <c r="AQ617">
        <v>0.52259999999999995</v>
      </c>
      <c r="AR617">
        <v>-0.72909999999999997</v>
      </c>
    </row>
    <row r="618" spans="1:44">
      <c r="A618">
        <v>200908</v>
      </c>
      <c r="B618">
        <v>3.32E-2</v>
      </c>
      <c r="C618">
        <v>-5.1999999999999998E-3</v>
      </c>
      <c r="D618">
        <v>7.5899999999999995E-2</v>
      </c>
      <c r="E618">
        <v>-8.8700000000000001E-2</v>
      </c>
      <c r="F618">
        <v>1E-4</v>
      </c>
      <c r="H618">
        <v>200908</v>
      </c>
      <c r="I618">
        <v>7.3400000000000007E-2</v>
      </c>
      <c r="J618">
        <v>4.1799999999999997E-2</v>
      </c>
      <c r="K618">
        <v>2.9000000000000001E-2</v>
      </c>
      <c r="L618">
        <v>4.3799999999999999E-2</v>
      </c>
      <c r="M618">
        <v>3.78E-2</v>
      </c>
      <c r="N618">
        <v>2.9399999999999999E-2</v>
      </c>
      <c r="O618">
        <v>4.02E-2</v>
      </c>
      <c r="P618">
        <v>5.1700000000000003E-2</v>
      </c>
      <c r="Q618">
        <v>3.5700000000000003E-2</v>
      </c>
      <c r="R618">
        <v>2.93E-2</v>
      </c>
      <c r="S618">
        <v>4.41E-2</v>
      </c>
      <c r="T618">
        <v>1.2200000000000001E-2</v>
      </c>
      <c r="U618">
        <v>1.7000000000000001E-2</v>
      </c>
      <c r="V618">
        <v>3.78E-2</v>
      </c>
      <c r="W618">
        <v>0.04</v>
      </c>
      <c r="X618">
        <v>2.1399999999999999E-2</v>
      </c>
      <c r="Y618">
        <v>4.19E-2</v>
      </c>
      <c r="Z618">
        <v>6.5600000000000006E-2</v>
      </c>
      <c r="AA618">
        <v>4.1200000000000001E-2</v>
      </c>
      <c r="AB618">
        <v>0.12859999999999999</v>
      </c>
      <c r="AC618">
        <v>0.1321</v>
      </c>
      <c r="AD618">
        <v>0.11990000000000001</v>
      </c>
      <c r="AE618">
        <v>0.25009999999999999</v>
      </c>
      <c r="AF618">
        <v>9.4799999999999995E-2</v>
      </c>
      <c r="AG618">
        <v>4.41E-2</v>
      </c>
      <c r="AH618">
        <v>5.28E-2</v>
      </c>
      <c r="AI618">
        <v>3.2199999999999999E-2</v>
      </c>
      <c r="AJ618">
        <v>3.5499999999999997E-2</v>
      </c>
      <c r="AK618">
        <v>2.7300000000000001E-2</v>
      </c>
      <c r="AL618">
        <v>1.9900000000000001E-2</v>
      </c>
      <c r="AM618">
        <v>2.07E-2</v>
      </c>
      <c r="AN618">
        <v>2.0999999999999999E-3</v>
      </c>
      <c r="AO618">
        <v>-0.248</v>
      </c>
      <c r="AP618">
        <v>200908</v>
      </c>
      <c r="AQ618">
        <v>0.39300000000000002</v>
      </c>
      <c r="AR618">
        <v>-0.79620000000000002</v>
      </c>
    </row>
    <row r="619" spans="1:44">
      <c r="A619">
        <v>200909</v>
      </c>
      <c r="B619">
        <v>4.0800000000000003E-2</v>
      </c>
      <c r="C619">
        <v>2.47E-2</v>
      </c>
      <c r="D619">
        <v>1.41E-2</v>
      </c>
      <c r="E619">
        <v>-5.0299999999999997E-2</v>
      </c>
      <c r="F619">
        <v>1E-4</v>
      </c>
      <c r="H619">
        <v>200909</v>
      </c>
      <c r="I619">
        <v>6.3200000000000006E-2</v>
      </c>
      <c r="J619">
        <v>7.0800000000000002E-2</v>
      </c>
      <c r="K619">
        <v>7.6600000000000001E-2</v>
      </c>
      <c r="L619">
        <v>5.8900000000000001E-2</v>
      </c>
      <c r="M619">
        <v>5.9499999999999997E-2</v>
      </c>
      <c r="N619">
        <v>6.6400000000000001E-2</v>
      </c>
      <c r="O619">
        <v>6.3899999999999998E-2</v>
      </c>
      <c r="P619">
        <v>6.8699999999999997E-2</v>
      </c>
      <c r="Q619">
        <v>4.7699999999999999E-2</v>
      </c>
      <c r="R619">
        <v>3.1399999999999997E-2</v>
      </c>
      <c r="S619">
        <v>3.1800000000000002E-2</v>
      </c>
      <c r="T619">
        <v>3.9600000000000003E-2</v>
      </c>
      <c r="U619">
        <v>3.5499999999999997E-2</v>
      </c>
      <c r="V619">
        <v>3.39E-2</v>
      </c>
      <c r="W619">
        <v>4.2200000000000001E-2</v>
      </c>
      <c r="X619">
        <v>4.8599999999999997E-2</v>
      </c>
      <c r="Y619">
        <v>3.3000000000000002E-2</v>
      </c>
      <c r="Z619">
        <v>3.5499999999999997E-2</v>
      </c>
      <c r="AA619">
        <v>6.3799999999999996E-2</v>
      </c>
      <c r="AB619">
        <v>4.3700000000000003E-2</v>
      </c>
      <c r="AC619">
        <v>8.72E-2</v>
      </c>
      <c r="AD619">
        <v>4.7600000000000003E-2</v>
      </c>
      <c r="AE619">
        <v>8.8599999999999998E-2</v>
      </c>
      <c r="AF619">
        <v>9.1300000000000006E-2</v>
      </c>
      <c r="AG619">
        <v>5.9400000000000001E-2</v>
      </c>
      <c r="AH619">
        <v>0.05</v>
      </c>
      <c r="AI619">
        <v>3.78E-2</v>
      </c>
      <c r="AJ619">
        <v>5.5500000000000001E-2</v>
      </c>
      <c r="AK619">
        <v>2.6499999999999999E-2</v>
      </c>
      <c r="AL619">
        <v>2.92E-2</v>
      </c>
      <c r="AM619">
        <v>3.2800000000000003E-2</v>
      </c>
      <c r="AN619">
        <v>5.11E-2</v>
      </c>
      <c r="AO619">
        <v>-3.7499999999999999E-2</v>
      </c>
      <c r="AP619">
        <v>200909</v>
      </c>
      <c r="AQ619">
        <v>0.37830000000000003</v>
      </c>
      <c r="AR619">
        <v>-0.80389999999999995</v>
      </c>
    </row>
    <row r="620" spans="1:44">
      <c r="A620">
        <v>200910</v>
      </c>
      <c r="B620">
        <v>-2.5899999999999999E-2</v>
      </c>
      <c r="C620">
        <v>-4.2099999999999999E-2</v>
      </c>
      <c r="D620">
        <v>-4.3799999999999999E-2</v>
      </c>
      <c r="E620">
        <v>2.6800000000000001E-2</v>
      </c>
      <c r="F620">
        <v>0</v>
      </c>
      <c r="H620">
        <v>200910</v>
      </c>
      <c r="I620">
        <v>-8.1500000000000003E-2</v>
      </c>
      <c r="J620">
        <v>-8.6400000000000005E-2</v>
      </c>
      <c r="K620">
        <v>-7.9600000000000004E-2</v>
      </c>
      <c r="L620">
        <v>-6.8699999999999997E-2</v>
      </c>
      <c r="M620">
        <v>-6.6500000000000004E-2</v>
      </c>
      <c r="N620">
        <v>-4.9399999999999999E-2</v>
      </c>
      <c r="O620">
        <v>-4.65E-2</v>
      </c>
      <c r="P620">
        <v>-4.6300000000000001E-2</v>
      </c>
      <c r="Q620">
        <v>-2.93E-2</v>
      </c>
      <c r="R620">
        <v>-1.06E-2</v>
      </c>
      <c r="S620">
        <v>-7.0900000000000005E-2</v>
      </c>
      <c r="T620">
        <v>-7.9000000000000008E-3</v>
      </c>
      <c r="U620">
        <v>-4.5999999999999999E-3</v>
      </c>
      <c r="V620">
        <v>-1.9099999999999999E-2</v>
      </c>
      <c r="W620">
        <v>-1.9099999999999999E-2</v>
      </c>
      <c r="X620">
        <v>-0.04</v>
      </c>
      <c r="Y620">
        <v>-1.67E-2</v>
      </c>
      <c r="Z620">
        <v>-4.5100000000000001E-2</v>
      </c>
      <c r="AA620">
        <v>-5.3800000000000001E-2</v>
      </c>
      <c r="AB620">
        <v>-8.0399999999999999E-2</v>
      </c>
      <c r="AC620">
        <v>-0.10630000000000001</v>
      </c>
      <c r="AD620">
        <v>-9.8400000000000001E-2</v>
      </c>
      <c r="AE620">
        <v>-0.1321</v>
      </c>
      <c r="AF620">
        <v>-6.54E-2</v>
      </c>
      <c r="AG620">
        <v>-4.19E-2</v>
      </c>
      <c r="AH620">
        <v>-1.37E-2</v>
      </c>
      <c r="AI620">
        <v>-2.52E-2</v>
      </c>
      <c r="AJ620">
        <v>-9.7999999999999997E-3</v>
      </c>
      <c r="AK620">
        <v>-1.4500000000000001E-2</v>
      </c>
      <c r="AL620">
        <v>-2.0299999999999999E-2</v>
      </c>
      <c r="AM620">
        <v>-4.4999999999999997E-3</v>
      </c>
      <c r="AN620">
        <v>-4.1000000000000002E-2</v>
      </c>
      <c r="AO620">
        <v>9.11E-2</v>
      </c>
      <c r="AP620">
        <v>200910</v>
      </c>
      <c r="AQ620">
        <v>0.41270000000000001</v>
      </c>
    </row>
    <row r="621" spans="1:44">
      <c r="A621">
        <v>200911</v>
      </c>
      <c r="B621">
        <v>5.5599999999999997E-2</v>
      </c>
      <c r="C621">
        <v>-2.6499999999999999E-2</v>
      </c>
      <c r="D621">
        <v>1.6999999999999999E-3</v>
      </c>
      <c r="E621">
        <v>3.7000000000000002E-3</v>
      </c>
      <c r="F621">
        <v>0</v>
      </c>
      <c r="H621">
        <v>200911</v>
      </c>
      <c r="I621">
        <v>1.77E-2</v>
      </c>
      <c r="J621">
        <v>1.38E-2</v>
      </c>
      <c r="K621">
        <v>3.4299999999999997E-2</v>
      </c>
      <c r="L621">
        <v>2.3699999999999999E-2</v>
      </c>
      <c r="M621">
        <v>3.7100000000000001E-2</v>
      </c>
      <c r="N621">
        <v>4.5699999999999998E-2</v>
      </c>
      <c r="O621">
        <v>5.1700000000000003E-2</v>
      </c>
      <c r="P621">
        <v>4.0500000000000001E-2</v>
      </c>
      <c r="Q621">
        <v>4.6600000000000003E-2</v>
      </c>
      <c r="R621">
        <v>6.3899999999999998E-2</v>
      </c>
      <c r="S621">
        <v>-4.6199999999999998E-2</v>
      </c>
      <c r="T621">
        <v>6.9199999999999998E-2</v>
      </c>
      <c r="U621">
        <v>6.2100000000000002E-2</v>
      </c>
      <c r="V621">
        <v>5.8900000000000001E-2</v>
      </c>
      <c r="W621">
        <v>4.5499999999999999E-2</v>
      </c>
      <c r="X621">
        <v>4.87E-2</v>
      </c>
      <c r="Y621">
        <v>2.6499999999999999E-2</v>
      </c>
      <c r="Z621">
        <v>5.6000000000000001E-2</v>
      </c>
      <c r="AA621">
        <v>3.9199999999999999E-2</v>
      </c>
      <c r="AB621">
        <v>4.53E-2</v>
      </c>
      <c r="AC621">
        <v>5.1799999999999999E-2</v>
      </c>
      <c r="AD621">
        <v>-1.7399999999999999E-2</v>
      </c>
      <c r="AE621">
        <v>5.0099999999999999E-2</v>
      </c>
      <c r="AF621">
        <v>6.9900000000000004E-2</v>
      </c>
      <c r="AG621">
        <v>5.2200000000000003E-2</v>
      </c>
      <c r="AH621">
        <v>5.8200000000000002E-2</v>
      </c>
      <c r="AI621">
        <v>4.6800000000000001E-2</v>
      </c>
      <c r="AJ621">
        <v>5.4699999999999999E-2</v>
      </c>
      <c r="AK621">
        <v>5.0299999999999997E-2</v>
      </c>
      <c r="AL621">
        <v>5.11E-2</v>
      </c>
      <c r="AM621">
        <v>5.6599999999999998E-2</v>
      </c>
      <c r="AN621">
        <v>6.5000000000000002E-2</v>
      </c>
      <c r="AO621">
        <v>1.49E-2</v>
      </c>
      <c r="AP621">
        <v>200911</v>
      </c>
      <c r="AQ621">
        <v>0.41889999999999999</v>
      </c>
    </row>
    <row r="622" spans="1:44">
      <c r="A622">
        <v>200912</v>
      </c>
      <c r="B622">
        <v>2.75E-2</v>
      </c>
      <c r="C622">
        <v>5.7700000000000001E-2</v>
      </c>
      <c r="D622">
        <v>7.6E-3</v>
      </c>
      <c r="E622">
        <v>2.8899999999999999E-2</v>
      </c>
      <c r="F622">
        <v>1E-4</v>
      </c>
      <c r="H622">
        <v>200912</v>
      </c>
      <c r="I622">
        <v>6.6100000000000006E-2</v>
      </c>
      <c r="J622">
        <v>9.2899999999999996E-2</v>
      </c>
      <c r="K622">
        <v>9.6699999999999994E-2</v>
      </c>
      <c r="L622">
        <v>8.8700000000000001E-2</v>
      </c>
      <c r="M622">
        <v>7.5700000000000003E-2</v>
      </c>
      <c r="N622">
        <v>6.9699999999999998E-2</v>
      </c>
      <c r="O622">
        <v>5.33E-2</v>
      </c>
      <c r="P622">
        <v>6.5799999999999997E-2</v>
      </c>
      <c r="Q622">
        <v>4.1599999999999998E-2</v>
      </c>
      <c r="R622">
        <v>1.0699999999999999E-2</v>
      </c>
      <c r="S622">
        <v>5.5399999999999998E-2</v>
      </c>
      <c r="T622">
        <v>2.5499999999999998E-2</v>
      </c>
      <c r="U622">
        <v>8.0999999999999996E-3</v>
      </c>
      <c r="V622">
        <v>3.78E-2</v>
      </c>
      <c r="W622">
        <v>2.7699999999999999E-2</v>
      </c>
      <c r="X622">
        <v>3.2300000000000002E-2</v>
      </c>
      <c r="Y622">
        <v>4.2000000000000003E-2</v>
      </c>
      <c r="Z622">
        <v>3.6600000000000001E-2</v>
      </c>
      <c r="AA622">
        <v>5.6000000000000001E-2</v>
      </c>
      <c r="AB622">
        <v>1.24E-2</v>
      </c>
      <c r="AC622">
        <v>9.6799999999999997E-2</v>
      </c>
      <c r="AD622">
        <v>7.1300000000000002E-2</v>
      </c>
      <c r="AE622">
        <v>1.43E-2</v>
      </c>
      <c r="AF622">
        <v>-1.2200000000000001E-2</v>
      </c>
      <c r="AG622">
        <v>2.1100000000000001E-2</v>
      </c>
      <c r="AH622">
        <v>3.1399999999999997E-2</v>
      </c>
      <c r="AI622">
        <v>3.2899999999999999E-2</v>
      </c>
      <c r="AJ622">
        <v>3.6999999999999998E-2</v>
      </c>
      <c r="AK622">
        <v>4.07E-2</v>
      </c>
      <c r="AL622">
        <v>4.9500000000000002E-2</v>
      </c>
      <c r="AM622">
        <v>4.8300000000000003E-2</v>
      </c>
      <c r="AN622">
        <v>6.5500000000000003E-2</v>
      </c>
      <c r="AO622">
        <v>5.1200000000000002E-2</v>
      </c>
      <c r="AP622">
        <v>200912</v>
      </c>
      <c r="AQ622">
        <v>0.44030000000000002</v>
      </c>
    </row>
    <row r="623" spans="1:44">
      <c r="A623">
        <v>201001</v>
      </c>
      <c r="B623">
        <v>-3.3599999999999998E-2</v>
      </c>
      <c r="C623">
        <v>1.9E-3</v>
      </c>
      <c r="D623">
        <v>6.1000000000000004E-3</v>
      </c>
      <c r="E623">
        <v>-5.3400000000000003E-2</v>
      </c>
      <c r="F623">
        <v>0</v>
      </c>
      <c r="H623">
        <v>201001</v>
      </c>
      <c r="I623">
        <v>-1.2500000000000001E-2</v>
      </c>
      <c r="J623">
        <v>-4.0899999999999999E-2</v>
      </c>
      <c r="K623">
        <v>-3.2899999999999999E-2</v>
      </c>
      <c r="L623">
        <v>-2.4799999999999999E-2</v>
      </c>
      <c r="M623">
        <v>-3.8600000000000002E-2</v>
      </c>
      <c r="N623">
        <v>-3.2199999999999999E-2</v>
      </c>
      <c r="O623">
        <v>-3.4099999999999998E-2</v>
      </c>
      <c r="P623">
        <v>-3.73E-2</v>
      </c>
      <c r="Q623">
        <v>-3.1300000000000001E-2</v>
      </c>
      <c r="R623">
        <v>-3.4500000000000003E-2</v>
      </c>
      <c r="S623">
        <v>2.1999999999999999E-2</v>
      </c>
      <c r="T623">
        <v>-3.5000000000000003E-2</v>
      </c>
      <c r="U623">
        <v>-3.9600000000000003E-2</v>
      </c>
      <c r="V623">
        <v>-4.9000000000000002E-2</v>
      </c>
      <c r="W623">
        <v>-3.1099999999999999E-2</v>
      </c>
      <c r="X623">
        <v>-9.9000000000000008E-3</v>
      </c>
      <c r="Y623">
        <v>-3.15E-2</v>
      </c>
      <c r="Z623">
        <v>-3.9199999999999999E-2</v>
      </c>
      <c r="AA623">
        <v>-5.2200000000000003E-2</v>
      </c>
      <c r="AB623">
        <v>-1.52E-2</v>
      </c>
      <c r="AC623">
        <v>-3.2500000000000001E-2</v>
      </c>
      <c r="AD623">
        <v>2.5000000000000001E-3</v>
      </c>
      <c r="AE623">
        <v>1.9800000000000002E-2</v>
      </c>
      <c r="AF623">
        <v>-2.0500000000000001E-2</v>
      </c>
      <c r="AG623">
        <v>2.7000000000000001E-3</v>
      </c>
      <c r="AH623">
        <v>-2.4799999999999999E-2</v>
      </c>
      <c r="AI623">
        <v>-2.4400000000000002E-2</v>
      </c>
      <c r="AJ623">
        <v>-4.0599999999999997E-2</v>
      </c>
      <c r="AK623">
        <v>-4.7699999999999999E-2</v>
      </c>
      <c r="AL623">
        <v>-6.0400000000000002E-2</v>
      </c>
      <c r="AM623">
        <v>-7.6899999999999996E-2</v>
      </c>
      <c r="AN623">
        <v>-6.7000000000000004E-2</v>
      </c>
      <c r="AO623">
        <v>-8.6800000000000002E-2</v>
      </c>
      <c r="AP623">
        <v>201001</v>
      </c>
      <c r="AQ623">
        <v>0.40210000000000001</v>
      </c>
    </row>
    <row r="624" spans="1:44">
      <c r="A624">
        <v>201002</v>
      </c>
      <c r="B624">
        <v>3.4000000000000002E-2</v>
      </c>
      <c r="C624">
        <v>1.4200000000000001E-2</v>
      </c>
      <c r="D624">
        <v>2.7300000000000001E-2</v>
      </c>
      <c r="E624">
        <v>3.6200000000000003E-2</v>
      </c>
      <c r="F624">
        <v>0</v>
      </c>
      <c r="H624">
        <v>201002</v>
      </c>
      <c r="I624">
        <v>4.1300000000000003E-2</v>
      </c>
      <c r="J624">
        <v>6.2899999999999998E-2</v>
      </c>
      <c r="K624">
        <v>4.5900000000000003E-2</v>
      </c>
      <c r="L624">
        <v>3.4299999999999997E-2</v>
      </c>
      <c r="M624">
        <v>6.1100000000000002E-2</v>
      </c>
      <c r="N624">
        <v>4.8000000000000001E-2</v>
      </c>
      <c r="O624">
        <v>4.6899999999999997E-2</v>
      </c>
      <c r="P624">
        <v>5.8400000000000001E-2</v>
      </c>
      <c r="Q624">
        <v>3.8100000000000002E-2</v>
      </c>
      <c r="R624">
        <v>2.7099999999999999E-2</v>
      </c>
      <c r="S624">
        <v>1.4200000000000001E-2</v>
      </c>
      <c r="T624">
        <v>2.81E-2</v>
      </c>
      <c r="U624">
        <v>2.7699999999999999E-2</v>
      </c>
      <c r="V624">
        <v>4.7600000000000003E-2</v>
      </c>
      <c r="W624">
        <v>2.9600000000000001E-2</v>
      </c>
      <c r="X624">
        <v>2.2800000000000001E-2</v>
      </c>
      <c r="Y624">
        <v>3.61E-2</v>
      </c>
      <c r="Z624">
        <v>5.3199999999999997E-2</v>
      </c>
      <c r="AA624">
        <v>3.7600000000000001E-2</v>
      </c>
      <c r="AB624">
        <v>5.8200000000000002E-2</v>
      </c>
      <c r="AC624">
        <v>8.2799999999999999E-2</v>
      </c>
      <c r="AD624">
        <v>5.4699999999999999E-2</v>
      </c>
      <c r="AE624">
        <v>1.44E-2</v>
      </c>
      <c r="AF624">
        <v>1.5599999999999999E-2</v>
      </c>
      <c r="AG624">
        <v>1.95E-2</v>
      </c>
      <c r="AH624">
        <v>1.7999999999999999E-2</v>
      </c>
      <c r="AI624">
        <v>2.87E-2</v>
      </c>
      <c r="AJ624">
        <v>4.7899999999999998E-2</v>
      </c>
      <c r="AK624">
        <v>5.6000000000000001E-2</v>
      </c>
      <c r="AL624">
        <v>3.9699999999999999E-2</v>
      </c>
      <c r="AM624">
        <v>6.0299999999999999E-2</v>
      </c>
      <c r="AN624">
        <v>8.4400000000000003E-2</v>
      </c>
      <c r="AO624">
        <v>7.0000000000000007E-2</v>
      </c>
      <c r="AP624">
        <v>201002</v>
      </c>
      <c r="AQ624">
        <v>0.43030000000000002</v>
      </c>
    </row>
    <row r="625" spans="1:43">
      <c r="A625">
        <v>201003</v>
      </c>
      <c r="B625">
        <v>6.3200000000000006E-2</v>
      </c>
      <c r="C625">
        <v>1.5699999999999999E-2</v>
      </c>
      <c r="D625">
        <v>2.06E-2</v>
      </c>
      <c r="E625">
        <v>3.6999999999999998E-2</v>
      </c>
      <c r="F625">
        <v>1E-4</v>
      </c>
      <c r="H625">
        <v>201003</v>
      </c>
      <c r="I625">
        <v>7.9500000000000001E-2</v>
      </c>
      <c r="J625">
        <v>8.3500000000000005E-2</v>
      </c>
      <c r="K625">
        <v>8.4500000000000006E-2</v>
      </c>
      <c r="L625">
        <v>8.6499999999999994E-2</v>
      </c>
      <c r="M625">
        <v>7.7399999999999997E-2</v>
      </c>
      <c r="N625">
        <v>8.2000000000000003E-2</v>
      </c>
      <c r="O625">
        <v>7.3499999999999996E-2</v>
      </c>
      <c r="P625">
        <v>7.9600000000000004E-2</v>
      </c>
      <c r="Q625">
        <v>5.7000000000000002E-2</v>
      </c>
      <c r="R625">
        <v>5.67E-2</v>
      </c>
      <c r="S625">
        <v>2.2800000000000001E-2</v>
      </c>
      <c r="T625">
        <v>5.7599999999999998E-2</v>
      </c>
      <c r="U625">
        <v>5.3499999999999999E-2</v>
      </c>
      <c r="V625">
        <v>5.0700000000000002E-2</v>
      </c>
      <c r="W625">
        <v>7.22E-2</v>
      </c>
      <c r="X625">
        <v>6.1899999999999997E-2</v>
      </c>
      <c r="Y625">
        <v>6.6100000000000006E-2</v>
      </c>
      <c r="Z625">
        <v>7.1599999999999997E-2</v>
      </c>
      <c r="AA625">
        <v>6.9400000000000003E-2</v>
      </c>
      <c r="AB625">
        <v>7.7299999999999994E-2</v>
      </c>
      <c r="AC625">
        <v>0.1205</v>
      </c>
      <c r="AD625">
        <v>6.2899999999999998E-2</v>
      </c>
      <c r="AE625">
        <v>4.65E-2</v>
      </c>
      <c r="AF625">
        <v>5.2200000000000003E-2</v>
      </c>
      <c r="AG625">
        <v>4.4499999999999998E-2</v>
      </c>
      <c r="AH625">
        <v>4.9700000000000001E-2</v>
      </c>
      <c r="AI625">
        <v>5.4100000000000002E-2</v>
      </c>
      <c r="AJ625">
        <v>5.33E-2</v>
      </c>
      <c r="AK625">
        <v>8.5000000000000006E-2</v>
      </c>
      <c r="AL625">
        <v>0.1125</v>
      </c>
      <c r="AM625">
        <v>0.1027</v>
      </c>
      <c r="AN625">
        <v>8.6900000000000005E-2</v>
      </c>
      <c r="AO625">
        <v>4.0399999999999998E-2</v>
      </c>
      <c r="AP625">
        <v>201003</v>
      </c>
      <c r="AQ625">
        <v>0.4476</v>
      </c>
    </row>
    <row r="626" spans="1:43">
      <c r="A626">
        <v>201004</v>
      </c>
      <c r="B626">
        <v>0.02</v>
      </c>
      <c r="C626">
        <v>4.9299999999999997E-2</v>
      </c>
      <c r="D626">
        <v>3.1399999999999997E-2</v>
      </c>
      <c r="E626">
        <v>3.15E-2</v>
      </c>
      <c r="F626">
        <v>0</v>
      </c>
      <c r="H626">
        <v>201004</v>
      </c>
      <c r="I626">
        <v>0.1042</v>
      </c>
      <c r="J626">
        <v>7.9200000000000007E-2</v>
      </c>
      <c r="K626">
        <v>5.5599999999999997E-2</v>
      </c>
      <c r="L626">
        <v>5.0999999999999997E-2</v>
      </c>
      <c r="M626">
        <v>5.8799999999999998E-2</v>
      </c>
      <c r="N626">
        <v>3.39E-2</v>
      </c>
      <c r="O626">
        <v>5.1400000000000001E-2</v>
      </c>
      <c r="P626">
        <v>3.6700000000000003E-2</v>
      </c>
      <c r="Q626">
        <v>2.3E-2</v>
      </c>
      <c r="R626">
        <v>6.7000000000000002E-3</v>
      </c>
      <c r="S626">
        <v>9.7500000000000003E-2</v>
      </c>
      <c r="T626">
        <v>1.32E-2</v>
      </c>
      <c r="U626">
        <v>3.7000000000000002E-3</v>
      </c>
      <c r="V626">
        <v>1.6899999999999998E-2</v>
      </c>
      <c r="W626">
        <v>3.3099999999999997E-2</v>
      </c>
      <c r="X626">
        <v>1.7999999999999999E-2</v>
      </c>
      <c r="Y626">
        <v>4.0899999999999999E-2</v>
      </c>
      <c r="Z626">
        <v>1.83E-2</v>
      </c>
      <c r="AA626">
        <v>3.3099999999999997E-2</v>
      </c>
      <c r="AB626">
        <v>2.8299999999999999E-2</v>
      </c>
      <c r="AC626">
        <v>8.3900000000000002E-2</v>
      </c>
      <c r="AD626">
        <v>7.0699999999999999E-2</v>
      </c>
      <c r="AE626">
        <v>6.6E-3</v>
      </c>
      <c r="AF626">
        <v>7.1000000000000004E-3</v>
      </c>
      <c r="AG626">
        <v>2.7E-2</v>
      </c>
      <c r="AH626">
        <v>-2.3999999999999998E-3</v>
      </c>
      <c r="AI626">
        <v>1.3299999999999999E-2</v>
      </c>
      <c r="AJ626">
        <v>1.9599999999999999E-2</v>
      </c>
      <c r="AK626">
        <v>2.1899999999999999E-2</v>
      </c>
      <c r="AL626">
        <v>6.0999999999999999E-2</v>
      </c>
      <c r="AM626">
        <v>3.5000000000000003E-2</v>
      </c>
      <c r="AN626">
        <v>7.0900000000000005E-2</v>
      </c>
      <c r="AO626">
        <v>6.4299999999999996E-2</v>
      </c>
      <c r="AP626">
        <v>201004</v>
      </c>
      <c r="AQ626">
        <v>0.47639999999999999</v>
      </c>
    </row>
    <row r="627" spans="1:43">
      <c r="A627">
        <v>201005</v>
      </c>
      <c r="B627">
        <v>-7.8899999999999998E-2</v>
      </c>
      <c r="C627">
        <v>-8.9999999999999998E-4</v>
      </c>
      <c r="D627">
        <v>-2.3400000000000001E-2</v>
      </c>
      <c r="E627">
        <v>-2.3E-3</v>
      </c>
      <c r="F627">
        <v>1E-4</v>
      </c>
      <c r="H627">
        <v>201005</v>
      </c>
      <c r="I627">
        <v>-8.5999999999999993E-2</v>
      </c>
      <c r="J627">
        <v>-8.3299999999999999E-2</v>
      </c>
      <c r="K627">
        <v>-7.6899999999999996E-2</v>
      </c>
      <c r="L627">
        <v>-7.9299999999999995E-2</v>
      </c>
      <c r="M627">
        <v>-7.9799999999999996E-2</v>
      </c>
      <c r="N627">
        <v>-6.9699999999999998E-2</v>
      </c>
      <c r="O627">
        <v>-7.4399999999999994E-2</v>
      </c>
      <c r="P627">
        <v>-6.7900000000000002E-2</v>
      </c>
      <c r="Q627">
        <v>-7.4499999999999997E-2</v>
      </c>
      <c r="R627">
        <v>-8.1500000000000003E-2</v>
      </c>
      <c r="S627">
        <v>-4.4999999999999997E-3</v>
      </c>
      <c r="T627">
        <v>-7.4200000000000002E-2</v>
      </c>
      <c r="U627">
        <v>-7.0900000000000005E-2</v>
      </c>
      <c r="V627">
        <v>-7.9699999999999993E-2</v>
      </c>
      <c r="W627">
        <v>-7.5999999999999998E-2</v>
      </c>
      <c r="X627">
        <v>-8.4400000000000003E-2</v>
      </c>
      <c r="Y627">
        <v>-8.0600000000000005E-2</v>
      </c>
      <c r="Z627">
        <v>-8.9899999999999994E-2</v>
      </c>
      <c r="AA627">
        <v>-6.7599999999999993E-2</v>
      </c>
      <c r="AB627">
        <v>-0.10489999999999999</v>
      </c>
      <c r="AC627">
        <v>-8.9300000000000004E-2</v>
      </c>
      <c r="AD627">
        <v>-1.5100000000000001E-2</v>
      </c>
      <c r="AE627">
        <v>-8.9899999999999994E-2</v>
      </c>
      <c r="AF627">
        <v>-7.5399999999999995E-2</v>
      </c>
      <c r="AG627">
        <v>-7.6999999999999999E-2</v>
      </c>
      <c r="AH627">
        <v>-6.54E-2</v>
      </c>
      <c r="AI627">
        <v>-7.9799999999999996E-2</v>
      </c>
      <c r="AJ627">
        <v>-8.8700000000000001E-2</v>
      </c>
      <c r="AK627">
        <v>-8.0500000000000002E-2</v>
      </c>
      <c r="AL627">
        <v>-8.2699999999999996E-2</v>
      </c>
      <c r="AM627">
        <v>-7.4700000000000003E-2</v>
      </c>
      <c r="AN627">
        <v>-9.8500000000000004E-2</v>
      </c>
      <c r="AO627">
        <v>-8.6E-3</v>
      </c>
      <c r="AP627">
        <v>201005</v>
      </c>
      <c r="AQ627">
        <v>0.4723</v>
      </c>
    </row>
    <row r="628" spans="1:43">
      <c r="A628">
        <v>201006</v>
      </c>
      <c r="B628">
        <v>-5.5599999999999997E-2</v>
      </c>
      <c r="C628">
        <v>-2.12E-2</v>
      </c>
      <c r="D628">
        <v>-4.2700000000000002E-2</v>
      </c>
      <c r="E628">
        <v>-2.9000000000000001E-2</v>
      </c>
      <c r="F628">
        <v>1E-4</v>
      </c>
      <c r="H628">
        <v>201006</v>
      </c>
      <c r="I628">
        <v>-9.2899999999999996E-2</v>
      </c>
      <c r="J628">
        <v>-8.09E-2</v>
      </c>
      <c r="K628">
        <v>-7.8399999999999997E-2</v>
      </c>
      <c r="L628">
        <v>-8.1100000000000005E-2</v>
      </c>
      <c r="M628">
        <v>-8.1900000000000001E-2</v>
      </c>
      <c r="N628">
        <v>-6.5699999999999995E-2</v>
      </c>
      <c r="O628">
        <v>-6.7100000000000007E-2</v>
      </c>
      <c r="P628">
        <v>-6.4100000000000004E-2</v>
      </c>
      <c r="Q628">
        <v>-4.7600000000000003E-2</v>
      </c>
      <c r="R628">
        <v>-5.0700000000000002E-2</v>
      </c>
      <c r="S628">
        <v>-4.2200000000000001E-2</v>
      </c>
      <c r="T628">
        <v>-3.7900000000000003E-2</v>
      </c>
      <c r="U628">
        <v>-4.7300000000000002E-2</v>
      </c>
      <c r="V628">
        <v>-7.2999999999999995E-2</v>
      </c>
      <c r="W628">
        <v>-6.8900000000000003E-2</v>
      </c>
      <c r="X628">
        <v>-2.8899999999999999E-2</v>
      </c>
      <c r="Y628">
        <v>-6.3500000000000001E-2</v>
      </c>
      <c r="Z628">
        <v>-7.4399999999999994E-2</v>
      </c>
      <c r="AA628">
        <v>-6.1100000000000002E-2</v>
      </c>
      <c r="AB628">
        <v>-0.1007</v>
      </c>
      <c r="AC628">
        <v>-0.1391</v>
      </c>
      <c r="AD628">
        <v>-0.1012</v>
      </c>
      <c r="AE628">
        <v>-6.6799999999999998E-2</v>
      </c>
      <c r="AF628">
        <v>-3.56E-2</v>
      </c>
      <c r="AG628">
        <v>-4.0500000000000001E-2</v>
      </c>
      <c r="AH628">
        <v>-3.0200000000000001E-2</v>
      </c>
      <c r="AI628">
        <v>-5.1700000000000003E-2</v>
      </c>
      <c r="AJ628">
        <v>-7.8799999999999995E-2</v>
      </c>
      <c r="AK628">
        <v>-7.2800000000000004E-2</v>
      </c>
      <c r="AL628">
        <v>-6.7299999999999999E-2</v>
      </c>
      <c r="AM628">
        <v>-6.6799999999999998E-2</v>
      </c>
      <c r="AN628">
        <v>-0.10979999999999999</v>
      </c>
      <c r="AO628">
        <v>-4.2999999999999997E-2</v>
      </c>
      <c r="AP628">
        <v>201006</v>
      </c>
      <c r="AQ628">
        <v>0.45200000000000001</v>
      </c>
    </row>
    <row r="629" spans="1:43">
      <c r="A629">
        <v>201007</v>
      </c>
      <c r="B629">
        <v>6.9199999999999998E-2</v>
      </c>
      <c r="C629">
        <v>1.2999999999999999E-3</v>
      </c>
      <c r="D629">
        <v>2E-3</v>
      </c>
      <c r="E629">
        <v>1.9199999999999998E-2</v>
      </c>
      <c r="F629">
        <v>1E-4</v>
      </c>
      <c r="H629">
        <v>201007</v>
      </c>
      <c r="I629">
        <v>5.4300000000000001E-2</v>
      </c>
      <c r="J629">
        <v>6.3E-2</v>
      </c>
      <c r="K629">
        <v>6.9800000000000001E-2</v>
      </c>
      <c r="L629">
        <v>6.8599999999999994E-2</v>
      </c>
      <c r="M629">
        <v>7.7100000000000002E-2</v>
      </c>
      <c r="N629">
        <v>6.3799999999999996E-2</v>
      </c>
      <c r="O629">
        <v>7.1400000000000005E-2</v>
      </c>
      <c r="P629">
        <v>7.3400000000000007E-2</v>
      </c>
      <c r="Q629">
        <v>7.2999999999999995E-2</v>
      </c>
      <c r="R629">
        <v>7.0999999999999994E-2</v>
      </c>
      <c r="S629">
        <v>-1.67E-2</v>
      </c>
      <c r="T629">
        <v>7.2700000000000001E-2</v>
      </c>
      <c r="U629">
        <v>6.9000000000000006E-2</v>
      </c>
      <c r="V629">
        <v>5.8299999999999998E-2</v>
      </c>
      <c r="W629">
        <v>5.5300000000000002E-2</v>
      </c>
      <c r="X629">
        <v>7.51E-2</v>
      </c>
      <c r="Y629">
        <v>8.8800000000000004E-2</v>
      </c>
      <c r="Z629">
        <v>9.6199999999999994E-2</v>
      </c>
      <c r="AA629">
        <v>6.1100000000000002E-2</v>
      </c>
      <c r="AB629">
        <v>8.0399999999999999E-2</v>
      </c>
      <c r="AC629">
        <v>5.4399999999999997E-2</v>
      </c>
      <c r="AD629">
        <v>-1.83E-2</v>
      </c>
      <c r="AE629">
        <v>6.7900000000000002E-2</v>
      </c>
      <c r="AF629">
        <v>8.7300000000000003E-2</v>
      </c>
      <c r="AG629">
        <v>7.22E-2</v>
      </c>
      <c r="AH629">
        <v>5.6899999999999999E-2</v>
      </c>
      <c r="AI629">
        <v>5.6099999999999997E-2</v>
      </c>
      <c r="AJ629">
        <v>6.6699999999999995E-2</v>
      </c>
      <c r="AK629">
        <v>8.7099999999999997E-2</v>
      </c>
      <c r="AL629">
        <v>8.1100000000000005E-2</v>
      </c>
      <c r="AM629">
        <v>7.8299999999999995E-2</v>
      </c>
      <c r="AN629">
        <v>9.8000000000000004E-2</v>
      </c>
      <c r="AO629">
        <v>3.0099999999999998E-2</v>
      </c>
      <c r="AP629">
        <v>201007</v>
      </c>
      <c r="AQ629">
        <v>0.46560000000000001</v>
      </c>
    </row>
    <row r="630" spans="1:43">
      <c r="A630">
        <v>201008</v>
      </c>
      <c r="B630">
        <v>-4.7699999999999999E-2</v>
      </c>
      <c r="C630">
        <v>-2.8899999999999999E-2</v>
      </c>
      <c r="D630">
        <v>-1.7000000000000001E-2</v>
      </c>
      <c r="E630">
        <v>-1.2999999999999999E-3</v>
      </c>
      <c r="F630">
        <v>1E-4</v>
      </c>
      <c r="H630">
        <v>201008</v>
      </c>
      <c r="I630">
        <v>-8.4900000000000003E-2</v>
      </c>
      <c r="J630">
        <v>-9.1600000000000001E-2</v>
      </c>
      <c r="K630">
        <v>-7.8100000000000003E-2</v>
      </c>
      <c r="L630">
        <v>-6.8099999999999994E-2</v>
      </c>
      <c r="M630">
        <v>-7.3999999999999996E-2</v>
      </c>
      <c r="N630">
        <v>-5.3400000000000003E-2</v>
      </c>
      <c r="O630">
        <v>-5.0500000000000003E-2</v>
      </c>
      <c r="P630">
        <v>-4.6300000000000001E-2</v>
      </c>
      <c r="Q630">
        <v>-4.36E-2</v>
      </c>
      <c r="R630">
        <v>-4.3499999999999997E-2</v>
      </c>
      <c r="S630">
        <v>-4.1399999999999999E-2</v>
      </c>
      <c r="T630">
        <v>-4.3099999999999999E-2</v>
      </c>
      <c r="U630">
        <v>-3.8100000000000002E-2</v>
      </c>
      <c r="V630">
        <v>-4.6399999999999997E-2</v>
      </c>
      <c r="W630">
        <v>-5.6099999999999997E-2</v>
      </c>
      <c r="X630">
        <v>-5.3100000000000001E-2</v>
      </c>
      <c r="Y630">
        <v>-4.7800000000000002E-2</v>
      </c>
      <c r="Z630">
        <v>-3.3300000000000003E-2</v>
      </c>
      <c r="AA630">
        <v>-4.7199999999999999E-2</v>
      </c>
      <c r="AB630">
        <v>-5.3199999999999997E-2</v>
      </c>
      <c r="AC630">
        <v>-9.9099999999999994E-2</v>
      </c>
      <c r="AD630">
        <v>-5.6000000000000001E-2</v>
      </c>
      <c r="AE630">
        <v>-3.9899999999999998E-2</v>
      </c>
      <c r="AF630">
        <v>-4.53E-2</v>
      </c>
      <c r="AG630">
        <v>-4.3799999999999999E-2</v>
      </c>
      <c r="AH630">
        <v>-6.2199999999999998E-2</v>
      </c>
      <c r="AI630">
        <v>-4.02E-2</v>
      </c>
      <c r="AJ630">
        <v>-4.9500000000000002E-2</v>
      </c>
      <c r="AK630">
        <v>-3.3599999999999998E-2</v>
      </c>
      <c r="AL630">
        <v>-4.2200000000000001E-2</v>
      </c>
      <c r="AM630">
        <v>-0.06</v>
      </c>
      <c r="AN630">
        <v>-5.2699999999999997E-2</v>
      </c>
      <c r="AO630">
        <v>-1.2800000000000001E-2</v>
      </c>
      <c r="AP630">
        <v>201008</v>
      </c>
      <c r="AQ630">
        <v>0.4597</v>
      </c>
    </row>
    <row r="631" spans="1:43">
      <c r="A631">
        <v>201009</v>
      </c>
      <c r="B631">
        <v>9.5399999999999999E-2</v>
      </c>
      <c r="C631">
        <v>3.8300000000000001E-2</v>
      </c>
      <c r="D631">
        <v>-3.0499999999999999E-2</v>
      </c>
      <c r="E631">
        <v>1.3599999999999999E-2</v>
      </c>
      <c r="F631">
        <v>1E-4</v>
      </c>
      <c r="H631">
        <v>201009</v>
      </c>
      <c r="I631">
        <v>0.1118</v>
      </c>
      <c r="J631">
        <v>0.121</v>
      </c>
      <c r="K631">
        <v>0.1288</v>
      </c>
      <c r="L631">
        <v>0.13439999999999999</v>
      </c>
      <c r="M631">
        <v>0.13039999999999999</v>
      </c>
      <c r="N631">
        <v>0.1241</v>
      </c>
      <c r="O631">
        <v>0.10299999999999999</v>
      </c>
      <c r="P631">
        <v>0.109</v>
      </c>
      <c r="Q631">
        <v>0.1041</v>
      </c>
      <c r="R631">
        <v>8.5500000000000007E-2</v>
      </c>
      <c r="S631">
        <v>2.63E-2</v>
      </c>
      <c r="T631">
        <v>0.1115</v>
      </c>
      <c r="U631">
        <v>0.1008</v>
      </c>
      <c r="V631">
        <v>8.6999999999999994E-2</v>
      </c>
      <c r="W631">
        <v>0.1041</v>
      </c>
      <c r="X631">
        <v>9.1200000000000003E-2</v>
      </c>
      <c r="Y631">
        <v>8.6699999999999999E-2</v>
      </c>
      <c r="Z631">
        <v>9.4700000000000006E-2</v>
      </c>
      <c r="AA631">
        <v>6.8400000000000002E-2</v>
      </c>
      <c r="AB631">
        <v>7.8700000000000006E-2</v>
      </c>
      <c r="AC631">
        <v>7.8399999999999997E-2</v>
      </c>
      <c r="AD631">
        <v>-3.3099999999999997E-2</v>
      </c>
      <c r="AE631">
        <v>9.9400000000000002E-2</v>
      </c>
      <c r="AF631">
        <v>8.9599999999999999E-2</v>
      </c>
      <c r="AG631">
        <v>9.6699999999999994E-2</v>
      </c>
      <c r="AH631">
        <v>8.5099999999999995E-2</v>
      </c>
      <c r="AI631">
        <v>9.5299999999999996E-2</v>
      </c>
      <c r="AJ631">
        <v>7.51E-2</v>
      </c>
      <c r="AK631">
        <v>9.4500000000000001E-2</v>
      </c>
      <c r="AL631">
        <v>9.8500000000000004E-2</v>
      </c>
      <c r="AM631">
        <v>0.1255</v>
      </c>
      <c r="AN631">
        <v>0.13619999999999999</v>
      </c>
      <c r="AO631">
        <v>3.6799999999999999E-2</v>
      </c>
      <c r="AP631">
        <v>201009</v>
      </c>
      <c r="AQ631">
        <v>0.47660000000000002</v>
      </c>
    </row>
    <row r="632" spans="1:43">
      <c r="A632">
        <v>201010</v>
      </c>
      <c r="B632">
        <v>3.8800000000000001E-2</v>
      </c>
      <c r="C632">
        <v>1.03E-2</v>
      </c>
      <c r="D632">
        <v>-2.2800000000000001E-2</v>
      </c>
      <c r="E632">
        <v>1.5800000000000002E-2</v>
      </c>
      <c r="F632">
        <v>1E-4</v>
      </c>
      <c r="H632">
        <v>201010</v>
      </c>
      <c r="I632">
        <v>4.4999999999999998E-2</v>
      </c>
      <c r="J632">
        <v>5.8000000000000003E-2</v>
      </c>
      <c r="K632">
        <v>4.1799999999999997E-2</v>
      </c>
      <c r="L632">
        <v>2.9000000000000001E-2</v>
      </c>
      <c r="M632">
        <v>4.2299999999999997E-2</v>
      </c>
      <c r="N632">
        <v>4.0500000000000001E-2</v>
      </c>
      <c r="O632">
        <v>2.2800000000000001E-2</v>
      </c>
      <c r="P632">
        <v>3.9899999999999998E-2</v>
      </c>
      <c r="Q632">
        <v>3.5700000000000003E-2</v>
      </c>
      <c r="R632">
        <v>3.9199999999999999E-2</v>
      </c>
      <c r="S632">
        <v>5.7999999999999996E-3</v>
      </c>
      <c r="T632">
        <v>5.7500000000000002E-2</v>
      </c>
      <c r="U632">
        <v>3.2800000000000003E-2</v>
      </c>
      <c r="V632">
        <v>5.21E-2</v>
      </c>
      <c r="W632">
        <v>3.39E-2</v>
      </c>
      <c r="X632">
        <v>4.7300000000000002E-2</v>
      </c>
      <c r="Y632">
        <v>3.6400000000000002E-2</v>
      </c>
      <c r="Z632">
        <v>2.5399999999999999E-2</v>
      </c>
      <c r="AA632">
        <v>9.9000000000000008E-3</v>
      </c>
      <c r="AB632">
        <v>3.6600000000000001E-2</v>
      </c>
      <c r="AC632">
        <v>-1.5E-3</v>
      </c>
      <c r="AD632">
        <v>-5.8999999999999997E-2</v>
      </c>
      <c r="AE632">
        <v>3.3599999999999998E-2</v>
      </c>
      <c r="AF632">
        <v>2.6599999999999999E-2</v>
      </c>
      <c r="AG632">
        <v>2.8500000000000001E-2</v>
      </c>
      <c r="AH632">
        <v>5.1900000000000002E-2</v>
      </c>
      <c r="AI632">
        <v>3.8300000000000001E-2</v>
      </c>
      <c r="AJ632">
        <v>4.41E-2</v>
      </c>
      <c r="AK632">
        <v>2.7699999999999999E-2</v>
      </c>
      <c r="AL632">
        <v>2.98E-2</v>
      </c>
      <c r="AM632">
        <v>4.7300000000000002E-2</v>
      </c>
      <c r="AN632">
        <v>5.5199999999999999E-2</v>
      </c>
      <c r="AO632">
        <v>2.1600000000000001E-2</v>
      </c>
      <c r="AP632">
        <v>201010</v>
      </c>
      <c r="AQ632">
        <v>0.4869</v>
      </c>
    </row>
    <row r="633" spans="1:43">
      <c r="A633">
        <v>201011</v>
      </c>
      <c r="B633">
        <v>6.1000000000000004E-3</v>
      </c>
      <c r="C633">
        <v>3.6600000000000001E-2</v>
      </c>
      <c r="D633">
        <v>-5.1000000000000004E-3</v>
      </c>
      <c r="E633">
        <v>2.52E-2</v>
      </c>
      <c r="F633">
        <v>1E-4</v>
      </c>
      <c r="H633">
        <v>201011</v>
      </c>
      <c r="I633">
        <v>2.7300000000000001E-2</v>
      </c>
      <c r="J633">
        <v>4.65E-2</v>
      </c>
      <c r="K633">
        <v>3.5999999999999997E-2</v>
      </c>
      <c r="L633">
        <v>3.7400000000000003E-2</v>
      </c>
      <c r="M633">
        <v>4.1799999999999997E-2</v>
      </c>
      <c r="N633">
        <v>3.9E-2</v>
      </c>
      <c r="O633">
        <v>2.1700000000000001E-2</v>
      </c>
      <c r="P633">
        <v>2.9899999999999999E-2</v>
      </c>
      <c r="Q633">
        <v>1.4800000000000001E-2</v>
      </c>
      <c r="R633">
        <v>-5.5999999999999999E-3</v>
      </c>
      <c r="S633">
        <v>3.2899999999999999E-2</v>
      </c>
      <c r="T633">
        <v>1.5E-3</v>
      </c>
      <c r="U633">
        <v>1E-3</v>
      </c>
      <c r="V633">
        <v>2.29E-2</v>
      </c>
      <c r="W633">
        <v>2.4400000000000002E-2</v>
      </c>
      <c r="X633">
        <v>9.4999999999999998E-3</v>
      </c>
      <c r="Y633">
        <v>-5.0000000000000001E-4</v>
      </c>
      <c r="Z633">
        <v>3.3E-3</v>
      </c>
      <c r="AA633">
        <v>2.5000000000000001E-3</v>
      </c>
      <c r="AB633">
        <v>-1.6999999999999999E-3</v>
      </c>
      <c r="AC633">
        <v>-1.4200000000000001E-2</v>
      </c>
      <c r="AD633">
        <v>-1.5699999999999999E-2</v>
      </c>
      <c r="AE633">
        <v>-4.4000000000000003E-3</v>
      </c>
      <c r="AF633">
        <v>-2.7000000000000001E-3</v>
      </c>
      <c r="AG633">
        <v>5.1000000000000004E-3</v>
      </c>
      <c r="AH633">
        <v>-9.5999999999999992E-3</v>
      </c>
      <c r="AI633">
        <v>2.2000000000000001E-3</v>
      </c>
      <c r="AJ633">
        <v>5.3E-3</v>
      </c>
      <c r="AK633">
        <v>1E-4</v>
      </c>
      <c r="AL633">
        <v>2.2800000000000001E-2</v>
      </c>
      <c r="AM633">
        <v>1.3599999999999999E-2</v>
      </c>
      <c r="AN633">
        <v>6.1800000000000001E-2</v>
      </c>
      <c r="AO633">
        <v>6.6199999999999995E-2</v>
      </c>
      <c r="AP633">
        <v>201011</v>
      </c>
      <c r="AQ633">
        <v>0.51910000000000001</v>
      </c>
    </row>
    <row r="634" spans="1:43">
      <c r="A634">
        <v>201012</v>
      </c>
      <c r="B634">
        <v>6.8199999999999997E-2</v>
      </c>
      <c r="C634">
        <v>7.4999999999999997E-3</v>
      </c>
      <c r="D634">
        <v>3.5999999999999997E-2</v>
      </c>
      <c r="E634">
        <v>-3.2000000000000001E-2</v>
      </c>
      <c r="F634">
        <v>1E-4</v>
      </c>
      <c r="H634">
        <v>201012</v>
      </c>
      <c r="I634">
        <v>9.2899999999999996E-2</v>
      </c>
      <c r="J634">
        <v>8.7599999999999997E-2</v>
      </c>
      <c r="K634">
        <v>9.0999999999999998E-2</v>
      </c>
      <c r="L634">
        <v>7.2800000000000004E-2</v>
      </c>
      <c r="M634">
        <v>8.14E-2</v>
      </c>
      <c r="N634">
        <v>7.0300000000000001E-2</v>
      </c>
      <c r="O634">
        <v>7.6600000000000001E-2</v>
      </c>
      <c r="P634">
        <v>6.54E-2</v>
      </c>
      <c r="Q634">
        <v>6.5699999999999995E-2</v>
      </c>
      <c r="R634">
        <v>6.4699999999999994E-2</v>
      </c>
      <c r="S634">
        <v>2.8199999999999999E-2</v>
      </c>
      <c r="T634">
        <v>5.2200000000000003E-2</v>
      </c>
      <c r="U634">
        <v>4.4600000000000001E-2</v>
      </c>
      <c r="V634">
        <v>5.28E-2</v>
      </c>
      <c r="W634">
        <v>8.2500000000000004E-2</v>
      </c>
      <c r="X634">
        <v>6.13E-2</v>
      </c>
      <c r="Y634">
        <v>9.01E-2</v>
      </c>
      <c r="Z634">
        <v>8.3799999999999999E-2</v>
      </c>
      <c r="AA634">
        <v>7.6799999999999993E-2</v>
      </c>
      <c r="AB634">
        <v>8.3400000000000002E-2</v>
      </c>
      <c r="AC634">
        <v>0.14929999999999999</v>
      </c>
      <c r="AD634">
        <v>9.7100000000000006E-2</v>
      </c>
      <c r="AE634">
        <v>0.1363</v>
      </c>
      <c r="AF634">
        <v>8.1699999999999995E-2</v>
      </c>
      <c r="AG634">
        <v>6.9199999999999998E-2</v>
      </c>
      <c r="AH634">
        <v>6.6699999999999995E-2</v>
      </c>
      <c r="AI634">
        <v>7.0699999999999999E-2</v>
      </c>
      <c r="AJ634">
        <v>4.7199999999999999E-2</v>
      </c>
      <c r="AK634">
        <v>5.5500000000000001E-2</v>
      </c>
      <c r="AL634">
        <v>6.9199999999999998E-2</v>
      </c>
      <c r="AM634">
        <v>5.9799999999999999E-2</v>
      </c>
      <c r="AN634">
        <v>4.4200000000000003E-2</v>
      </c>
      <c r="AO634">
        <v>-9.2100000000000001E-2</v>
      </c>
      <c r="AP634">
        <v>201012</v>
      </c>
      <c r="AQ634">
        <v>0.4713</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C9D22-0D4F-4F7E-AEF0-2716B3EB8574}">
  <dimension ref="A1:AK659"/>
  <sheetViews>
    <sheetView workbookViewId="0">
      <selection activeCell="N42" sqref="N42"/>
    </sheetView>
  </sheetViews>
  <sheetFormatPr defaultColWidth="9.1796875" defaultRowHeight="14.5"/>
  <cols>
    <col min="1" max="1" width="11.54296875" style="9" bestFit="1" customWidth="1"/>
    <col min="2" max="23" width="9.26953125" style="9" bestFit="1" customWidth="1"/>
    <col min="24" max="16384" width="9.1796875" style="9"/>
  </cols>
  <sheetData>
    <row r="1" spans="1:30">
      <c r="G1" s="9" t="s">
        <v>216</v>
      </c>
    </row>
    <row r="2" spans="1:30">
      <c r="B2" s="9" t="s">
        <v>75</v>
      </c>
      <c r="C2" s="9" t="s">
        <v>230</v>
      </c>
      <c r="D2" s="9" t="s">
        <v>231</v>
      </c>
      <c r="E2" s="9" t="s">
        <v>267</v>
      </c>
      <c r="F2" s="9" t="s">
        <v>40</v>
      </c>
      <c r="G2" s="9" t="s">
        <v>202</v>
      </c>
      <c r="H2" s="9" t="s">
        <v>203</v>
      </c>
      <c r="I2" s="9" t="s">
        <v>205</v>
      </c>
      <c r="J2" s="9" t="s">
        <v>207</v>
      </c>
      <c r="K2" s="9" t="s">
        <v>208</v>
      </c>
      <c r="L2" s="9" t="s">
        <v>209</v>
      </c>
      <c r="M2" s="9" t="s">
        <v>210</v>
      </c>
      <c r="N2" s="9" t="s">
        <v>211</v>
      </c>
      <c r="O2" s="9" t="s">
        <v>213</v>
      </c>
      <c r="P2" s="9" t="s">
        <v>214</v>
      </c>
      <c r="Q2" s="9" t="s">
        <v>215</v>
      </c>
      <c r="R2" s="9" t="s">
        <v>217</v>
      </c>
      <c r="S2" s="9" t="s">
        <v>218</v>
      </c>
      <c r="T2" s="9" t="s">
        <v>219</v>
      </c>
      <c r="U2" s="9" t="s">
        <v>220</v>
      </c>
      <c r="V2" s="9" t="s">
        <v>221</v>
      </c>
      <c r="W2" s="9" t="s">
        <v>197</v>
      </c>
    </row>
    <row r="3" spans="1:30">
      <c r="A3" s="9" t="s">
        <v>268</v>
      </c>
      <c r="B3" s="9">
        <v>5.88735849056604E-2</v>
      </c>
      <c r="C3" s="9">
        <v>2.63754716981132E-2</v>
      </c>
      <c r="D3" s="9">
        <v>4.6101886792452799E-2</v>
      </c>
      <c r="E3" s="9">
        <v>8.3249056603773505E-2</v>
      </c>
      <c r="F3" s="9">
        <v>4.82622641509435E-2</v>
      </c>
      <c r="G3" s="9">
        <v>7.7649056603773706E-2</v>
      </c>
      <c r="H3" s="9">
        <v>7.3152830188679296E-2</v>
      </c>
      <c r="I3" s="9">
        <v>7.9952830188679394E-2</v>
      </c>
      <c r="J3" s="9">
        <v>8.1407547169811301E-2</v>
      </c>
      <c r="K3" s="9">
        <v>4.5052830188679303E-2</v>
      </c>
      <c r="L3" s="9">
        <v>6.5343396226415107E-2</v>
      </c>
      <c r="M3" s="9">
        <v>7.82584905660378E-2</v>
      </c>
      <c r="N3" s="9">
        <v>6.8441509433962197E-2</v>
      </c>
      <c r="O3" s="9">
        <v>3.8135849056603797E-2</v>
      </c>
      <c r="P3" s="9">
        <v>6.7556603773584897E-2</v>
      </c>
      <c r="Q3" s="9">
        <v>6.8794339622641601E-2</v>
      </c>
      <c r="R3" s="9">
        <v>6.2441509433962199E-2</v>
      </c>
      <c r="S3" s="9">
        <v>7.6160377358490502E-2</v>
      </c>
      <c r="T3" s="9">
        <v>5.3288679245283001E-2</v>
      </c>
      <c r="U3" s="9">
        <v>7.2701886792452805E-2</v>
      </c>
      <c r="V3" s="9">
        <v>6.5633962264150997E-2</v>
      </c>
      <c r="W3" s="9">
        <v>5.4294339622641498E-2</v>
      </c>
    </row>
    <row r="4" spans="1:30">
      <c r="F4" s="9" t="s">
        <v>269</v>
      </c>
      <c r="G4" s="9">
        <v>0.54650546464716998</v>
      </c>
      <c r="H4" s="9">
        <v>1.43407270510445</v>
      </c>
      <c r="I4" s="9">
        <v>1.1873082749317201</v>
      </c>
      <c r="J4" s="9">
        <v>1.07940935315194</v>
      </c>
      <c r="K4" s="9">
        <v>1.28233743561735</v>
      </c>
      <c r="L4" s="9">
        <v>1.3458848693365899</v>
      </c>
      <c r="M4" s="9">
        <v>0.57937178521159205</v>
      </c>
      <c r="N4" s="9">
        <v>1.2533088644685</v>
      </c>
      <c r="O4" s="9">
        <v>1.6397918219226499</v>
      </c>
      <c r="P4" s="9">
        <v>1.1992556009303199</v>
      </c>
      <c r="Q4" s="9">
        <v>1.23751181730048</v>
      </c>
      <c r="R4" s="9">
        <v>1.3709917556912701</v>
      </c>
      <c r="S4" s="9">
        <v>1.0178195082339201</v>
      </c>
      <c r="T4" s="9">
        <v>0.45553708737315002</v>
      </c>
      <c r="U4" s="9">
        <v>0.80804045098121702</v>
      </c>
      <c r="V4" s="9">
        <v>1.1973292614383999</v>
      </c>
      <c r="W4" s="9">
        <v>0.98880618092112205</v>
      </c>
    </row>
    <row r="5" spans="1:30">
      <c r="F5" s="9" t="s">
        <v>270</v>
      </c>
      <c r="G5" s="9">
        <v>0.65109807125554398</v>
      </c>
      <c r="H5" s="9">
        <v>1.35249693222364</v>
      </c>
      <c r="I5" s="9">
        <v>1.1170816857688299</v>
      </c>
      <c r="J5" s="9">
        <v>1.08428843104724</v>
      </c>
      <c r="K5" s="9">
        <v>1.1285229319844401</v>
      </c>
      <c r="L5" s="9">
        <v>1.3514201362163201</v>
      </c>
      <c r="M5" s="9">
        <v>0.72553524030148298</v>
      </c>
      <c r="N5" s="9">
        <v>1.0562333509514199</v>
      </c>
      <c r="O5" s="9">
        <v>1.53472353479132</v>
      </c>
      <c r="P5" s="9">
        <v>1.0871957189891399</v>
      </c>
      <c r="Q5" s="9">
        <v>1.2528721681619399</v>
      </c>
      <c r="R5" s="9">
        <v>1.1521503569996301</v>
      </c>
      <c r="S5" s="9">
        <v>0.96835284569364699</v>
      </c>
      <c r="T5" s="9">
        <v>0.48014559367331699</v>
      </c>
      <c r="U5" s="9">
        <v>0.83797104784263199</v>
      </c>
      <c r="V5" s="9">
        <v>1.12282007554608</v>
      </c>
      <c r="W5" s="9">
        <v>1.01401383169727</v>
      </c>
      <c r="AC5" s="62"/>
      <c r="AD5" s="62"/>
    </row>
    <row r="6" spans="1:30">
      <c r="F6" s="9" t="s">
        <v>271</v>
      </c>
      <c r="G6" s="9">
        <v>-0.33540539794382401</v>
      </c>
      <c r="H6" s="9">
        <v>0.27568862578383002</v>
      </c>
      <c r="I6" s="9">
        <v>3.7836424999835902E-2</v>
      </c>
      <c r="J6" s="9">
        <v>0.14982088624725101</v>
      </c>
      <c r="K6" s="9">
        <v>0.54776614019037795</v>
      </c>
      <c r="L6" s="9">
        <v>9.9872834660058498E-3</v>
      </c>
      <c r="M6" s="9">
        <v>-0.44330245728286299</v>
      </c>
      <c r="N6" s="9">
        <v>0.52664731534628795</v>
      </c>
      <c r="O6" s="9">
        <v>0.29136991243326599</v>
      </c>
      <c r="P6" s="9">
        <v>0.416057303596782</v>
      </c>
      <c r="Q6" s="9">
        <v>4.6435079860894998E-2</v>
      </c>
      <c r="R6" s="9">
        <v>0.77993259314117802</v>
      </c>
      <c r="S6" s="9">
        <v>0.16805126292141501</v>
      </c>
      <c r="T6" s="9">
        <v>-0.124767646681356</v>
      </c>
      <c r="U6" s="9">
        <v>-9.7122856280975993E-3</v>
      </c>
      <c r="V6" s="9">
        <v>0.11997408506263001</v>
      </c>
      <c r="W6" s="9">
        <v>-4.2103358131000697E-2</v>
      </c>
    </row>
    <row r="7" spans="1:30">
      <c r="F7" s="9" t="s">
        <v>272</v>
      </c>
      <c r="G7" s="9">
        <v>-0.12989803357853699</v>
      </c>
      <c r="H7" s="9">
        <v>6.0205140508650702E-2</v>
      </c>
      <c r="I7" s="9">
        <v>0.63372893243012496</v>
      </c>
      <c r="J7" s="9">
        <v>-0.48869905567161898</v>
      </c>
      <c r="K7" s="9">
        <v>3.20119111379642E-2</v>
      </c>
      <c r="L7" s="9">
        <v>-8.7780593310750193E-2</v>
      </c>
      <c r="M7" s="9">
        <v>-0.25564765630895803</v>
      </c>
      <c r="N7" s="9">
        <v>0.55198746856549197</v>
      </c>
      <c r="O7" s="9">
        <v>0.26338226978943802</v>
      </c>
      <c r="P7" s="9">
        <v>-2.6229934997950601E-2</v>
      </c>
      <c r="Q7" s="9">
        <v>-0.29819516458543399</v>
      </c>
      <c r="R7" s="9">
        <v>4.3818972348596302E-2</v>
      </c>
      <c r="S7" s="9">
        <v>3.39506293574552E-2</v>
      </c>
      <c r="T7" s="9">
        <v>0.103184903054814</v>
      </c>
      <c r="U7" s="9">
        <v>-0.28880292291367099</v>
      </c>
      <c r="V7" s="9">
        <v>0.43952375078642297</v>
      </c>
      <c r="W7" s="9">
        <v>-0.14428124464082401</v>
      </c>
    </row>
    <row r="8" spans="1:30">
      <c r="F8" s="9" t="s">
        <v>273</v>
      </c>
      <c r="G8" s="9">
        <v>0.66404026109328795</v>
      </c>
      <c r="H8" s="9">
        <v>1.33608191940522</v>
      </c>
      <c r="I8" s="9">
        <v>1.1107255563177401</v>
      </c>
      <c r="J8" s="9">
        <v>1.0956934013559501</v>
      </c>
      <c r="K8" s="9">
        <v>1.1185785879924099</v>
      </c>
      <c r="L8" s="9">
        <v>1.3473046748864499</v>
      </c>
      <c r="M8" s="9">
        <v>0.73502774445586705</v>
      </c>
      <c r="N8" s="9">
        <v>1.05538183514551</v>
      </c>
      <c r="O8" s="9">
        <v>1.518789955506</v>
      </c>
      <c r="P8" s="9">
        <v>1.09096860892468</v>
      </c>
      <c r="Q8" s="9">
        <v>1.2453857047621399</v>
      </c>
      <c r="R8" s="9">
        <v>1.1372003842484499</v>
      </c>
      <c r="S8" s="9">
        <v>0.97756388308409903</v>
      </c>
      <c r="T8" s="9">
        <v>0.497851295501336</v>
      </c>
      <c r="U8" s="9">
        <v>0.85437777014720495</v>
      </c>
      <c r="V8" s="9">
        <v>1.1060683564561</v>
      </c>
      <c r="W8" s="9">
        <v>1.0165076718452799</v>
      </c>
    </row>
    <row r="9" spans="1:30">
      <c r="F9" s="9" t="s">
        <v>274</v>
      </c>
      <c r="G9" s="9">
        <v>-0.39292381127564702</v>
      </c>
      <c r="H9" s="9">
        <v>0.34864115576320798</v>
      </c>
      <c r="I9" s="9">
        <v>6.6084695620335102E-2</v>
      </c>
      <c r="J9" s="9">
        <v>9.9134271039327496E-2</v>
      </c>
      <c r="K9" s="9">
        <v>0.59196135716823395</v>
      </c>
      <c r="L9" s="9">
        <v>2.82774498745023E-2</v>
      </c>
      <c r="M9" s="9">
        <v>-0.48548958205470899</v>
      </c>
      <c r="N9" s="9">
        <v>0.53043167013455705</v>
      </c>
      <c r="O9" s="9">
        <v>0.36218282822868197</v>
      </c>
      <c r="P9" s="9">
        <v>0.39928961238773703</v>
      </c>
      <c r="Q9" s="9">
        <v>7.9706844656676795E-2</v>
      </c>
      <c r="R9" s="9">
        <v>0.84637410905017196</v>
      </c>
      <c r="S9" s="9">
        <v>0.127115048688664</v>
      </c>
      <c r="T9" s="9">
        <v>-0.20345632988270601</v>
      </c>
      <c r="U9" s="9">
        <v>-8.2627970436140299E-2</v>
      </c>
      <c r="V9" s="9">
        <v>0.19442302413057999</v>
      </c>
      <c r="W9" s="9">
        <v>-5.31866238082295E-2</v>
      </c>
    </row>
    <row r="10" spans="1:30">
      <c r="F10" s="9" t="s">
        <v>275</v>
      </c>
      <c r="G10" s="9">
        <v>-0.122395748542209</v>
      </c>
      <c r="H10" s="9">
        <v>5.0689741137859998E-2</v>
      </c>
      <c r="I10" s="9">
        <v>0.63004443270730204</v>
      </c>
      <c r="J10" s="9">
        <v>-0.48208786087695799</v>
      </c>
      <c r="K10" s="9">
        <v>2.6247407289476402E-2</v>
      </c>
      <c r="L10" s="9">
        <v>-9.0166230080088505E-2</v>
      </c>
      <c r="M10" s="9">
        <v>-0.25014507345647902</v>
      </c>
      <c r="N10" s="9">
        <v>0.55149386474967699</v>
      </c>
      <c r="O10" s="9">
        <v>0.25414594618840503</v>
      </c>
      <c r="P10" s="9">
        <v>-2.40428788612373E-2</v>
      </c>
      <c r="Q10" s="9">
        <v>-0.30253489248647197</v>
      </c>
      <c r="R10" s="9">
        <v>3.5152822472046097E-2</v>
      </c>
      <c r="S10" s="9">
        <v>3.9290052503752997E-2</v>
      </c>
      <c r="T10" s="9">
        <v>0.113448484685693</v>
      </c>
      <c r="U10" s="9">
        <v>-0.27929232936003601</v>
      </c>
      <c r="V10" s="9">
        <v>0.42981317065762698</v>
      </c>
      <c r="W10" s="9">
        <v>-0.142835623779132</v>
      </c>
    </row>
    <row r="11" spans="1:30">
      <c r="F11" s="9" t="s">
        <v>276</v>
      </c>
      <c r="G11" s="9">
        <v>0.22663246812223301</v>
      </c>
      <c r="H11" s="9">
        <v>-0.28744554947311501</v>
      </c>
      <c r="I11" s="9">
        <v>-0.111303057926434</v>
      </c>
      <c r="J11" s="9">
        <v>0.19971400530581099</v>
      </c>
      <c r="K11" s="9">
        <v>-0.17413677677627401</v>
      </c>
      <c r="L11" s="9">
        <v>-7.2066409961807507E-2</v>
      </c>
      <c r="M11" s="9">
        <v>0.166224547170086</v>
      </c>
      <c r="N11" s="9">
        <v>-1.4911010513586001E-2</v>
      </c>
      <c r="O11" s="9">
        <v>-0.27901510059158402</v>
      </c>
      <c r="P11" s="9">
        <v>6.6067595110708796E-2</v>
      </c>
      <c r="Q11" s="9">
        <v>-0.13109649132616999</v>
      </c>
      <c r="R11" s="9">
        <v>-0.26179103114979202</v>
      </c>
      <c r="S11" s="9">
        <v>0.16129574391468801</v>
      </c>
      <c r="T11" s="9">
        <v>0.310046982421605</v>
      </c>
      <c r="U11" s="9">
        <v>0.287300373143756</v>
      </c>
      <c r="V11" s="9">
        <v>-0.29334165935200102</v>
      </c>
      <c r="W11" s="9">
        <v>4.3669978182362797E-2</v>
      </c>
    </row>
    <row r="13" spans="1:30">
      <c r="F13" s="9" t="s">
        <v>277</v>
      </c>
      <c r="G13" s="9">
        <f>G4*$B$3+$F$3</f>
        <v>8.0437000025256056E-2</v>
      </c>
      <c r="H13" s="9">
        <f t="shared" ref="H13:W13" si="0">H4*$B$3+$F$3</f>
        <v>0.13269126531580042</v>
      </c>
      <c r="I13" s="9">
        <f t="shared" si="0"/>
        <v>0.11816335868432931</v>
      </c>
      <c r="J13" s="9">
        <f t="shared" si="0"/>
        <v>0.11181096235169821</v>
      </c>
      <c r="K13" s="9">
        <f t="shared" si="0"/>
        <v>0.12375806604446837</v>
      </c>
      <c r="L13" s="9">
        <f t="shared" si="0"/>
        <v>0.12749933127907487</v>
      </c>
      <c r="M13" s="9">
        <f t="shared" si="0"/>
        <v>8.2371958139542206E-2</v>
      </c>
      <c r="N13" s="9">
        <f t="shared" si="0"/>
        <v>0.12204904999624655</v>
      </c>
      <c r="O13" s="9">
        <f t="shared" si="0"/>
        <v>0.14480268720651418</v>
      </c>
      <c r="P13" s="9">
        <f t="shared" si="0"/>
        <v>0.11886674059590346</v>
      </c>
      <c r="Q13" s="9">
        <f t="shared" si="0"/>
        <v>0.1211190211985414</v>
      </c>
      <c r="R13" s="9">
        <f t="shared" si="0"/>
        <v>0.1289774636845939</v>
      </c>
      <c r="S13" s="9">
        <f t="shared" si="0"/>
        <v>0.10818494738759071</v>
      </c>
      <c r="T13" s="9">
        <f t="shared" si="0"/>
        <v>7.5081365542083889E-2</v>
      </c>
      <c r="U13" s="9">
        <f t="shared" si="0"/>
        <v>9.5834502248994299E-2</v>
      </c>
      <c r="V13" s="9">
        <f t="shared" si="0"/>
        <v>0.1187533300842688</v>
      </c>
      <c r="W13" s="9">
        <f t="shared" si="0"/>
        <v>0.10647682879864498</v>
      </c>
    </row>
    <row r="14" spans="1:30">
      <c r="F14" s="9" t="s">
        <v>278</v>
      </c>
      <c r="G14" s="9">
        <f t="array" ref="G14">MMULT($B$3:$D$3,G5:G7)+$F$3</f>
        <v>7.1759721711456823E-2</v>
      </c>
      <c r="H14" s="9">
        <f t="array" ref="H14">MMULT($B$3:$D$3,H5:H7)+$F$3</f>
        <v>0.13793559524376386</v>
      </c>
      <c r="I14" s="9">
        <f t="array" ref="I14">MMULT($B$3:$D$3,I5:I7)+$F$3</f>
        <v>0.1442429206813495</v>
      </c>
      <c r="J14" s="9">
        <f t="array" ref="J14">MMULT($B$3:$D$3,J5:J7)+$F$3</f>
        <v>9.3519859163277513E-2</v>
      </c>
      <c r="K14" s="9">
        <f t="array" ref="K14">MMULT($B$3:$D$3,K5:K7)+$F$3</f>
        <v>0.13062585463618276</v>
      </c>
      <c r="L14" s="9">
        <f t="array" ref="L14">MMULT($B$3:$D$3,L5:L7)+$F$3</f>
        <v>0.12404178062070631</v>
      </c>
      <c r="M14" s="9">
        <f t="array" ref="M14">MMULT($B$3:$D$3,M5:M7)+$F$3</f>
        <v>6.7498973997201922E-2</v>
      </c>
      <c r="N14" s="9">
        <f t="array" ref="N14">MMULT($B$3:$D$3,N5:N7)+$F$3</f>
        <v>0.14978474316583434</v>
      </c>
      <c r="O14" s="9">
        <f t="array" ref="O14">MMULT($B$3:$D$3,O5:O7)+$F$3</f>
        <v>0.15844437894723279</v>
      </c>
      <c r="P14" s="9">
        <f t="array" ref="P14">MMULT($B$3:$D$3,P5:P7)+$F$3</f>
        <v>0.12203383176388244</v>
      </c>
      <c r="Q14" s="9">
        <f t="array" ref="Q14">MMULT($B$3:$D$3,Q5:Q7)+$F$3</f>
        <v>0.10950072753406045</v>
      </c>
      <c r="R14" s="9">
        <f t="array" ref="R14">MMULT($B$3:$D$3,R5:R7)+$F$3</f>
        <v>0.13868471335725596</v>
      </c>
      <c r="S14" s="9">
        <f t="array" ref="S14">MMULT($B$3:$D$3,S5:S7)+$F$3</f>
        <v>0.11127028703071218</v>
      </c>
      <c r="T14" s="9">
        <f t="array" ref="T14">MMULT($B$3:$D$3,T5:T7)+$F$3</f>
        <v>7.7996369712587207E-2</v>
      </c>
      <c r="U14" s="9">
        <f t="array" ref="U14">MMULT($B$3:$D$3,U5:U7)+$F$3</f>
        <v>8.40260980123885E-2</v>
      </c>
      <c r="V14" s="9">
        <f t="array" ref="V14">MMULT($B$3:$D$3,V5:V7)+$F$3</f>
        <v>0.13779395448881199</v>
      </c>
      <c r="W14" s="9">
        <f t="array" ref="W14">MMULT($B$3:$D$3,W5:W7)+$F$3</f>
        <v>0.10019876002940156</v>
      </c>
    </row>
    <row r="15" spans="1:30">
      <c r="F15" s="9" t="s">
        <v>279</v>
      </c>
      <c r="G15" s="9">
        <f t="array" ref="G15">MMULT($B$3:$E$3,G8:G11)+$F$3</f>
        <v>9.0217408203170729E-2</v>
      </c>
      <c r="H15" s="9">
        <f t="array" ref="H15">MMULT($B$3:$E$3,H8:H11)+$F$3</f>
        <v>0.11452509329948063</v>
      </c>
      <c r="I15" s="9">
        <f t="array" ref="I15">MMULT($B$3:$E$3,I8:I11)+$F$3</f>
        <v>0.13517803705811182</v>
      </c>
      <c r="J15" s="9">
        <f t="array" ref="J15">MMULT($B$3:$E$3,J8:J11)+$F$3</f>
        <v>0.10978521835246025</v>
      </c>
      <c r="K15" s="9">
        <f t="array" ref="K15">MMULT($B$3:$E$3,K8:K11)+$F$3</f>
        <v>0.11644358825994394</v>
      </c>
      <c r="L15" s="9">
        <f t="array" ref="L15">MMULT($B$3:$E$3,L8:L11)+$F$3</f>
        <v>0.11817245742672811</v>
      </c>
      <c r="M15" s="9">
        <f t="array" ref="M15">MMULT($B$3:$E$3,M8:M11)+$F$3</f>
        <v>8.1036842619087987E-2</v>
      </c>
      <c r="N15" s="9">
        <f t="array" ref="N15">MMULT($B$3:$E$3,N8:N11)+$F$3</f>
        <v>0.14857034189484819</v>
      </c>
      <c r="O15" s="9">
        <f t="array" ref="O15">MMULT($B$3:$E$3,O8:O11)+$F$3</f>
        <v>0.13572048022326066</v>
      </c>
      <c r="P15" s="9">
        <f t="array" ref="P15">MMULT($B$3:$E$3,P8:P11)+$F$3</f>
        <v>0.12741459193438537</v>
      </c>
      <c r="Q15" s="9">
        <f t="array" ref="Q15">MMULT($B$3:$E$3,Q8:Q11)+$F$3</f>
        <v>9.8823802214794504E-2</v>
      </c>
      <c r="R15" s="9">
        <f t="array" ref="R15">MMULT($B$3:$E$3,R8:R11)+$F$3</f>
        <v>0.11736359895850501</v>
      </c>
      <c r="S15" s="9">
        <f t="array" ref="S15">MMULT($B$3:$E$3,S8:S11)+$F$3</f>
        <v>0.12440673785919359</v>
      </c>
      <c r="T15" s="9">
        <f t="array" ref="T15">MMULT($B$3:$E$3,T8:T11)+$F$3</f>
        <v>0.10324760598361163</v>
      </c>
      <c r="U15" s="9">
        <f t="array" ref="U15">MMULT($B$3:$E$3,U8:U11)+$F$3</f>
        <v>0.1074247763234758</v>
      </c>
      <c r="V15" s="9">
        <f t="array" ref="V15">MMULT($B$3:$E$3,V8:V11)+$F$3</f>
        <v>0.1139032541485672</v>
      </c>
      <c r="W15" s="9">
        <f t="array" ref="W15">MMULT($B$3:$E$3,W8:W11)+$F$3</f>
        <v>0.10375538531380377</v>
      </c>
    </row>
    <row r="17" spans="1:37">
      <c r="D17" s="9" t="s">
        <v>212</v>
      </c>
      <c r="F17" s="9" t="s">
        <v>276</v>
      </c>
      <c r="G17" s="9">
        <f t="array" ref="G17:G21">TRANSPOSE(LINEST(G600:G659,$B$600:$E$659,TRUE))</f>
        <v>0.22663246812223267</v>
      </c>
      <c r="H17" s="9">
        <f t="array" ref="H17:H21">TRANSPOSE(LINEST(H600:H659,$B$600:$E$659,TRUE))</f>
        <v>-0.28744554947311529</v>
      </c>
      <c r="I17" s="9">
        <f t="array" ref="I17:I21">TRANSPOSE(LINEST(I600:I659,$B$600:$E$659,TRUE))</f>
        <v>-0.11130305792643375</v>
      </c>
      <c r="J17" s="9">
        <f t="array" ref="J17:J21">TRANSPOSE(LINEST(J600:J659,$B$600:$E$659,TRUE))</f>
        <v>0.19971400530581149</v>
      </c>
      <c r="K17" s="9">
        <f t="array" ref="K17:K21">TRANSPOSE(LINEST(K600:K659,$B$600:$E$659,TRUE))</f>
        <v>-0.17413677677627362</v>
      </c>
      <c r="L17" s="9">
        <f t="array" ref="L17:L21">TRANSPOSE(LINEST(L600:L659,$B$600:$E$659,TRUE))</f>
        <v>-7.2066409961807465E-2</v>
      </c>
      <c r="M17" s="9">
        <f t="array" ref="M17:M21">TRANSPOSE(LINEST(M600:M659,$B$600:$E$659,TRUE))</f>
        <v>0.16622454717008597</v>
      </c>
      <c r="N17" s="9">
        <f t="array" ref="N17:N21">TRANSPOSE(LINEST(N600:N659,$B$600:$E$659,TRUE))</f>
        <v>-1.4911010513585761E-2</v>
      </c>
      <c r="O17" s="9">
        <f t="array" ref="O17:O21">TRANSPOSE(LINEST(O600:O659,$B$600:$E$659,TRUE))</f>
        <v>-0.27901510059158457</v>
      </c>
      <c r="P17" s="9">
        <f t="array" ref="P17:P21">TRANSPOSE(LINEST(P600:P659,$B$600:$E$659,TRUE))</f>
        <v>6.6067595110709407E-2</v>
      </c>
      <c r="Q17" s="9">
        <f t="array" ref="Q17:Q21">TRANSPOSE(LINEST(Q600:Q659,$B$600:$E$659,TRUE))</f>
        <v>-0.13109649132617004</v>
      </c>
      <c r="R17" s="9">
        <f t="array" ref="R17:R21">TRANSPOSE(LINEST(R600:R659,$B$600:$E$659,TRUE))</f>
        <v>-0.26179103114979191</v>
      </c>
      <c r="S17" s="9">
        <f t="array" ref="S17:S21">TRANSPOSE(LINEST(S600:S659,$B$600:$E$659,TRUE))</f>
        <v>0.16129574391468818</v>
      </c>
      <c r="T17" s="9">
        <f t="array" ref="T17:T21">TRANSPOSE(LINEST(T600:T659,$B$600:$E$659,TRUE))</f>
        <v>0.31004698242160517</v>
      </c>
      <c r="U17" s="9">
        <f t="array" ref="U17:U21">TRANSPOSE(LINEST(U600:U659,$B$600:$E$659,TRUE))</f>
        <v>0.28730037314375639</v>
      </c>
      <c r="V17" s="9">
        <f t="array" ref="V17:V21">TRANSPOSE(LINEST(V600:V659,$B$600:$E$659,TRUE))</f>
        <v>-0.29334165935200107</v>
      </c>
      <c r="W17" s="9">
        <f t="array" ref="W17:W21">TRANSPOSE(LINEST(W600:W659,$B$600:$E$659,TRUE))</f>
        <v>4.3669978182362935E-2</v>
      </c>
    </row>
    <row r="18" spans="1:37">
      <c r="F18" s="9" t="s">
        <v>275</v>
      </c>
      <c r="G18" s="9">
        <v>-0.12239574854220948</v>
      </c>
      <c r="H18" s="9">
        <v>5.0689741137859463E-2</v>
      </c>
      <c r="I18" s="9">
        <v>0.63004443270730193</v>
      </c>
      <c r="J18" s="9">
        <v>-0.48208786087695871</v>
      </c>
      <c r="K18" s="9">
        <v>2.6247407289475926E-2</v>
      </c>
      <c r="L18" s="9">
        <v>-9.0166230080088797E-2</v>
      </c>
      <c r="M18" s="9">
        <v>-0.25014507345647924</v>
      </c>
      <c r="N18" s="9">
        <v>0.55149386474967721</v>
      </c>
      <c r="O18" s="9">
        <v>0.25414594618840469</v>
      </c>
      <c r="P18" s="9">
        <v>-2.4042878861237085E-2</v>
      </c>
      <c r="Q18" s="9">
        <v>-0.30253489248647242</v>
      </c>
      <c r="R18" s="9">
        <v>3.515282247204591E-2</v>
      </c>
      <c r="S18" s="9">
        <v>3.9290052503752781E-2</v>
      </c>
      <c r="T18" s="9">
        <v>0.11344848468569287</v>
      </c>
      <c r="U18" s="9">
        <v>-0.27929232936003656</v>
      </c>
      <c r="V18" s="9">
        <v>0.4298131706576267</v>
      </c>
      <c r="W18" s="9">
        <v>-0.1428356237791317</v>
      </c>
    </row>
    <row r="19" spans="1:37">
      <c r="F19" s="9" t="s">
        <v>274</v>
      </c>
      <c r="G19" s="9">
        <v>-0.39292381127564718</v>
      </c>
      <c r="H19" s="9">
        <v>0.34864115576320687</v>
      </c>
      <c r="I19" s="9">
        <v>6.6084695620334338E-2</v>
      </c>
      <c r="J19" s="9">
        <v>9.9134271039326427E-2</v>
      </c>
      <c r="K19" s="9">
        <v>0.59196135716823306</v>
      </c>
      <c r="L19" s="9">
        <v>2.8277449874500885E-2</v>
      </c>
      <c r="M19" s="9">
        <v>-0.48548958205470888</v>
      </c>
      <c r="N19" s="9">
        <v>0.53043167013455561</v>
      </c>
      <c r="O19" s="9">
        <v>0.36218282822868036</v>
      </c>
      <c r="P19" s="9">
        <v>0.39928961238773636</v>
      </c>
      <c r="Q19" s="9">
        <v>7.9706844656675963E-2</v>
      </c>
      <c r="R19" s="9">
        <v>0.84637410905017052</v>
      </c>
      <c r="S19" s="9">
        <v>0.1271150486886635</v>
      </c>
      <c r="T19" s="9">
        <v>-0.20345632988270579</v>
      </c>
      <c r="U19" s="9">
        <v>-8.2627970436140841E-2</v>
      </c>
      <c r="V19" s="9">
        <v>0.19442302413057863</v>
      </c>
      <c r="W19" s="9">
        <v>-5.3186623808230367E-2</v>
      </c>
    </row>
    <row r="20" spans="1:37">
      <c r="F20" s="9" t="s">
        <v>273</v>
      </c>
      <c r="G20" s="9">
        <v>0.66404026109328851</v>
      </c>
      <c r="H20" s="9">
        <v>1.3360819194052205</v>
      </c>
      <c r="I20" s="9">
        <v>1.1107255563177403</v>
      </c>
      <c r="J20" s="9">
        <v>1.0956934013559503</v>
      </c>
      <c r="K20" s="9">
        <v>1.1185785879924066</v>
      </c>
      <c r="L20" s="9">
        <v>1.3473046748864472</v>
      </c>
      <c r="M20" s="9">
        <v>0.73502774445586694</v>
      </c>
      <c r="N20" s="9">
        <v>1.0553818351455113</v>
      </c>
      <c r="O20" s="9">
        <v>1.518789955506002</v>
      </c>
      <c r="P20" s="9">
        <v>1.0909686089246846</v>
      </c>
      <c r="Q20" s="9">
        <v>1.2453857047621368</v>
      </c>
      <c r="R20" s="9">
        <v>1.137200384248451</v>
      </c>
      <c r="S20" s="9">
        <v>0.97756388308409925</v>
      </c>
      <c r="T20" s="9">
        <v>0.49785129550133611</v>
      </c>
      <c r="U20" s="9">
        <v>0.8543777701472054</v>
      </c>
      <c r="V20" s="9">
        <v>1.1060683564561022</v>
      </c>
      <c r="W20" s="9">
        <v>1.0165076718452803</v>
      </c>
    </row>
    <row r="21" spans="1:37">
      <c r="F21" s="9" t="s">
        <v>280</v>
      </c>
      <c r="G21" s="9">
        <v>3.3055453896038739E-3</v>
      </c>
      <c r="H21" s="9">
        <v>-2.0081885099854528E-2</v>
      </c>
      <c r="I21" s="9">
        <v>-5.8092671337818709E-3</v>
      </c>
      <c r="J21" s="9">
        <v>3.8546236203447228E-3</v>
      </c>
      <c r="K21" s="9">
        <v>1.3775746808057376E-3</v>
      </c>
      <c r="L21" s="9">
        <v>-3.2225387129048372E-3</v>
      </c>
      <c r="M21" s="9">
        <v>5.2049164980038183E-3</v>
      </c>
      <c r="N21" s="9">
        <v>4.927273013219895E-3</v>
      </c>
      <c r="O21" s="9">
        <v>-1.4901906858987495E-2</v>
      </c>
      <c r="P21" s="9">
        <v>7.5736066095287338E-4</v>
      </c>
      <c r="Q21" s="9">
        <v>-2.6823943257507873E-3</v>
      </c>
      <c r="R21" s="9">
        <v>2.6898339273984983E-3</v>
      </c>
      <c r="S21" s="9">
        <v>3.7256727511763956E-3</v>
      </c>
      <c r="T21" s="9">
        <v>4.4168704712167668E-3</v>
      </c>
      <c r="U21" s="9">
        <v>1.8867771354801775E-3</v>
      </c>
      <c r="V21" s="9">
        <v>-7.2523278537872985E-4</v>
      </c>
      <c r="W21" s="9">
        <v>6.4358582545040476E-4</v>
      </c>
      <c r="AC21" s="63"/>
      <c r="AD21" s="63"/>
      <c r="AE21" s="63"/>
      <c r="AF21" s="63"/>
      <c r="AG21" s="63"/>
      <c r="AH21" s="63"/>
    </row>
    <row r="22" spans="1:37">
      <c r="B22" s="9" t="s">
        <v>281</v>
      </c>
      <c r="G22" s="9" t="s">
        <v>282</v>
      </c>
    </row>
    <row r="23" spans="1:37">
      <c r="B23" s="9" t="s">
        <v>75</v>
      </c>
      <c r="C23" s="9" t="s">
        <v>230</v>
      </c>
      <c r="D23" s="9" t="s">
        <v>231</v>
      </c>
      <c r="E23" s="9" t="s">
        <v>267</v>
      </c>
      <c r="F23" s="9" t="s">
        <v>40</v>
      </c>
      <c r="G23" s="9" t="s">
        <v>202</v>
      </c>
      <c r="H23" s="9" t="s">
        <v>203</v>
      </c>
      <c r="I23" s="9" t="s">
        <v>205</v>
      </c>
      <c r="J23" s="9" t="s">
        <v>207</v>
      </c>
      <c r="K23" s="9" t="s">
        <v>208</v>
      </c>
      <c r="L23" s="9" t="s">
        <v>209</v>
      </c>
      <c r="M23" s="9" t="s">
        <v>210</v>
      </c>
      <c r="N23" s="9" t="s">
        <v>211</v>
      </c>
      <c r="O23" s="9" t="s">
        <v>213</v>
      </c>
      <c r="P23" s="9" t="s">
        <v>214</v>
      </c>
      <c r="Q23" s="9" t="s">
        <v>215</v>
      </c>
      <c r="R23" s="9" t="s">
        <v>217</v>
      </c>
      <c r="S23" s="9" t="s">
        <v>218</v>
      </c>
      <c r="T23" s="9" t="s">
        <v>219</v>
      </c>
      <c r="U23" s="9" t="s">
        <v>220</v>
      </c>
      <c r="V23" s="9" t="s">
        <v>221</v>
      </c>
      <c r="W23" s="9" t="s">
        <v>197</v>
      </c>
    </row>
    <row r="24" spans="1:37">
      <c r="A24" s="9">
        <v>196201</v>
      </c>
      <c r="B24" s="9">
        <v>-3.8699999999999998E-2</v>
      </c>
      <c r="C24" s="9">
        <v>1.84E-2</v>
      </c>
      <c r="D24" s="9">
        <v>4.99E-2</v>
      </c>
      <c r="E24" s="9">
        <v>-2.01E-2</v>
      </c>
      <c r="F24" s="9">
        <v>2.3999999999999998E-3</v>
      </c>
      <c r="G24" s="9">
        <v>-6.4199999999999993E-2</v>
      </c>
      <c r="H24" s="9">
        <v>1.61E-2</v>
      </c>
      <c r="I24" s="9">
        <v>-1.8E-3</v>
      </c>
      <c r="J24" s="9">
        <v>-2.5100000000000001E-2</v>
      </c>
      <c r="K24" s="9">
        <v>-9.9099999999999994E-2</v>
      </c>
      <c r="L24" s="9">
        <v>-4.9299999999999997E-2</v>
      </c>
      <c r="M24" s="9">
        <v>-5.9799999999999999E-2</v>
      </c>
      <c r="N24" s="9">
        <v>-5.16E-2</v>
      </c>
      <c r="O24" s="9">
        <v>-3.9899999999999998E-2</v>
      </c>
      <c r="P24" s="9">
        <v>-3.8300000000000001E-2</v>
      </c>
      <c r="Q24" s="9">
        <v>-4.3900000000000002E-2</v>
      </c>
      <c r="R24" s="9">
        <v>-1.35E-2</v>
      </c>
      <c r="S24" s="9">
        <v>4.1399999999999999E-2</v>
      </c>
      <c r="T24" s="9">
        <v>-2.8199999999999999E-2</v>
      </c>
      <c r="U24" s="9">
        <v>-9.5699999999999993E-2</v>
      </c>
      <c r="V24" s="9">
        <v>-4.99E-2</v>
      </c>
      <c r="W24" s="9">
        <v>-5.45E-2</v>
      </c>
    </row>
    <row r="25" spans="1:37">
      <c r="A25" s="9">
        <v>196202</v>
      </c>
      <c r="B25" s="9">
        <v>1.8100000000000002E-2</v>
      </c>
      <c r="C25" s="9">
        <v>-1.1900000000000001E-2</v>
      </c>
      <c r="D25" s="9">
        <v>8.8999999999999999E-3</v>
      </c>
      <c r="E25" s="9">
        <v>-9.5999999999999992E-3</v>
      </c>
      <c r="F25" s="9">
        <v>2E-3</v>
      </c>
      <c r="G25" s="9">
        <v>-2.0999999999999999E-3</v>
      </c>
      <c r="H25" s="9">
        <v>-8.8000000000000005E-3</v>
      </c>
      <c r="I25" s="9">
        <v>5.2600000000000001E-2</v>
      </c>
      <c r="J25" s="9">
        <v>1.9699999999999999E-2</v>
      </c>
      <c r="K25" s="9">
        <v>-1.6000000000000001E-3</v>
      </c>
      <c r="L25" s="9">
        <v>3.56E-2</v>
      </c>
      <c r="M25" s="9">
        <v>1.5299999999999999E-2</v>
      </c>
      <c r="N25" s="9">
        <v>6.7999999999999996E-3</v>
      </c>
      <c r="O25" s="9">
        <v>-1.06E-2</v>
      </c>
      <c r="P25" s="9">
        <v>1.4200000000000001E-2</v>
      </c>
      <c r="Q25" s="9">
        <v>2.0000000000000001E-4</v>
      </c>
      <c r="R25" s="9">
        <v>-1.9099999999999999E-2</v>
      </c>
      <c r="S25" s="9">
        <v>-1.2200000000000001E-2</v>
      </c>
      <c r="T25" s="9">
        <v>2.4199999999999999E-2</v>
      </c>
      <c r="U25" s="9">
        <v>1.6E-2</v>
      </c>
      <c r="V25" s="9">
        <v>3.5900000000000001E-2</v>
      </c>
      <c r="W25" s="9">
        <v>3.15E-2</v>
      </c>
    </row>
    <row r="26" spans="1:37">
      <c r="A26" s="9">
        <v>196203</v>
      </c>
      <c r="B26" s="9">
        <v>-6.7999999999999996E-3</v>
      </c>
      <c r="C26" s="9">
        <v>2.3E-3</v>
      </c>
      <c r="D26" s="9">
        <v>-1.01E-2</v>
      </c>
      <c r="E26" s="9">
        <v>1.8200000000000001E-2</v>
      </c>
      <c r="F26" s="9">
        <v>2E-3</v>
      </c>
      <c r="G26" s="9">
        <v>8.8000000000000005E-3</v>
      </c>
      <c r="H26" s="9">
        <v>-3.6799999999999999E-2</v>
      </c>
      <c r="I26" s="9">
        <v>-1.7899999999999999E-2</v>
      </c>
      <c r="J26" s="9">
        <v>-9.4000000000000004E-3</v>
      </c>
      <c r="K26" s="9">
        <v>-2.23E-2</v>
      </c>
      <c r="L26" s="9">
        <v>-2.5399999999999999E-2</v>
      </c>
      <c r="M26" s="9">
        <v>-6.1999999999999998E-3</v>
      </c>
      <c r="N26" s="9">
        <v>-1.24E-2</v>
      </c>
      <c r="O26" s="9">
        <v>7.6E-3</v>
      </c>
      <c r="P26" s="9">
        <v>2.5000000000000001E-3</v>
      </c>
      <c r="Q26" s="9">
        <v>-4.8999999999999998E-3</v>
      </c>
      <c r="R26" s="9">
        <v>-1.5599999999999999E-2</v>
      </c>
      <c r="S26" s="9">
        <v>-2.4400000000000002E-2</v>
      </c>
      <c r="T26" s="9">
        <v>1.78E-2</v>
      </c>
      <c r="U26" s="9">
        <v>9.9000000000000008E-3</v>
      </c>
      <c r="V26" s="9">
        <v>-2.1299999999999999E-2</v>
      </c>
      <c r="W26" s="9">
        <v>-1.6299999999999999E-2</v>
      </c>
      <c r="AC26" s="63"/>
      <c r="AD26" s="63"/>
      <c r="AE26" s="63"/>
      <c r="AF26" s="63"/>
      <c r="AG26" s="63"/>
      <c r="AH26" s="63"/>
      <c r="AI26" s="63"/>
      <c r="AJ26" s="63"/>
      <c r="AK26" s="63"/>
    </row>
    <row r="27" spans="1:37">
      <c r="A27" s="9">
        <v>196204</v>
      </c>
      <c r="B27" s="9">
        <v>-6.59E-2</v>
      </c>
      <c r="C27" s="9">
        <v>-9.7999999999999997E-3</v>
      </c>
      <c r="D27" s="9">
        <v>4.7999999999999996E-3</v>
      </c>
      <c r="E27" s="9">
        <v>2.8899999999999999E-2</v>
      </c>
      <c r="F27" s="9">
        <v>2.2000000000000001E-3</v>
      </c>
      <c r="G27" s="9">
        <v>-4.5100000000000001E-2</v>
      </c>
      <c r="H27" s="9">
        <v>-8.4599999999999995E-2</v>
      </c>
      <c r="I27" s="9">
        <v>-3.6799999999999999E-2</v>
      </c>
      <c r="J27" s="9">
        <v>-7.7499999999999999E-2</v>
      </c>
      <c r="K27" s="9">
        <v>-8.2299999999999998E-2</v>
      </c>
      <c r="L27" s="9">
        <v>-6.2300000000000001E-2</v>
      </c>
      <c r="M27" s="9">
        <v>-0.1074</v>
      </c>
      <c r="N27" s="9">
        <v>-7.2800000000000004E-2</v>
      </c>
      <c r="O27" s="9">
        <v>-0.106</v>
      </c>
      <c r="P27" s="9">
        <v>-6.0299999999999999E-2</v>
      </c>
      <c r="Q27" s="9">
        <v>-0.10730000000000001</v>
      </c>
      <c r="R27" s="9">
        <v>-4.4600000000000001E-2</v>
      </c>
      <c r="S27" s="9">
        <v>-7.8799999999999995E-2</v>
      </c>
      <c r="T27" s="9">
        <v>-3.0099999999999998E-2</v>
      </c>
      <c r="U27" s="9">
        <v>-4.6100000000000002E-2</v>
      </c>
      <c r="V27" s="9">
        <v>-7.6899999999999996E-2</v>
      </c>
      <c r="W27" s="9">
        <v>-6.7000000000000004E-2</v>
      </c>
    </row>
    <row r="28" spans="1:37">
      <c r="A28" s="9">
        <v>196205</v>
      </c>
      <c r="B28" s="9">
        <v>-8.6499999999999994E-2</v>
      </c>
      <c r="C28" s="9">
        <v>-3.0099999999999998E-2</v>
      </c>
      <c r="D28" s="9">
        <v>2.3099999999999999E-2</v>
      </c>
      <c r="E28" s="9">
        <v>3.3999999999999998E-3</v>
      </c>
      <c r="F28" s="9">
        <v>2.3999999999999998E-3</v>
      </c>
      <c r="G28" s="9">
        <v>-0.1108</v>
      </c>
      <c r="H28" s="9">
        <v>-7.5499999999999998E-2</v>
      </c>
      <c r="I28" s="9">
        <v>-5.04E-2</v>
      </c>
      <c r="J28" s="9">
        <v>-8.6499999999999994E-2</v>
      </c>
      <c r="K28" s="9">
        <v>-8.9800000000000005E-2</v>
      </c>
      <c r="L28" s="9">
        <v>-8.4199999999999997E-2</v>
      </c>
      <c r="M28" s="9">
        <v>-0.1191</v>
      </c>
      <c r="N28" s="9">
        <v>-8.5999999999999993E-2</v>
      </c>
      <c r="O28" s="9">
        <v>-7.4099999999999999E-2</v>
      </c>
      <c r="P28" s="9">
        <v>-6.2E-2</v>
      </c>
      <c r="Q28" s="9">
        <v>-0.106</v>
      </c>
      <c r="R28" s="9">
        <v>-4.9599999999999998E-2</v>
      </c>
      <c r="S28" s="9">
        <v>-5.33E-2</v>
      </c>
      <c r="T28" s="9">
        <v>-0.107</v>
      </c>
      <c r="U28" s="9">
        <v>-9.1800000000000007E-2</v>
      </c>
      <c r="V28" s="9">
        <v>-0.1002</v>
      </c>
      <c r="W28" s="9">
        <v>-9.0800000000000006E-2</v>
      </c>
    </row>
    <row r="29" spans="1:37">
      <c r="A29" s="9">
        <v>196206</v>
      </c>
      <c r="B29" s="9">
        <v>-8.4699999999999998E-2</v>
      </c>
      <c r="C29" s="9">
        <v>-7.7000000000000002E-3</v>
      </c>
      <c r="D29" s="9">
        <v>2.8000000000000001E-2</v>
      </c>
      <c r="E29" s="9">
        <v>6.4199999999999993E-2</v>
      </c>
      <c r="F29" s="9">
        <v>2E-3</v>
      </c>
      <c r="G29" s="9">
        <v>-8.5400000000000004E-2</v>
      </c>
      <c r="H29" s="9">
        <v>-6.1899999999999997E-2</v>
      </c>
      <c r="I29" s="9">
        <v>-5.0299999999999997E-2</v>
      </c>
      <c r="J29" s="9">
        <v>-6.5100000000000005E-2</v>
      </c>
      <c r="K29" s="9">
        <v>-0.1129</v>
      </c>
      <c r="L29" s="9">
        <v>-8.9300000000000004E-2</v>
      </c>
      <c r="M29" s="9">
        <v>-0.12189999999999999</v>
      </c>
      <c r="N29" s="9">
        <v>-0.1101</v>
      </c>
      <c r="O29" s="9">
        <v>-0.1021</v>
      </c>
      <c r="P29" s="9">
        <v>-2.06E-2</v>
      </c>
      <c r="Q29" s="9">
        <v>-0.1094</v>
      </c>
      <c r="R29" s="9">
        <v>-6.5100000000000005E-2</v>
      </c>
      <c r="S29" s="9">
        <v>-7.6600000000000001E-2</v>
      </c>
      <c r="T29" s="9">
        <v>-5.2999999999999999E-2</v>
      </c>
      <c r="U29" s="9">
        <v>-0.1032</v>
      </c>
      <c r="V29" s="9">
        <v>-0.1101</v>
      </c>
      <c r="W29" s="9">
        <v>-9.9599999999999994E-2</v>
      </c>
    </row>
    <row r="30" spans="1:37">
      <c r="A30" s="9">
        <v>196207</v>
      </c>
      <c r="B30" s="9">
        <v>6.2799999999999995E-2</v>
      </c>
      <c r="C30" s="9">
        <v>1.6E-2</v>
      </c>
      <c r="D30" s="9">
        <v>-3.5999999999999997E-2</v>
      </c>
      <c r="E30" s="9">
        <v>7.1000000000000004E-3</v>
      </c>
      <c r="F30" s="9">
        <v>2.7000000000000001E-3</v>
      </c>
      <c r="G30" s="9">
        <v>6.5500000000000003E-2</v>
      </c>
      <c r="H30" s="9">
        <v>6.2799999999999995E-2</v>
      </c>
      <c r="I30" s="9">
        <v>4.5400000000000003E-2</v>
      </c>
      <c r="J30" s="9">
        <v>6.6000000000000003E-2</v>
      </c>
      <c r="K30" s="9">
        <v>1.06E-2</v>
      </c>
      <c r="L30" s="9">
        <v>7.2300000000000003E-2</v>
      </c>
      <c r="M30" s="9">
        <v>7.0000000000000007E-2</v>
      </c>
      <c r="N30" s="9">
        <v>4.24E-2</v>
      </c>
      <c r="O30" s="9">
        <v>2.9700000000000001E-2</v>
      </c>
      <c r="P30" s="9">
        <v>3.0200000000000001E-2</v>
      </c>
      <c r="Q30" s="9">
        <v>9.6699999999999994E-2</v>
      </c>
      <c r="R30" s="9">
        <v>8.5500000000000007E-2</v>
      </c>
      <c r="S30" s="9">
        <v>5.5500000000000001E-2</v>
      </c>
      <c r="T30" s="9">
        <v>7.1800000000000003E-2</v>
      </c>
      <c r="U30" s="9">
        <v>3.6499999999999998E-2</v>
      </c>
      <c r="V30" s="9">
        <v>8.1199999999999994E-2</v>
      </c>
      <c r="W30" s="9">
        <v>6.0400000000000002E-2</v>
      </c>
    </row>
    <row r="31" spans="1:37">
      <c r="A31" s="9">
        <v>196208</v>
      </c>
      <c r="B31" s="9">
        <v>2.1299999999999999E-2</v>
      </c>
      <c r="C31" s="9">
        <v>1.24E-2</v>
      </c>
      <c r="D31" s="9">
        <v>-1.24E-2</v>
      </c>
      <c r="E31" s="9">
        <v>-5.7000000000000002E-3</v>
      </c>
      <c r="F31" s="9">
        <v>2.3E-3</v>
      </c>
      <c r="G31" s="9">
        <v>1.8E-3</v>
      </c>
      <c r="H31" s="9">
        <v>2.4899999999999999E-2</v>
      </c>
      <c r="I31" s="9">
        <v>1.6299999999999999E-2</v>
      </c>
      <c r="J31" s="9">
        <v>8.3000000000000001E-3</v>
      </c>
      <c r="K31" s="9">
        <v>1.9099999999999999E-2</v>
      </c>
      <c r="L31" s="9">
        <v>4.4600000000000001E-2</v>
      </c>
      <c r="M31" s="9">
        <v>-3.5400000000000001E-2</v>
      </c>
      <c r="N31" s="9">
        <v>1.9900000000000001E-2</v>
      </c>
      <c r="O31" s="9">
        <v>-5.5999999999999999E-3</v>
      </c>
      <c r="P31" s="9">
        <v>3.0499999999999999E-2</v>
      </c>
      <c r="Q31" s="9">
        <v>2.7300000000000001E-2</v>
      </c>
      <c r="R31" s="9">
        <v>3.5299999999999998E-2</v>
      </c>
      <c r="S31" s="9">
        <v>3.5499999999999997E-2</v>
      </c>
      <c r="T31" s="9">
        <v>2.9399999999999999E-2</v>
      </c>
      <c r="U31" s="9">
        <v>4.3099999999999999E-2</v>
      </c>
      <c r="V31" s="9">
        <v>3.5700000000000003E-2</v>
      </c>
      <c r="W31" s="9">
        <v>1.78E-2</v>
      </c>
    </row>
    <row r="32" spans="1:37">
      <c r="A32" s="9">
        <v>196209</v>
      </c>
      <c r="B32" s="9">
        <v>-5.2200000000000003E-2</v>
      </c>
      <c r="C32" s="9">
        <v>-2.4799999999999999E-2</v>
      </c>
      <c r="D32" s="9">
        <v>1.32E-2</v>
      </c>
      <c r="E32" s="9">
        <v>3.9699999999999999E-2</v>
      </c>
      <c r="F32" s="9">
        <v>2.0999999999999999E-3</v>
      </c>
      <c r="G32" s="9">
        <v>-5.0299999999999997E-2</v>
      </c>
      <c r="H32" s="9">
        <v>-5.7000000000000002E-2</v>
      </c>
      <c r="I32" s="9">
        <v>-1.89E-2</v>
      </c>
      <c r="J32" s="9">
        <v>-5.5300000000000002E-2</v>
      </c>
      <c r="K32" s="9">
        <v>-8.0100000000000005E-2</v>
      </c>
      <c r="L32" s="9">
        <v>-2.1899999999999999E-2</v>
      </c>
      <c r="M32" s="9">
        <v>-6.83E-2</v>
      </c>
      <c r="N32" s="9">
        <v>-6.8400000000000002E-2</v>
      </c>
      <c r="O32" s="9">
        <v>-8.6699999999999999E-2</v>
      </c>
      <c r="P32" s="9">
        <v>-4.9500000000000002E-2</v>
      </c>
      <c r="Q32" s="9">
        <v>-8.3699999999999997E-2</v>
      </c>
      <c r="R32" s="9">
        <v>-2.87E-2</v>
      </c>
      <c r="S32" s="9">
        <v>-5.7799999999999997E-2</v>
      </c>
      <c r="T32" s="9">
        <v>-3.0499999999999999E-2</v>
      </c>
      <c r="U32" s="9">
        <v>-6.6500000000000004E-2</v>
      </c>
      <c r="V32" s="9">
        <v>-5.8599999999999999E-2</v>
      </c>
      <c r="W32" s="9">
        <v>-6.9800000000000001E-2</v>
      </c>
    </row>
    <row r="33" spans="1:23">
      <c r="A33" s="9">
        <v>196210</v>
      </c>
      <c r="B33" s="9">
        <v>-5.0000000000000001E-4</v>
      </c>
      <c r="C33" s="9">
        <v>-4.0099999999999997E-2</v>
      </c>
      <c r="D33" s="9">
        <v>1.3599999999999999E-2</v>
      </c>
      <c r="E33" s="9">
        <v>7.1999999999999998E-3</v>
      </c>
      <c r="F33" s="9">
        <v>2.5000000000000001E-3</v>
      </c>
      <c r="G33" s="9">
        <v>-2.93E-2</v>
      </c>
      <c r="H33" s="9">
        <v>-8.2000000000000007E-3</v>
      </c>
      <c r="I33" s="9">
        <v>-4.7999999999999996E-3</v>
      </c>
      <c r="J33" s="9">
        <v>-5.9999999999999995E-4</v>
      </c>
      <c r="K33" s="9">
        <v>-2.8400000000000002E-2</v>
      </c>
      <c r="L33" s="9">
        <v>5.04E-2</v>
      </c>
      <c r="M33" s="9">
        <v>-4.1999999999999997E-3</v>
      </c>
      <c r="N33" s="9">
        <v>-2.5499999999999998E-2</v>
      </c>
      <c r="O33" s="9">
        <v>5.4999999999999997E-3</v>
      </c>
      <c r="P33" s="9">
        <v>9.9999999999999802E-5</v>
      </c>
      <c r="Q33" s="9">
        <v>-1.1000000000000001E-3</v>
      </c>
      <c r="R33" s="9">
        <v>2.18E-2</v>
      </c>
      <c r="S33" s="9">
        <v>2.2499999999999999E-2</v>
      </c>
      <c r="T33" s="9">
        <v>-1.34E-2</v>
      </c>
      <c r="U33" s="9">
        <v>-1.4800000000000001E-2</v>
      </c>
      <c r="V33" s="9">
        <v>-9.2999999999999992E-3</v>
      </c>
      <c r="W33" s="9">
        <v>9.7000000000000003E-3</v>
      </c>
    </row>
    <row r="34" spans="1:23">
      <c r="A34" s="9">
        <v>196211</v>
      </c>
      <c r="B34" s="9">
        <v>0.1087</v>
      </c>
      <c r="C34" s="9">
        <v>2.58E-2</v>
      </c>
      <c r="D34" s="9">
        <v>1.04E-2</v>
      </c>
      <c r="E34" s="9">
        <v>-7.1499999999999994E-2</v>
      </c>
      <c r="F34" s="9">
        <v>2E-3</v>
      </c>
      <c r="G34" s="9">
        <v>0.1197</v>
      </c>
      <c r="H34" s="9">
        <v>9.3100000000000002E-2</v>
      </c>
      <c r="I34" s="9">
        <v>0.105</v>
      </c>
      <c r="J34" s="9">
        <v>9.9000000000000005E-2</v>
      </c>
      <c r="K34" s="9">
        <v>0.1593</v>
      </c>
      <c r="L34" s="9">
        <v>0.1172</v>
      </c>
      <c r="M34" s="9">
        <v>0.1512</v>
      </c>
      <c r="N34" s="9">
        <v>0.12740000000000001</v>
      </c>
      <c r="O34" s="9">
        <v>0.14929999999999999</v>
      </c>
      <c r="P34" s="9">
        <v>0.1016</v>
      </c>
      <c r="Q34" s="9">
        <v>0.13619999999999999</v>
      </c>
      <c r="R34" s="9">
        <v>6.3200000000000006E-2</v>
      </c>
      <c r="S34" s="9">
        <v>0.1464</v>
      </c>
      <c r="T34" s="9">
        <v>7.3999999999999996E-2</v>
      </c>
      <c r="U34" s="9">
        <v>0.1075</v>
      </c>
      <c r="V34" s="9">
        <v>0.1394</v>
      </c>
      <c r="W34" s="9">
        <v>9.8799999999999999E-2</v>
      </c>
    </row>
    <row r="35" spans="1:23">
      <c r="A35" s="9">
        <v>196212</v>
      </c>
      <c r="B35" s="9">
        <v>1.01E-2</v>
      </c>
      <c r="C35" s="9">
        <v>-3.7900000000000003E-2</v>
      </c>
      <c r="D35" s="9">
        <v>3.3E-3</v>
      </c>
      <c r="E35" s="9">
        <v>5.8000000000000003E-2</v>
      </c>
      <c r="F35" s="9">
        <v>2.3E-3</v>
      </c>
      <c r="G35" s="9">
        <v>2.5499999999999998E-2</v>
      </c>
      <c r="H35" s="9">
        <v>-1.3599999999999999E-2</v>
      </c>
      <c r="I35" s="9">
        <v>4.58E-2</v>
      </c>
      <c r="J35" s="9">
        <v>1.1999999999999999E-3</v>
      </c>
      <c r="K35" s="9">
        <v>2.29E-2</v>
      </c>
      <c r="L35" s="9">
        <v>1.01E-2</v>
      </c>
      <c r="M35" s="9">
        <v>-2E-3</v>
      </c>
      <c r="N35" s="9">
        <v>-2.6100000000000002E-2</v>
      </c>
      <c r="O35" s="9">
        <v>-4.7899999999999998E-2</v>
      </c>
      <c r="P35" s="9">
        <v>1.4500000000000001E-2</v>
      </c>
      <c r="Q35" s="9">
        <v>-4.0000000000000002E-4</v>
      </c>
      <c r="R35" s="9">
        <v>2.6499999999999999E-2</v>
      </c>
      <c r="S35" s="9">
        <v>-1.6000000000000001E-3</v>
      </c>
      <c r="T35" s="9">
        <v>3.2099999999999997E-2</v>
      </c>
      <c r="U35" s="9">
        <v>-2.3E-3</v>
      </c>
      <c r="V35" s="9">
        <v>1.38E-2</v>
      </c>
      <c r="W35" s="9">
        <v>-2.0000000000000001E-4</v>
      </c>
    </row>
    <row r="36" spans="1:23">
      <c r="A36" s="9">
        <v>196301</v>
      </c>
      <c r="B36" s="9">
        <v>4.9299999999999997E-2</v>
      </c>
      <c r="C36" s="9">
        <v>3.1E-2</v>
      </c>
      <c r="D36" s="9">
        <v>2.1899999999999999E-2</v>
      </c>
      <c r="E36" s="9">
        <v>-2.1100000000000001E-2</v>
      </c>
      <c r="F36" s="9">
        <v>2.5000000000000001E-3</v>
      </c>
      <c r="G36" s="9">
        <v>6.1699999999999998E-2</v>
      </c>
      <c r="H36" s="9">
        <v>8.5400000000000004E-2</v>
      </c>
      <c r="I36" s="9">
        <v>2.3E-2</v>
      </c>
      <c r="J36" s="9">
        <v>7.4700000000000003E-2</v>
      </c>
      <c r="K36" s="9">
        <v>7.4200000000000002E-2</v>
      </c>
      <c r="L36" s="9">
        <v>4.1399999999999999E-2</v>
      </c>
      <c r="M36" s="9">
        <v>4.1300000000000003E-2</v>
      </c>
      <c r="N36" s="9">
        <v>4.7699999999999999E-2</v>
      </c>
      <c r="O36" s="9">
        <v>7.6799999999999993E-2</v>
      </c>
      <c r="P36" s="9">
        <v>2.0500000000000001E-2</v>
      </c>
      <c r="Q36" s="9">
        <v>5.5199999999999999E-2</v>
      </c>
      <c r="R36" s="9">
        <v>0.06</v>
      </c>
      <c r="S36" s="9">
        <v>3.9600000000000003E-2</v>
      </c>
      <c r="T36" s="9">
        <v>5.0099999999999999E-2</v>
      </c>
      <c r="U36" s="9">
        <v>3.9100000000000003E-2</v>
      </c>
      <c r="V36" s="9">
        <v>3.3799999999999997E-2</v>
      </c>
      <c r="W36" s="9">
        <v>5.2400000000000002E-2</v>
      </c>
    </row>
    <row r="37" spans="1:23">
      <c r="A37" s="9">
        <v>196302</v>
      </c>
      <c r="B37" s="9">
        <v>-2.3800000000000002E-2</v>
      </c>
      <c r="C37" s="9">
        <v>4.7999999999999996E-3</v>
      </c>
      <c r="D37" s="9">
        <v>2.2499999999999999E-2</v>
      </c>
      <c r="E37" s="9">
        <v>2.52E-2</v>
      </c>
      <c r="F37" s="9">
        <v>2.3E-3</v>
      </c>
      <c r="G37" s="9">
        <v>-3.1600000000000003E-2</v>
      </c>
      <c r="H37" s="9">
        <v>-1.47E-2</v>
      </c>
      <c r="I37" s="9">
        <v>-1.54E-2</v>
      </c>
      <c r="J37" s="9">
        <v>-1.34E-2</v>
      </c>
      <c r="K37" s="9">
        <v>-5.33E-2</v>
      </c>
      <c r="L37" s="9">
        <v>-4.2599999999999999E-2</v>
      </c>
      <c r="M37" s="9">
        <v>-3.27E-2</v>
      </c>
      <c r="N37" s="9">
        <v>-6.4999999999999997E-3</v>
      </c>
      <c r="O37" s="9">
        <v>-2.3599999999999999E-2</v>
      </c>
      <c r="P37" s="9">
        <v>-2.3699999999999999E-2</v>
      </c>
      <c r="Q37" s="9">
        <v>-4.6100000000000002E-2</v>
      </c>
      <c r="R37" s="9">
        <v>-3.2800000000000003E-2</v>
      </c>
      <c r="S37" s="9">
        <v>-3.8999999999999998E-3</v>
      </c>
      <c r="T37" s="9">
        <v>-1.7000000000000001E-2</v>
      </c>
      <c r="U37" s="9">
        <v>-6.7000000000000002E-3</v>
      </c>
      <c r="V37" s="9">
        <v>-5.7999999999999996E-3</v>
      </c>
      <c r="W37" s="9">
        <v>-2.07E-2</v>
      </c>
    </row>
    <row r="38" spans="1:23">
      <c r="A38" s="9">
        <v>196303</v>
      </c>
      <c r="B38" s="9">
        <v>3.0800000000000001E-2</v>
      </c>
      <c r="C38" s="9">
        <v>-2.5100000000000001E-2</v>
      </c>
      <c r="D38" s="9">
        <v>1.9300000000000001E-2</v>
      </c>
      <c r="E38" s="9">
        <v>1.5800000000000002E-2</v>
      </c>
      <c r="F38" s="9">
        <v>2.3E-3</v>
      </c>
      <c r="G38" s="9">
        <v>1.7399999999999999E-2</v>
      </c>
      <c r="H38" s="9">
        <v>3.3700000000000001E-2</v>
      </c>
      <c r="I38" s="9">
        <v>6.7799999999999999E-2</v>
      </c>
      <c r="J38" s="9">
        <v>8.6E-3</v>
      </c>
      <c r="K38" s="9">
        <v>2.2499999999999999E-2</v>
      </c>
      <c r="L38" s="9">
        <v>3.3399999999999999E-2</v>
      </c>
      <c r="M38" s="9">
        <v>3.2300000000000002E-2</v>
      </c>
      <c r="N38" s="9">
        <v>3.44E-2</v>
      </c>
      <c r="O38" s="9">
        <v>2.01E-2</v>
      </c>
      <c r="P38" s="9">
        <v>-4.5999999999999999E-3</v>
      </c>
      <c r="Q38" s="9">
        <v>3.1399999999999997E-2</v>
      </c>
      <c r="R38" s="9">
        <v>7.3599999999999999E-2</v>
      </c>
      <c r="S38" s="9">
        <v>1.9699999999999999E-2</v>
      </c>
      <c r="T38" s="9">
        <v>1.5599999999999999E-2</v>
      </c>
      <c r="U38" s="9">
        <v>2.0400000000000001E-2</v>
      </c>
      <c r="V38" s="9">
        <v>2.07E-2</v>
      </c>
      <c r="W38" s="9">
        <v>1.52E-2</v>
      </c>
    </row>
    <row r="39" spans="1:23">
      <c r="A39" s="9">
        <v>196304</v>
      </c>
      <c r="B39" s="9">
        <v>4.5100000000000001E-2</v>
      </c>
      <c r="C39" s="9">
        <v>-1.32E-2</v>
      </c>
      <c r="D39" s="9">
        <v>1.03E-2</v>
      </c>
      <c r="E39" s="9">
        <v>-8.0000000000000004E-4</v>
      </c>
      <c r="F39" s="9">
        <v>2.5000000000000001E-3</v>
      </c>
      <c r="G39" s="9">
        <v>8.0999999999999996E-3</v>
      </c>
      <c r="H39" s="9">
        <v>3.2300000000000002E-2</v>
      </c>
      <c r="I39" s="9">
        <v>5.8500000000000003E-2</v>
      </c>
      <c r="J39" s="9">
        <v>4.7E-2</v>
      </c>
      <c r="K39" s="9">
        <v>5.3699999999999998E-2</v>
      </c>
      <c r="L39" s="9">
        <v>4.5400000000000003E-2</v>
      </c>
      <c r="M39" s="9">
        <v>6.5699999999999995E-2</v>
      </c>
      <c r="N39" s="9">
        <v>2.6800000000000001E-2</v>
      </c>
      <c r="O39" s="9">
        <v>5.1999999999999998E-2</v>
      </c>
      <c r="P39" s="9">
        <v>3.8399999999999997E-2</v>
      </c>
      <c r="Q39" s="9">
        <v>5.5500000000000001E-2</v>
      </c>
      <c r="R39" s="9">
        <v>5.2400000000000002E-2</v>
      </c>
      <c r="S39" s="9">
        <v>6.4600000000000005E-2</v>
      </c>
      <c r="T39" s="9">
        <v>2.1499999999999998E-2</v>
      </c>
      <c r="U39" s="9">
        <v>5.2699999999999997E-2</v>
      </c>
      <c r="V39" s="9">
        <v>3.4000000000000002E-2</v>
      </c>
      <c r="W39" s="9">
        <v>4.3400000000000001E-2</v>
      </c>
    </row>
    <row r="40" spans="1:23">
      <c r="A40" s="9">
        <v>196305</v>
      </c>
      <c r="B40" s="9">
        <v>1.7600000000000001E-2</v>
      </c>
      <c r="C40" s="9">
        <v>1.0699999999999999E-2</v>
      </c>
      <c r="D40" s="9">
        <v>2.5600000000000001E-2</v>
      </c>
      <c r="E40" s="9">
        <v>3.7000000000000002E-3</v>
      </c>
      <c r="F40" s="9">
        <v>2.3999999999999998E-3</v>
      </c>
      <c r="G40" s="9">
        <v>3.0599999999999999E-2</v>
      </c>
      <c r="H40" s="9">
        <v>2.64E-2</v>
      </c>
      <c r="I40" s="9">
        <v>-4.4000000000000003E-3</v>
      </c>
      <c r="J40" s="9">
        <v>1.35E-2</v>
      </c>
      <c r="K40" s="9">
        <v>3.0800000000000001E-2</v>
      </c>
      <c r="L40" s="9">
        <v>1.0800000000000001E-2</v>
      </c>
      <c r="M40" s="9">
        <v>-1.52E-2</v>
      </c>
      <c r="N40" s="9">
        <v>4.7999999999999996E-3</v>
      </c>
      <c r="O40" s="9">
        <v>6.3200000000000006E-2</v>
      </c>
      <c r="P40" s="9">
        <v>4.36E-2</v>
      </c>
      <c r="Q40" s="9">
        <v>4.3299999999999998E-2</v>
      </c>
      <c r="R40" s="9">
        <v>7.8100000000000003E-2</v>
      </c>
      <c r="S40" s="9">
        <v>3.7699999999999997E-2</v>
      </c>
      <c r="T40" s="9">
        <v>7.9000000000000008E-3</v>
      </c>
      <c r="U40" s="9">
        <v>2.5700000000000001E-2</v>
      </c>
      <c r="V40" s="9">
        <v>1.8E-3</v>
      </c>
      <c r="W40" s="9">
        <v>-4.1000000000000003E-3</v>
      </c>
    </row>
    <row r="41" spans="1:23">
      <c r="A41" s="9">
        <v>196306</v>
      </c>
      <c r="B41" s="9">
        <v>-0.02</v>
      </c>
      <c r="C41" s="9">
        <v>-2.7000000000000001E-3</v>
      </c>
      <c r="D41" s="9">
        <v>7.3000000000000001E-3</v>
      </c>
      <c r="E41" s="9">
        <v>1.18E-2</v>
      </c>
      <c r="F41" s="9">
        <v>2.3E-3</v>
      </c>
      <c r="G41" s="9">
        <v>-8.0000000000000002E-3</v>
      </c>
      <c r="H41" s="9">
        <v>-2.1700000000000001E-2</v>
      </c>
      <c r="I41" s="9">
        <v>1.0500000000000001E-2</v>
      </c>
      <c r="J41" s="9">
        <v>-1.6E-2</v>
      </c>
      <c r="K41" s="9">
        <v>-1.1000000000000001E-3</v>
      </c>
      <c r="L41" s="9">
        <v>-3.61E-2</v>
      </c>
      <c r="M41" s="9">
        <v>-2.3300000000000001E-2</v>
      </c>
      <c r="N41" s="9">
        <v>-1.3299999999999999E-2</v>
      </c>
      <c r="O41" s="9">
        <v>-3.9899999999999998E-2</v>
      </c>
      <c r="P41" s="9">
        <v>1.9E-3</v>
      </c>
      <c r="Q41" s="9">
        <v>-5.1799999999999999E-2</v>
      </c>
      <c r="R41" s="9">
        <v>-3.1699999999999999E-2</v>
      </c>
      <c r="S41" s="9">
        <v>-1.18E-2</v>
      </c>
      <c r="T41" s="9">
        <v>-1.35E-2</v>
      </c>
      <c r="U41" s="9">
        <v>-1.4999999999999999E-2</v>
      </c>
      <c r="V41" s="9">
        <v>-1.2200000000000001E-2</v>
      </c>
      <c r="W41" s="9">
        <v>-2.1700000000000001E-2</v>
      </c>
    </row>
    <row r="42" spans="1:23">
      <c r="A42" s="9">
        <v>196307</v>
      </c>
      <c r="B42" s="9">
        <v>-3.8999999999999998E-3</v>
      </c>
      <c r="C42" s="9">
        <v>-5.4999999999999997E-3</v>
      </c>
      <c r="D42" s="9">
        <v>-8.2000000000000007E-3</v>
      </c>
      <c r="E42" s="9">
        <v>9.9000000000000008E-3</v>
      </c>
      <c r="F42" s="9">
        <v>2.7000000000000001E-3</v>
      </c>
      <c r="G42" s="9">
        <v>-4.1999999999999997E-3</v>
      </c>
      <c r="H42" s="9">
        <v>-2.01E-2</v>
      </c>
      <c r="I42" s="9">
        <v>2.0400000000000001E-2</v>
      </c>
      <c r="J42" s="9">
        <v>1.0999999999999999E-2</v>
      </c>
      <c r="K42" s="9">
        <v>-5.1000000000000004E-3</v>
      </c>
      <c r="L42" s="9">
        <v>-1.46E-2</v>
      </c>
      <c r="M42" s="9">
        <v>-8.3000000000000001E-3</v>
      </c>
      <c r="N42" s="9">
        <v>-5.7999999999999996E-3</v>
      </c>
      <c r="O42" s="9">
        <v>-1.8599999999999998E-2</v>
      </c>
      <c r="P42" s="9">
        <v>-2.8899999999999999E-2</v>
      </c>
      <c r="Q42" s="9">
        <v>-1.8200000000000001E-2</v>
      </c>
      <c r="R42" s="9">
        <v>-1.5E-3</v>
      </c>
      <c r="S42" s="9">
        <v>-3.3399999999999999E-2</v>
      </c>
      <c r="T42" s="9">
        <v>5.4000000000000003E-3</v>
      </c>
      <c r="U42" s="9">
        <v>-1.3599999999999999E-2</v>
      </c>
      <c r="V42" s="9">
        <v>-8.8000000000000005E-3</v>
      </c>
      <c r="W42" s="9">
        <v>-4.4000000000000003E-3</v>
      </c>
    </row>
    <row r="43" spans="1:23">
      <c r="A43" s="9">
        <v>196308</v>
      </c>
      <c r="B43" s="9">
        <v>5.0700000000000002E-2</v>
      </c>
      <c r="C43" s="9">
        <v>-9.7000000000000003E-3</v>
      </c>
      <c r="D43" s="9">
        <v>1.6299999999999999E-2</v>
      </c>
      <c r="E43" s="9">
        <v>1.0800000000000001E-2</v>
      </c>
      <c r="F43" s="9">
        <v>2.5000000000000001E-3</v>
      </c>
      <c r="G43" s="9">
        <v>4.3200000000000002E-2</v>
      </c>
      <c r="H43" s="9">
        <v>5.0200000000000002E-2</v>
      </c>
      <c r="I43" s="9">
        <v>4.0099999999999997E-2</v>
      </c>
      <c r="J43" s="9">
        <v>4.2099999999999999E-2</v>
      </c>
      <c r="K43" s="9">
        <v>5.0900000000000001E-2</v>
      </c>
      <c r="L43" s="9">
        <v>4.3499999999999997E-2</v>
      </c>
      <c r="M43" s="9">
        <v>8.2900000000000001E-2</v>
      </c>
      <c r="N43" s="9">
        <v>5.6599999999999998E-2</v>
      </c>
      <c r="O43" s="9">
        <v>8.0600000000000005E-2</v>
      </c>
      <c r="P43" s="9">
        <v>3.2199999999999999E-2</v>
      </c>
      <c r="Q43" s="9">
        <v>4.5900000000000003E-2</v>
      </c>
      <c r="R43" s="9">
        <v>6.6500000000000004E-2</v>
      </c>
      <c r="S43" s="9">
        <v>5.9299999999999999E-2</v>
      </c>
      <c r="T43" s="9">
        <v>3.9699999999999999E-2</v>
      </c>
      <c r="U43" s="9">
        <v>6.2700000000000006E-2</v>
      </c>
      <c r="V43" s="9">
        <v>4.0300000000000002E-2</v>
      </c>
      <c r="W43" s="9">
        <v>4.9700000000000001E-2</v>
      </c>
    </row>
    <row r="44" spans="1:23">
      <c r="A44" s="9">
        <v>196309</v>
      </c>
      <c r="B44" s="9">
        <v>-1.5699999999999999E-2</v>
      </c>
      <c r="C44" s="9">
        <v>-3.2000000000000002E-3</v>
      </c>
      <c r="D44" s="9">
        <v>1.9E-3</v>
      </c>
      <c r="E44" s="9">
        <v>1.2999999999999999E-3</v>
      </c>
      <c r="F44" s="9">
        <v>2.7000000000000001E-3</v>
      </c>
      <c r="G44" s="9">
        <v>-1.47E-2</v>
      </c>
      <c r="H44" s="9">
        <v>-2.5000000000000001E-2</v>
      </c>
      <c r="I44" s="9">
        <v>-3.6700000000000003E-2</v>
      </c>
      <c r="J44" s="9">
        <v>-2.92E-2</v>
      </c>
      <c r="K44" s="9">
        <v>-1.6799999999999999E-2</v>
      </c>
      <c r="L44" s="9">
        <v>-9.5999999999999992E-3</v>
      </c>
      <c r="M44" s="9">
        <v>-3.6999999999999998E-2</v>
      </c>
      <c r="N44" s="9">
        <v>-2.18E-2</v>
      </c>
      <c r="O44" s="9">
        <v>2.0000000000000001E-4</v>
      </c>
      <c r="P44" s="9">
        <v>-3.1800000000000002E-2</v>
      </c>
      <c r="Q44" s="9">
        <v>-4.7999999999999996E-3</v>
      </c>
      <c r="R44" s="9">
        <v>5.9999999999999995E-4</v>
      </c>
      <c r="S44" s="9">
        <v>-4.4400000000000002E-2</v>
      </c>
      <c r="T44" s="9">
        <v>-2.76E-2</v>
      </c>
      <c r="U44" s="9">
        <v>8.0999999999999996E-3</v>
      </c>
      <c r="V44" s="9">
        <v>-3.5200000000000002E-2</v>
      </c>
      <c r="W44" s="9">
        <v>2.8E-3</v>
      </c>
    </row>
    <row r="45" spans="1:23">
      <c r="A45" s="9">
        <v>196310</v>
      </c>
      <c r="B45" s="9">
        <v>2.53E-2</v>
      </c>
      <c r="C45" s="9">
        <v>-5.4000000000000003E-3</v>
      </c>
      <c r="D45" s="9">
        <v>-1.1000000000000001E-3</v>
      </c>
      <c r="E45" s="9">
        <v>3.1399999999999997E-2</v>
      </c>
      <c r="F45" s="9">
        <v>2.8999999999999998E-3</v>
      </c>
      <c r="G45" s="9">
        <v>1.77E-2</v>
      </c>
      <c r="H45" s="9">
        <v>5.1299999999999998E-2</v>
      </c>
      <c r="I45" s="9">
        <v>-1.9E-3</v>
      </c>
      <c r="J45" s="9">
        <v>3.8399999999999997E-2</v>
      </c>
      <c r="K45" s="9">
        <v>5.8200000000000002E-2</v>
      </c>
      <c r="L45" s="9">
        <v>3.44E-2</v>
      </c>
      <c r="M45" s="9">
        <v>2.1000000000000001E-2</v>
      </c>
      <c r="N45" s="9">
        <v>-1.3899999999999999E-2</v>
      </c>
      <c r="O45" s="9">
        <v>1.29E-2</v>
      </c>
      <c r="P45" s="9">
        <v>-2.2599999999999999E-2</v>
      </c>
      <c r="Q45" s="9">
        <v>6.1100000000000002E-2</v>
      </c>
      <c r="R45" s="9">
        <v>0.10680000000000001</v>
      </c>
      <c r="S45" s="9">
        <v>1.7299999999999999E-2</v>
      </c>
      <c r="T45" s="9">
        <v>-9.5999999999999992E-3</v>
      </c>
      <c r="U45" s="9">
        <v>1.1000000000000001E-3</v>
      </c>
      <c r="V45" s="9">
        <v>3.8999999999999998E-3</v>
      </c>
      <c r="W45" s="9">
        <v>2.5700000000000001E-2</v>
      </c>
    </row>
    <row r="46" spans="1:23">
      <c r="A46" s="9">
        <v>196311</v>
      </c>
      <c r="B46" s="9">
        <v>-8.5000000000000006E-3</v>
      </c>
      <c r="C46" s="9">
        <v>-1.0999999999999999E-2</v>
      </c>
      <c r="D46" s="9">
        <v>1.66E-2</v>
      </c>
      <c r="E46" s="9">
        <v>-7.4999999999999997E-3</v>
      </c>
      <c r="F46" s="9">
        <v>2.7000000000000001E-3</v>
      </c>
      <c r="G46" s="9">
        <v>-7.4000000000000003E-3</v>
      </c>
      <c r="H46" s="9">
        <v>9.2999999999999992E-3</v>
      </c>
      <c r="I46" s="9">
        <v>-1.6400000000000001E-2</v>
      </c>
      <c r="J46" s="9">
        <v>-6.9999999999999999E-4</v>
      </c>
      <c r="K46" s="9">
        <v>-3.5000000000000001E-3</v>
      </c>
      <c r="L46" s="9">
        <v>2.1999999999999999E-2</v>
      </c>
      <c r="M46" s="9">
        <v>-2.5700000000000001E-2</v>
      </c>
      <c r="N46" s="9">
        <v>-1.67E-2</v>
      </c>
      <c r="O46" s="9">
        <v>-2.1000000000000001E-2</v>
      </c>
      <c r="P46" s="9">
        <v>-1.15E-2</v>
      </c>
      <c r="Q46" s="9">
        <v>-1.4E-2</v>
      </c>
      <c r="R46" s="9">
        <v>-6.3399999999999998E-2</v>
      </c>
      <c r="S46" s="9">
        <v>3.9199999999999999E-2</v>
      </c>
      <c r="T46" s="9">
        <v>-1.29E-2</v>
      </c>
      <c r="U46" s="9">
        <v>-1.41E-2</v>
      </c>
      <c r="V46" s="9">
        <v>-2.5600000000000001E-2</v>
      </c>
      <c r="W46" s="9">
        <v>1.72E-2</v>
      </c>
    </row>
    <row r="47" spans="1:23">
      <c r="A47" s="9">
        <v>196312</v>
      </c>
      <c r="B47" s="9">
        <v>1.83E-2</v>
      </c>
      <c r="C47" s="9">
        <v>-1.9599999999999999E-2</v>
      </c>
      <c r="D47" s="9">
        <v>-1.1000000000000001E-3</v>
      </c>
      <c r="E47" s="9">
        <v>1.7000000000000001E-2</v>
      </c>
      <c r="F47" s="9">
        <v>2.8999999999999998E-3</v>
      </c>
      <c r="G47" s="9">
        <v>2.53E-2</v>
      </c>
      <c r="H47" s="9">
        <v>5.4600000000000003E-2</v>
      </c>
      <c r="I47" s="9">
        <v>4.1000000000000002E-2</v>
      </c>
      <c r="J47" s="9">
        <v>1.06E-2</v>
      </c>
      <c r="K47" s="9">
        <v>4.2500000000000003E-2</v>
      </c>
      <c r="L47" s="9">
        <v>4.3400000000000001E-2</v>
      </c>
      <c r="M47" s="9">
        <v>2.24E-2</v>
      </c>
      <c r="N47" s="9">
        <v>-2.8999999999999998E-3</v>
      </c>
      <c r="O47" s="9">
        <v>1.2200000000000001E-2</v>
      </c>
      <c r="P47" s="9">
        <v>1.4500000000000001E-2</v>
      </c>
      <c r="Q47" s="9">
        <v>2.18E-2</v>
      </c>
      <c r="R47" s="9">
        <v>-1.55E-2</v>
      </c>
      <c r="S47" s="9">
        <v>1.11E-2</v>
      </c>
      <c r="T47" s="9">
        <v>2.1299999999999999E-2</v>
      </c>
      <c r="U47" s="9">
        <v>2.9999999999999997E-4</v>
      </c>
      <c r="V47" s="9">
        <v>1.32E-2</v>
      </c>
      <c r="W47" s="9">
        <v>5.4000000000000003E-3</v>
      </c>
    </row>
    <row r="48" spans="1:23">
      <c r="A48" s="9">
        <v>196401</v>
      </c>
      <c r="B48" s="9">
        <v>2.24E-2</v>
      </c>
      <c r="C48" s="9">
        <v>-1.8E-3</v>
      </c>
      <c r="D48" s="9">
        <v>1.6400000000000001E-2</v>
      </c>
      <c r="E48" s="9">
        <v>1.06E-2</v>
      </c>
      <c r="F48" s="9">
        <v>3.0000000000000001E-3</v>
      </c>
      <c r="G48" s="9">
        <v>8.2000000000000007E-3</v>
      </c>
      <c r="H48" s="9">
        <v>1.3899999999999999E-2</v>
      </c>
      <c r="I48" s="9">
        <v>4.7199999999999999E-2</v>
      </c>
      <c r="J48" s="9">
        <v>4.1000000000000003E-3</v>
      </c>
      <c r="K48" s="9">
        <v>-1.1000000000000001E-3</v>
      </c>
      <c r="L48" s="9">
        <v>2.9600000000000001E-2</v>
      </c>
      <c r="M48" s="9">
        <v>1.95E-2</v>
      </c>
      <c r="N48" s="9">
        <v>2.2599999999999999E-2</v>
      </c>
      <c r="O48" s="9">
        <v>4.1300000000000003E-2</v>
      </c>
      <c r="P48" s="9">
        <v>-8.9999999999999993E-3</v>
      </c>
      <c r="Q48" s="9">
        <v>2.0199999999999999E-2</v>
      </c>
      <c r="R48" s="9">
        <v>8.8000000000000005E-3</v>
      </c>
      <c r="S48" s="9">
        <v>2.8500000000000001E-2</v>
      </c>
      <c r="T48" s="9">
        <v>1.0999999999999999E-2</v>
      </c>
      <c r="U48" s="9">
        <v>2.4799999999999999E-2</v>
      </c>
      <c r="V48" s="9">
        <v>-1.44E-2</v>
      </c>
      <c r="W48" s="9">
        <v>3.0800000000000001E-2</v>
      </c>
    </row>
    <row r="49" spans="1:23">
      <c r="A49" s="9">
        <v>196402</v>
      </c>
      <c r="B49" s="9">
        <v>1.54E-2</v>
      </c>
      <c r="C49" s="9">
        <v>8.9999999999999998E-4</v>
      </c>
      <c r="D49" s="9">
        <v>2.8299999999999999E-2</v>
      </c>
      <c r="E49" s="9">
        <v>2.5000000000000001E-3</v>
      </c>
      <c r="F49" s="9">
        <v>2.5999999999999999E-3</v>
      </c>
      <c r="G49" s="9">
        <v>1.0500000000000001E-2</v>
      </c>
      <c r="H49" s="9">
        <v>3.2599999999999997E-2</v>
      </c>
      <c r="I49" s="9">
        <v>6.0000000000000001E-3</v>
      </c>
      <c r="J49" s="9">
        <v>2.3900000000000001E-2</v>
      </c>
      <c r="K49" s="9">
        <v>1.0699999999999999E-2</v>
      </c>
      <c r="L49" s="9">
        <v>2.0199999999999999E-2</v>
      </c>
      <c r="M49" s="9">
        <v>1.12E-2</v>
      </c>
      <c r="N49" s="9">
        <v>4.2900000000000001E-2</v>
      </c>
      <c r="O49" s="9">
        <v>2.63E-2</v>
      </c>
      <c r="P49" s="9">
        <v>2.1100000000000001E-2</v>
      </c>
      <c r="Q49" s="9">
        <v>3.2199999999999999E-2</v>
      </c>
      <c r="R49" s="9">
        <v>2.9399999999999999E-2</v>
      </c>
      <c r="S49" s="9">
        <v>5.9700000000000003E-2</v>
      </c>
      <c r="T49" s="9">
        <v>5.8999999999999999E-3</v>
      </c>
      <c r="U49" s="9">
        <v>1.32E-2</v>
      </c>
      <c r="V49" s="9">
        <v>3.5000000000000003E-2</v>
      </c>
      <c r="W49" s="9">
        <v>3.0000000000000001E-3</v>
      </c>
    </row>
    <row r="50" spans="1:23">
      <c r="A50" s="9">
        <v>196403</v>
      </c>
      <c r="B50" s="9">
        <v>1.41E-2</v>
      </c>
      <c r="C50" s="9">
        <v>9.9000000000000008E-3</v>
      </c>
      <c r="D50" s="9">
        <v>3.3599999999999998E-2</v>
      </c>
      <c r="E50" s="9">
        <v>7.1000000000000004E-3</v>
      </c>
      <c r="F50" s="9">
        <v>3.0999999999999999E-3</v>
      </c>
      <c r="G50" s="9">
        <v>2.07E-2</v>
      </c>
      <c r="H50" s="9">
        <v>2.2700000000000001E-2</v>
      </c>
      <c r="I50" s="9">
        <v>1.54E-2</v>
      </c>
      <c r="J50" s="9">
        <v>3.8999999999999998E-3</v>
      </c>
      <c r="K50" s="9">
        <v>2.46E-2</v>
      </c>
      <c r="L50" s="9">
        <v>2.0500000000000001E-2</v>
      </c>
      <c r="M50" s="9">
        <v>1.21E-2</v>
      </c>
      <c r="N50" s="9">
        <v>4.7100000000000003E-2</v>
      </c>
      <c r="O50" s="9">
        <v>6.6600000000000006E-2</v>
      </c>
      <c r="P50" s="9">
        <v>5.4300000000000001E-2</v>
      </c>
      <c r="Q50" s="9">
        <v>3.6299999999999999E-2</v>
      </c>
      <c r="R50" s="9">
        <v>-1.5E-3</v>
      </c>
      <c r="S50" s="9">
        <v>2.3400000000000001E-2</v>
      </c>
      <c r="T50" s="9">
        <v>-1.0500000000000001E-2</v>
      </c>
      <c r="U50" s="9">
        <v>2.0899999999999998E-2</v>
      </c>
      <c r="V50" s="9">
        <v>3.8999999999999998E-3</v>
      </c>
      <c r="W50" s="9">
        <v>-1.5E-3</v>
      </c>
    </row>
    <row r="51" spans="1:23">
      <c r="A51" s="9">
        <v>196404</v>
      </c>
      <c r="B51" s="9">
        <v>1E-3</v>
      </c>
      <c r="C51" s="9">
        <v>-1.41E-2</v>
      </c>
      <c r="D51" s="9">
        <v>-4.1999999999999997E-3</v>
      </c>
      <c r="E51" s="9">
        <v>-5.8999999999999999E-3</v>
      </c>
      <c r="F51" s="9">
        <v>2.8999999999999998E-3</v>
      </c>
      <c r="G51" s="9">
        <v>-1.3899999999999999E-2</v>
      </c>
      <c r="H51" s="9">
        <v>6.6400000000000001E-2</v>
      </c>
      <c r="I51" s="9">
        <v>3.5099999999999999E-2</v>
      </c>
      <c r="J51" s="9">
        <v>-6.3E-3</v>
      </c>
      <c r="K51" s="9">
        <v>-2.3300000000000001E-2</v>
      </c>
      <c r="L51" s="9">
        <v>-1.4500000000000001E-2</v>
      </c>
      <c r="M51" s="9">
        <v>-1.29E-2</v>
      </c>
      <c r="N51" s="9">
        <v>-1.4E-2</v>
      </c>
      <c r="O51" s="9">
        <v>-3.8600000000000002E-2</v>
      </c>
      <c r="P51" s="9">
        <v>-5.9999999999999995E-4</v>
      </c>
      <c r="Q51" s="9">
        <v>-2.46E-2</v>
      </c>
      <c r="R51" s="9">
        <v>4.1000000000000002E-2</v>
      </c>
      <c r="S51" s="9">
        <v>-2.6100000000000002E-2</v>
      </c>
      <c r="T51" s="9">
        <v>7.4999999999999997E-3</v>
      </c>
      <c r="U51" s="9">
        <v>2.76E-2</v>
      </c>
      <c r="V51" s="9">
        <v>-1.26E-2</v>
      </c>
      <c r="W51" s="9">
        <v>-8.9999999999999998E-4</v>
      </c>
    </row>
    <row r="52" spans="1:23">
      <c r="A52" s="9">
        <v>196405</v>
      </c>
      <c r="B52" s="9">
        <v>1.4200000000000001E-2</v>
      </c>
      <c r="C52" s="9">
        <v>-8.8000000000000005E-3</v>
      </c>
      <c r="D52" s="9">
        <v>1.8800000000000001E-2</v>
      </c>
      <c r="E52" s="9">
        <v>2.5399999999999999E-2</v>
      </c>
      <c r="F52" s="9">
        <v>2.5999999999999999E-3</v>
      </c>
      <c r="G52" s="9">
        <v>1.3899999999999999E-2</v>
      </c>
      <c r="H52" s="9">
        <v>6.1000000000000004E-3</v>
      </c>
      <c r="I52" s="9">
        <v>1.9800000000000002E-2</v>
      </c>
      <c r="J52" s="9">
        <v>3.5400000000000001E-2</v>
      </c>
      <c r="K52" s="9">
        <v>1.9199999999999998E-2</v>
      </c>
      <c r="L52" s="9">
        <v>2.2599999999999999E-2</v>
      </c>
      <c r="M52" s="9">
        <v>6.9999999999999999E-4</v>
      </c>
      <c r="N52" s="9">
        <v>1.6999999999999999E-3</v>
      </c>
      <c r="O52" s="9">
        <v>9.4999999999999998E-3</v>
      </c>
      <c r="P52" s="9">
        <v>1.77E-2</v>
      </c>
      <c r="Q52" s="9">
        <v>3.0099999999999998E-2</v>
      </c>
      <c r="R52" s="9">
        <v>1.95E-2</v>
      </c>
      <c r="S52" s="9">
        <v>5.0200000000000002E-2</v>
      </c>
      <c r="T52" s="9">
        <v>5.7000000000000002E-3</v>
      </c>
      <c r="U52" s="9">
        <v>3.9E-2</v>
      </c>
      <c r="V52" s="9">
        <v>-2.5999999999999999E-3</v>
      </c>
      <c r="W52" s="9">
        <v>-7.6E-3</v>
      </c>
    </row>
    <row r="53" spans="1:23">
      <c r="A53" s="9">
        <v>196406</v>
      </c>
      <c r="B53" s="9">
        <v>1.2699999999999999E-2</v>
      </c>
      <c r="C53" s="9">
        <v>-3.0000000000000001E-3</v>
      </c>
      <c r="D53" s="9">
        <v>7.1999999999999998E-3</v>
      </c>
      <c r="E53" s="9">
        <v>4.7000000000000002E-3</v>
      </c>
      <c r="F53" s="9">
        <v>3.0000000000000001E-3</v>
      </c>
      <c r="G53" s="9">
        <v>1.9E-2</v>
      </c>
      <c r="H53" s="9">
        <v>-1.77E-2</v>
      </c>
      <c r="I53" s="9">
        <v>4.1999999999999997E-3</v>
      </c>
      <c r="J53" s="9">
        <v>1.5800000000000002E-2</v>
      </c>
      <c r="K53" s="9">
        <v>-6.7000000000000002E-3</v>
      </c>
      <c r="L53" s="9">
        <v>-1.11E-2</v>
      </c>
      <c r="M53" s="9">
        <v>4.0000000000000001E-3</v>
      </c>
      <c r="N53" s="9">
        <v>7.1000000000000004E-3</v>
      </c>
      <c r="O53" s="9">
        <v>6.0000000000000001E-3</v>
      </c>
      <c r="P53" s="9">
        <v>4.3700000000000003E-2</v>
      </c>
      <c r="Q53" s="9">
        <v>7.4999999999999997E-3</v>
      </c>
      <c r="R53" s="9">
        <v>7.4000000000000003E-3</v>
      </c>
      <c r="S53" s="9">
        <v>3.1399999999999997E-2</v>
      </c>
      <c r="T53" s="9">
        <v>1.89E-2</v>
      </c>
      <c r="U53" s="9">
        <v>3.5499999999999997E-2</v>
      </c>
      <c r="V53" s="9">
        <v>-1.4800000000000001E-2</v>
      </c>
      <c r="W53" s="9">
        <v>2.8799999999999999E-2</v>
      </c>
    </row>
    <row r="54" spans="1:23">
      <c r="A54" s="9">
        <v>196407</v>
      </c>
      <c r="B54" s="9">
        <v>1.7399999999999999E-2</v>
      </c>
      <c r="C54" s="9">
        <v>2.3E-3</v>
      </c>
      <c r="D54" s="9">
        <v>7.0000000000000001E-3</v>
      </c>
      <c r="E54" s="9">
        <v>-3.2000000000000002E-3</v>
      </c>
      <c r="F54" s="9">
        <v>3.0000000000000001E-3</v>
      </c>
      <c r="G54" s="9">
        <v>1.29E-2</v>
      </c>
      <c r="H54" s="9">
        <v>1.9099999999999999E-2</v>
      </c>
      <c r="I54" s="9">
        <v>3.1399999999999997E-2</v>
      </c>
      <c r="J54" s="9">
        <v>4.3700000000000003E-2</v>
      </c>
      <c r="K54" s="9">
        <v>8.9999999999999998E-4</v>
      </c>
      <c r="L54" s="9">
        <v>1.8700000000000001E-2</v>
      </c>
      <c r="M54" s="9">
        <v>3.0499999999999999E-2</v>
      </c>
      <c r="N54" s="9">
        <v>5.5999999999999999E-3</v>
      </c>
      <c r="O54" s="9">
        <v>3.2000000000000002E-3</v>
      </c>
      <c r="P54" s="9">
        <v>-4.1999999999999997E-3</v>
      </c>
      <c r="Q54" s="9">
        <v>-6.3E-3</v>
      </c>
      <c r="R54" s="9">
        <v>5.5899999999999998E-2</v>
      </c>
      <c r="S54" s="9">
        <v>1.2999999999999999E-2</v>
      </c>
      <c r="T54" s="9">
        <v>4.6199999999999998E-2</v>
      </c>
      <c r="U54" s="9">
        <v>8.8000000000000005E-3</v>
      </c>
      <c r="V54" s="9">
        <v>1.5900000000000001E-2</v>
      </c>
      <c r="W54" s="9">
        <v>-5.3E-3</v>
      </c>
    </row>
    <row r="55" spans="1:23">
      <c r="A55" s="9">
        <v>196408</v>
      </c>
      <c r="B55" s="9">
        <v>-1.44E-2</v>
      </c>
      <c r="C55" s="9">
        <v>8.9999999999999998E-4</v>
      </c>
      <c r="D55" s="9">
        <v>1.1999999999999999E-3</v>
      </c>
      <c r="E55" s="9">
        <v>-2E-3</v>
      </c>
      <c r="F55" s="9">
        <v>2.8E-3</v>
      </c>
      <c r="G55" s="9">
        <v>-1.61E-2</v>
      </c>
      <c r="H55" s="9">
        <v>-2.0999999999999999E-3</v>
      </c>
      <c r="I55" s="9">
        <v>-2.29E-2</v>
      </c>
      <c r="J55" s="9">
        <v>-1.6400000000000001E-2</v>
      </c>
      <c r="K55" s="9">
        <v>-2.0299999999999999E-2</v>
      </c>
      <c r="L55" s="9">
        <v>-2.6800000000000001E-2</v>
      </c>
      <c r="M55" s="9">
        <v>-1.95E-2</v>
      </c>
      <c r="N55" s="9">
        <v>-1.66E-2</v>
      </c>
      <c r="O55" s="9">
        <v>-3.5000000000000001E-3</v>
      </c>
      <c r="P55" s="9">
        <v>-1.84E-2</v>
      </c>
      <c r="Q55" s="9">
        <v>-2.2499999999999999E-2</v>
      </c>
      <c r="R55" s="9">
        <v>1.77E-2</v>
      </c>
      <c r="S55" s="9">
        <v>-3.7999999999999999E-2</v>
      </c>
      <c r="T55" s="9">
        <v>-3.0000000000000001E-3</v>
      </c>
      <c r="U55" s="9">
        <v>3.0000000000000001E-3</v>
      </c>
      <c r="V55" s="9">
        <v>-2.4199999999999999E-2</v>
      </c>
      <c r="W55" s="9">
        <v>-1.6899999999999998E-2</v>
      </c>
    </row>
    <row r="56" spans="1:23">
      <c r="A56" s="9">
        <v>196409</v>
      </c>
      <c r="B56" s="9">
        <v>2.69E-2</v>
      </c>
      <c r="C56" s="9">
        <v>-5.1999999999999998E-3</v>
      </c>
      <c r="D56" s="9">
        <v>1.6500000000000001E-2</v>
      </c>
      <c r="E56" s="9">
        <v>-3.8E-3</v>
      </c>
      <c r="F56" s="9">
        <v>2.8E-3</v>
      </c>
      <c r="G56" s="9">
        <v>1.66E-2</v>
      </c>
      <c r="H56" s="9">
        <v>8.7099999999999997E-2</v>
      </c>
      <c r="I56" s="9">
        <v>2.6700000000000002E-2</v>
      </c>
      <c r="J56" s="9">
        <v>3.78E-2</v>
      </c>
      <c r="K56" s="9">
        <v>7.2999999999999995E-2</v>
      </c>
      <c r="L56" s="9">
        <v>5.4300000000000001E-2</v>
      </c>
      <c r="M56" s="9">
        <v>1.03E-2</v>
      </c>
      <c r="N56" s="9">
        <v>5.8999999999999999E-3</v>
      </c>
      <c r="O56" s="9">
        <v>5.2200000000000003E-2</v>
      </c>
      <c r="P56" s="9">
        <v>1.5800000000000002E-2</v>
      </c>
      <c r="Q56" s="9">
        <v>1.52E-2</v>
      </c>
      <c r="R56" s="9">
        <v>4.7500000000000001E-2</v>
      </c>
      <c r="S56" s="9">
        <v>4.7800000000000002E-2</v>
      </c>
      <c r="T56" s="9">
        <v>1.5699999999999999E-2</v>
      </c>
      <c r="U56" s="9">
        <v>3.1899999999999998E-2</v>
      </c>
      <c r="V56" s="9">
        <v>2.2200000000000001E-2</v>
      </c>
      <c r="W56" s="9">
        <v>9.1999999999999998E-3</v>
      </c>
    </row>
    <row r="57" spans="1:23">
      <c r="A57" s="9">
        <v>196410</v>
      </c>
      <c r="B57" s="9">
        <v>5.8999999999999999E-3</v>
      </c>
      <c r="C57" s="9">
        <v>4.4999999999999997E-3</v>
      </c>
      <c r="D57" s="9">
        <v>1.14E-2</v>
      </c>
      <c r="E57" s="9">
        <v>1.2999999999999999E-3</v>
      </c>
      <c r="F57" s="9">
        <v>2.8999999999999998E-3</v>
      </c>
      <c r="G57" s="9">
        <v>-1.26E-2</v>
      </c>
      <c r="H57" s="9">
        <v>-1.8E-3</v>
      </c>
      <c r="I57" s="9">
        <v>1.89E-2</v>
      </c>
      <c r="J57" s="9">
        <v>3.9300000000000002E-2</v>
      </c>
      <c r="K57" s="9">
        <v>-1.3599999999999999E-2</v>
      </c>
      <c r="L57" s="9">
        <v>7.1000000000000004E-3</v>
      </c>
      <c r="M57" s="9">
        <v>1.2800000000000001E-2</v>
      </c>
      <c r="N57" s="9">
        <v>1.2699999999999999E-2</v>
      </c>
      <c r="O57" s="9">
        <v>-2.9100000000000001E-2</v>
      </c>
      <c r="P57" s="9">
        <v>3.6200000000000003E-2</v>
      </c>
      <c r="Q57" s="9">
        <v>-5.7000000000000002E-3</v>
      </c>
      <c r="R57" s="9">
        <v>2.5999999999999999E-3</v>
      </c>
      <c r="S57" s="9">
        <v>2.6499999999999999E-2</v>
      </c>
      <c r="T57" s="9">
        <v>6.4999999999999997E-3</v>
      </c>
      <c r="U57" s="9">
        <v>2.0400000000000001E-2</v>
      </c>
      <c r="V57" s="9">
        <v>-9.2999999999999992E-3</v>
      </c>
      <c r="W57" s="9">
        <v>8.0999999999999996E-3</v>
      </c>
    </row>
    <row r="58" spans="1:23">
      <c r="A58" s="9">
        <v>196411</v>
      </c>
      <c r="B58" s="9">
        <v>0</v>
      </c>
      <c r="C58" s="9">
        <v>6.0000000000000001E-3</v>
      </c>
      <c r="D58" s="9">
        <v>-1.9599999999999999E-2</v>
      </c>
      <c r="E58" s="9">
        <v>1.0999999999999999E-2</v>
      </c>
      <c r="F58" s="9">
        <v>2.8999999999999998E-3</v>
      </c>
      <c r="G58" s="9">
        <v>7.7000000000000002E-3</v>
      </c>
      <c r="H58" s="9">
        <v>1.8E-3</v>
      </c>
      <c r="I58" s="9">
        <v>1.9599999999999999E-2</v>
      </c>
      <c r="J58" s="9">
        <v>1.2699999999999999E-2</v>
      </c>
      <c r="K58" s="9">
        <v>1.3899999999999999E-2</v>
      </c>
      <c r="L58" s="9">
        <v>2.1399999999999999E-2</v>
      </c>
      <c r="M58" s="9">
        <v>-2.3E-3</v>
      </c>
      <c r="N58" s="9">
        <v>-1.0500000000000001E-2</v>
      </c>
      <c r="O58" s="9">
        <v>-5.11E-2</v>
      </c>
      <c r="P58" s="9">
        <v>3.2000000000000002E-3</v>
      </c>
      <c r="Q58" s="9">
        <v>-5.1000000000000004E-3</v>
      </c>
      <c r="R58" s="9">
        <v>-3.4000000000000002E-2</v>
      </c>
      <c r="S58" s="9">
        <v>-2.69E-2</v>
      </c>
      <c r="T58" s="9">
        <v>1.0699999999999999E-2</v>
      </c>
      <c r="U58" s="9">
        <v>3.0599999999999999E-2</v>
      </c>
      <c r="V58" s="9">
        <v>-1.18E-2</v>
      </c>
      <c r="W58" s="9">
        <v>-7.3000000000000001E-3</v>
      </c>
    </row>
    <row r="59" spans="1:23">
      <c r="A59" s="9">
        <v>196412</v>
      </c>
      <c r="B59" s="9">
        <v>2.9999999999999997E-4</v>
      </c>
      <c r="C59" s="9">
        <v>-2.3999999999999998E-3</v>
      </c>
      <c r="D59" s="9">
        <v>-2.58E-2</v>
      </c>
      <c r="E59" s="9">
        <v>-7.1000000000000004E-3</v>
      </c>
      <c r="F59" s="9">
        <v>3.0999999999999999E-3</v>
      </c>
      <c r="G59" s="9">
        <v>7.9000000000000008E-3</v>
      </c>
      <c r="H59" s="9">
        <v>-6.1000000000000004E-3</v>
      </c>
      <c r="I59" s="9">
        <v>-1.5E-3</v>
      </c>
      <c r="J59" s="9">
        <v>-6.9999999999999999E-4</v>
      </c>
      <c r="K59" s="9">
        <v>1E-3</v>
      </c>
      <c r="L59" s="9">
        <v>4.1999999999999997E-3</v>
      </c>
      <c r="M59" s="9">
        <v>1.7000000000000001E-2</v>
      </c>
      <c r="N59" s="9">
        <v>-1.7299999999999999E-2</v>
      </c>
      <c r="O59" s="9">
        <v>-2.0199999999999999E-2</v>
      </c>
      <c r="P59" s="9">
        <v>-2.29E-2</v>
      </c>
      <c r="Q59" s="9">
        <v>-1.66E-2</v>
      </c>
      <c r="R59" s="9">
        <v>1.8700000000000001E-2</v>
      </c>
      <c r="S59" s="9">
        <v>-2.2599999999999999E-2</v>
      </c>
      <c r="T59" s="9">
        <v>1.6999999999999999E-3</v>
      </c>
      <c r="U59" s="9">
        <v>-1.2999999999999999E-3</v>
      </c>
      <c r="V59" s="9">
        <v>-1.5100000000000001E-2</v>
      </c>
      <c r="W59" s="9">
        <v>5.4000000000000003E-3</v>
      </c>
    </row>
    <row r="60" spans="1:23">
      <c r="A60" s="9">
        <v>196501</v>
      </c>
      <c r="B60" s="9">
        <v>3.5400000000000001E-2</v>
      </c>
      <c r="C60" s="9">
        <v>2.6700000000000002E-2</v>
      </c>
      <c r="D60" s="9">
        <v>2E-3</v>
      </c>
      <c r="E60" s="9">
        <v>-1.2999999999999999E-2</v>
      </c>
      <c r="F60" s="9">
        <v>2.8E-3</v>
      </c>
      <c r="G60" s="9">
        <v>5.16E-2</v>
      </c>
      <c r="H60" s="9">
        <v>6.6299999999999998E-2</v>
      </c>
      <c r="I60" s="9">
        <v>1.06E-2</v>
      </c>
      <c r="J60" s="9">
        <v>7.5899999999999995E-2</v>
      </c>
      <c r="K60" s="9">
        <v>7.9799999999999996E-2</v>
      </c>
      <c r="L60" s="9">
        <v>5.3699999999999998E-2</v>
      </c>
      <c r="M60" s="9">
        <v>5.7799999999999997E-2</v>
      </c>
      <c r="N60" s="9">
        <v>5.0999999999999997E-2</v>
      </c>
      <c r="O60" s="9">
        <v>4.6300000000000001E-2</v>
      </c>
      <c r="P60" s="9">
        <v>4.5600000000000002E-2</v>
      </c>
      <c r="Q60" s="9">
        <v>7.2599999999999998E-2</v>
      </c>
      <c r="R60" s="9">
        <v>2.6100000000000002E-2</v>
      </c>
      <c r="S60" s="9">
        <v>3.7900000000000003E-2</v>
      </c>
      <c r="T60" s="9">
        <v>3.6600000000000001E-2</v>
      </c>
      <c r="U60" s="9">
        <v>2.64E-2</v>
      </c>
      <c r="V60" s="9">
        <v>2.4400000000000002E-2</v>
      </c>
      <c r="W60" s="9">
        <v>1.23E-2</v>
      </c>
    </row>
    <row r="61" spans="1:23">
      <c r="A61" s="9">
        <v>196502</v>
      </c>
      <c r="B61" s="9">
        <v>4.4000000000000003E-3</v>
      </c>
      <c r="C61" s="9">
        <v>3.4799999999999998E-2</v>
      </c>
      <c r="D61" s="9">
        <v>1.9E-3</v>
      </c>
      <c r="E61" s="9">
        <v>2.8E-3</v>
      </c>
      <c r="F61" s="9">
        <v>3.0000000000000001E-3</v>
      </c>
      <c r="G61" s="9">
        <v>1.06E-2</v>
      </c>
      <c r="H61" s="9">
        <v>2.9100000000000001E-2</v>
      </c>
      <c r="I61" s="9">
        <v>-3.49E-2</v>
      </c>
      <c r="J61" s="9">
        <v>3.8300000000000001E-2</v>
      </c>
      <c r="K61" s="9">
        <v>3.09E-2</v>
      </c>
      <c r="L61" s="9">
        <v>3.8E-3</v>
      </c>
      <c r="M61" s="9">
        <v>1.32E-2</v>
      </c>
      <c r="N61" s="9">
        <v>3.5700000000000003E-2</v>
      </c>
      <c r="O61" s="9">
        <v>2.6800000000000001E-2</v>
      </c>
      <c r="P61" s="9">
        <v>4.3999999999999997E-2</v>
      </c>
      <c r="Q61" s="9">
        <v>3.4599999999999999E-2</v>
      </c>
      <c r="R61" s="9">
        <v>-2.0799999999999999E-2</v>
      </c>
      <c r="S61" s="9">
        <v>2.7799999999999998E-2</v>
      </c>
      <c r="T61" s="9">
        <v>1.6000000000000001E-3</v>
      </c>
      <c r="U61" s="9">
        <v>1.0200000000000001E-2</v>
      </c>
      <c r="V61" s="9">
        <v>9.4999999999999998E-3</v>
      </c>
      <c r="W61" s="9">
        <v>-8.0000000000000004E-4</v>
      </c>
    </row>
    <row r="62" spans="1:23">
      <c r="A62" s="9">
        <v>196503</v>
      </c>
      <c r="B62" s="9">
        <v>-1.34E-2</v>
      </c>
      <c r="C62" s="9">
        <v>1.7899999999999999E-2</v>
      </c>
      <c r="D62" s="9">
        <v>1.0699999999999999E-2</v>
      </c>
      <c r="E62" s="9">
        <v>8.9999999999999998E-4</v>
      </c>
      <c r="F62" s="9">
        <v>3.5999999999999999E-3</v>
      </c>
      <c r="G62" s="9">
        <v>-1.6899999999999998E-2</v>
      </c>
      <c r="H62" s="9">
        <v>-8.2000000000000007E-3</v>
      </c>
      <c r="I62" s="9">
        <v>-3.39E-2</v>
      </c>
      <c r="J62" s="9">
        <v>4.1000000000000003E-3</v>
      </c>
      <c r="K62" s="9">
        <v>-1.38E-2</v>
      </c>
      <c r="L62" s="9">
        <v>-3.5000000000000003E-2</v>
      </c>
      <c r="M62" s="9">
        <v>-1.84E-2</v>
      </c>
      <c r="N62" s="9">
        <v>-4.3E-3</v>
      </c>
      <c r="O62" s="9">
        <v>-3.3E-3</v>
      </c>
      <c r="P62" s="9">
        <v>-1.49E-2</v>
      </c>
      <c r="Q62" s="9">
        <v>-1.6299999999999999E-2</v>
      </c>
      <c r="R62" s="9">
        <v>1.32E-2</v>
      </c>
      <c r="S62" s="9">
        <v>-2.8999999999999998E-3</v>
      </c>
      <c r="T62" s="9">
        <v>-8.6999999999999994E-3</v>
      </c>
      <c r="U62" s="9">
        <v>-1.3299999999999999E-2</v>
      </c>
      <c r="V62" s="9">
        <v>-6.8999999999999999E-3</v>
      </c>
      <c r="W62" s="9">
        <v>-9.7000000000000003E-3</v>
      </c>
    </row>
    <row r="63" spans="1:23">
      <c r="A63" s="9">
        <v>196504</v>
      </c>
      <c r="B63" s="9">
        <v>3.1099999999999999E-2</v>
      </c>
      <c r="C63" s="9">
        <v>1.1900000000000001E-2</v>
      </c>
      <c r="D63" s="9">
        <v>7.0000000000000001E-3</v>
      </c>
      <c r="E63" s="9">
        <v>2.5399999999999999E-2</v>
      </c>
      <c r="F63" s="9">
        <v>3.0999999999999999E-3</v>
      </c>
      <c r="G63" s="9">
        <v>2.7300000000000001E-2</v>
      </c>
      <c r="H63" s="9">
        <v>2.0400000000000001E-2</v>
      </c>
      <c r="I63" s="9">
        <v>5.1000000000000004E-3</v>
      </c>
      <c r="J63" s="9">
        <v>6.6199999999999995E-2</v>
      </c>
      <c r="K63" s="9">
        <v>6.8400000000000002E-2</v>
      </c>
      <c r="L63" s="9">
        <v>1.8200000000000001E-2</v>
      </c>
      <c r="M63" s="9">
        <v>2.8799999999999999E-2</v>
      </c>
      <c r="N63" s="9">
        <v>1.47E-2</v>
      </c>
      <c r="O63" s="9">
        <v>4.9000000000000002E-2</v>
      </c>
      <c r="P63" s="9">
        <v>5.8200000000000002E-2</v>
      </c>
      <c r="Q63" s="9">
        <v>5.1200000000000002E-2</v>
      </c>
      <c r="R63" s="9">
        <v>7.5999999999999998E-2</v>
      </c>
      <c r="S63" s="9">
        <v>2.4199999999999999E-2</v>
      </c>
      <c r="T63" s="9">
        <v>3.0999999999999999E-3</v>
      </c>
      <c r="U63" s="9">
        <v>6.6400000000000001E-2</v>
      </c>
      <c r="V63" s="9">
        <v>2.2499999999999999E-2</v>
      </c>
      <c r="W63" s="9">
        <v>2.1600000000000001E-2</v>
      </c>
    </row>
    <row r="64" spans="1:23">
      <c r="A64" s="9">
        <v>196505</v>
      </c>
      <c r="B64" s="9">
        <v>-7.7000000000000002E-3</v>
      </c>
      <c r="C64" s="9">
        <v>2.9999999999999997E-4</v>
      </c>
      <c r="D64" s="9">
        <v>-1.61E-2</v>
      </c>
      <c r="E64" s="9">
        <v>5.3E-3</v>
      </c>
      <c r="F64" s="9">
        <v>3.0999999999999999E-3</v>
      </c>
      <c r="G64" s="9">
        <v>-1.17E-2</v>
      </c>
      <c r="H64" s="9">
        <v>-2.53E-2</v>
      </c>
      <c r="I64" s="9">
        <v>7.4000000000000003E-3</v>
      </c>
      <c r="J64" s="9">
        <v>-6.1999999999999998E-3</v>
      </c>
      <c r="K64" s="9">
        <v>2.9999999999999997E-4</v>
      </c>
      <c r="L64" s="9">
        <v>3.0999999999999999E-3</v>
      </c>
      <c r="M64" s="9">
        <v>-1.9400000000000001E-2</v>
      </c>
      <c r="N64" s="9">
        <v>-1.52E-2</v>
      </c>
      <c r="O64" s="9">
        <v>-1.0500000000000001E-2</v>
      </c>
      <c r="P64" s="9">
        <v>-2.58E-2</v>
      </c>
      <c r="Q64" s="9">
        <v>-1.0999999999999999E-2</v>
      </c>
      <c r="R64" s="9">
        <v>-5.11E-2</v>
      </c>
      <c r="S64" s="9">
        <v>-7.9000000000000008E-3</v>
      </c>
      <c r="T64" s="9">
        <v>-1.2500000000000001E-2</v>
      </c>
      <c r="U64" s="9">
        <v>-2.0000000000000001E-4</v>
      </c>
      <c r="V64" s="9">
        <v>-2.6599999999999999E-2</v>
      </c>
      <c r="W64" s="9">
        <v>9.5999999999999992E-3</v>
      </c>
    </row>
    <row r="65" spans="1:23">
      <c r="A65" s="9">
        <v>196506</v>
      </c>
      <c r="B65" s="9">
        <v>-5.5100000000000003E-2</v>
      </c>
      <c r="C65" s="9">
        <v>-4.3499999999999997E-2</v>
      </c>
      <c r="D65" s="9">
        <v>5.7999999999999996E-3</v>
      </c>
      <c r="E65" s="9">
        <v>-3.1300000000000001E-2</v>
      </c>
      <c r="F65" s="9">
        <v>3.5000000000000001E-3</v>
      </c>
      <c r="G65" s="9">
        <v>-4.7E-2</v>
      </c>
      <c r="H65" s="9">
        <v>-9.2399999999999996E-2</v>
      </c>
      <c r="I65" s="9">
        <v>-2.63E-2</v>
      </c>
      <c r="J65" s="9">
        <v>-8.8700000000000001E-2</v>
      </c>
      <c r="K65" s="9">
        <v>-5.8000000000000003E-2</v>
      </c>
      <c r="L65" s="9">
        <v>-6.1400000000000003E-2</v>
      </c>
      <c r="M65" s="9">
        <v>-5.4800000000000001E-2</v>
      </c>
      <c r="N65" s="9">
        <v>-7.3300000000000004E-2</v>
      </c>
      <c r="O65" s="9">
        <v>-7.2099999999999997E-2</v>
      </c>
      <c r="P65" s="9">
        <v>-5.9299999999999999E-2</v>
      </c>
      <c r="Q65" s="9">
        <v>-6.5699999999999995E-2</v>
      </c>
      <c r="R65" s="9">
        <v>-7.2300000000000003E-2</v>
      </c>
      <c r="S65" s="9">
        <v>-7.6499999999999999E-2</v>
      </c>
      <c r="T65" s="9">
        <v>-4.0099999999999997E-2</v>
      </c>
      <c r="U65" s="9">
        <v>-6.3799999999999996E-2</v>
      </c>
      <c r="V65" s="9">
        <v>-5.2600000000000001E-2</v>
      </c>
      <c r="W65" s="9">
        <v>-4.99E-2</v>
      </c>
    </row>
    <row r="66" spans="1:23">
      <c r="A66" s="9">
        <v>196507</v>
      </c>
      <c r="B66" s="9">
        <v>1.43E-2</v>
      </c>
      <c r="C66" s="9">
        <v>8.5000000000000006E-3</v>
      </c>
      <c r="D66" s="9">
        <v>2.2200000000000001E-2</v>
      </c>
      <c r="E66" s="9">
        <v>4.0899999999999999E-2</v>
      </c>
      <c r="F66" s="9">
        <v>3.0999999999999999E-3</v>
      </c>
      <c r="G66" s="9">
        <v>7.6E-3</v>
      </c>
      <c r="H66" s="9">
        <v>5.8799999999999998E-2</v>
      </c>
      <c r="I66" s="9">
        <v>1.41E-2</v>
      </c>
      <c r="J66" s="9">
        <v>2.29E-2</v>
      </c>
      <c r="K66" s="9">
        <v>5.4800000000000001E-2</v>
      </c>
      <c r="L66" s="9">
        <v>-3.0999999999999999E-3</v>
      </c>
      <c r="M66" s="9">
        <v>2.3E-2</v>
      </c>
      <c r="N66" s="9">
        <v>5.1999999999999998E-3</v>
      </c>
      <c r="O66" s="9">
        <v>2.8000000000000001E-2</v>
      </c>
      <c r="P66" s="9">
        <v>7.0199999999999999E-2</v>
      </c>
      <c r="Q66" s="9">
        <v>2.9600000000000001E-2</v>
      </c>
      <c r="R66" s="9">
        <v>1.61E-2</v>
      </c>
      <c r="S66" s="9">
        <v>5.74E-2</v>
      </c>
      <c r="T66" s="9">
        <v>7.4999999999999997E-3</v>
      </c>
      <c r="U66" s="9">
        <v>-2.0500000000000001E-2</v>
      </c>
      <c r="V66" s="9">
        <v>8.2000000000000007E-3</v>
      </c>
      <c r="W66" s="9">
        <v>-5.0000000000000001E-4</v>
      </c>
    </row>
    <row r="67" spans="1:23">
      <c r="A67" s="9">
        <v>196508</v>
      </c>
      <c r="B67" s="9">
        <v>2.7300000000000001E-2</v>
      </c>
      <c r="C67" s="9">
        <v>2.8400000000000002E-2</v>
      </c>
      <c r="D67" s="9">
        <v>-1.0699999999999999E-2</v>
      </c>
      <c r="E67" s="9">
        <v>2.58E-2</v>
      </c>
      <c r="F67" s="9">
        <v>3.3E-3</v>
      </c>
      <c r="G67" s="9">
        <v>1.6400000000000001E-2</v>
      </c>
      <c r="H67" s="9">
        <v>3.0200000000000001E-2</v>
      </c>
      <c r="I67" s="9">
        <v>1.6400000000000001E-2</v>
      </c>
      <c r="J67" s="9">
        <v>5.8700000000000002E-2</v>
      </c>
      <c r="K67" s="9">
        <v>7.8299999999999995E-2</v>
      </c>
      <c r="L67" s="9">
        <v>1.2200000000000001E-2</v>
      </c>
      <c r="M67" s="9">
        <v>5.2400000000000002E-2</v>
      </c>
      <c r="N67" s="9">
        <v>2.24E-2</v>
      </c>
      <c r="O67" s="9">
        <v>2.41E-2</v>
      </c>
      <c r="P67" s="9">
        <v>6.6400000000000001E-2</v>
      </c>
      <c r="Q67" s="9">
        <v>5.0500000000000003E-2</v>
      </c>
      <c r="R67" s="9">
        <v>2.1700000000000001E-2</v>
      </c>
      <c r="S67" s="9">
        <v>5.1299999999999998E-2</v>
      </c>
      <c r="T67" s="9">
        <v>5.8999999999999999E-3</v>
      </c>
      <c r="U67" s="9">
        <v>1.7999999999999999E-2</v>
      </c>
      <c r="V67" s="9">
        <v>4.2099999999999999E-2</v>
      </c>
      <c r="W67" s="9">
        <v>1.7600000000000001E-2</v>
      </c>
    </row>
    <row r="68" spans="1:23">
      <c r="A68" s="9">
        <v>196509</v>
      </c>
      <c r="B68" s="9">
        <v>2.86E-2</v>
      </c>
      <c r="C68" s="9">
        <v>6.1999999999999998E-3</v>
      </c>
      <c r="D68" s="9">
        <v>-1.1000000000000001E-3</v>
      </c>
      <c r="E68" s="9">
        <v>3.32E-2</v>
      </c>
      <c r="F68" s="9">
        <v>3.0999999999999999E-3</v>
      </c>
      <c r="G68" s="9">
        <v>-1.2999999999999999E-3</v>
      </c>
      <c r="H68" s="9">
        <v>1.9E-3</v>
      </c>
      <c r="I68" s="9">
        <v>3.6499999999999998E-2</v>
      </c>
      <c r="J68" s="9">
        <v>3.2300000000000002E-2</v>
      </c>
      <c r="K68" s="9">
        <v>7.6300000000000007E-2</v>
      </c>
      <c r="L68" s="9">
        <v>3.7699999999999997E-2</v>
      </c>
      <c r="M68" s="9">
        <v>2.5999999999999999E-3</v>
      </c>
      <c r="N68" s="9">
        <v>1.4800000000000001E-2</v>
      </c>
      <c r="O68" s="9">
        <v>1.77E-2</v>
      </c>
      <c r="P68" s="9">
        <v>2.41E-2</v>
      </c>
      <c r="Q68" s="9">
        <v>4.8399999999999999E-2</v>
      </c>
      <c r="R68" s="9">
        <v>5.1400000000000001E-2</v>
      </c>
      <c r="S68" s="9">
        <v>4.9099999999999998E-2</v>
      </c>
      <c r="T68" s="9">
        <v>1.06E-2</v>
      </c>
      <c r="U68" s="9">
        <v>-1.3599999999999999E-2</v>
      </c>
      <c r="V68" s="9">
        <v>-4.1000000000000003E-3</v>
      </c>
      <c r="W68" s="9">
        <v>2.9700000000000001E-2</v>
      </c>
    </row>
    <row r="69" spans="1:23">
      <c r="A69" s="9">
        <v>196510</v>
      </c>
      <c r="B69" s="9">
        <v>2.5999999999999999E-2</v>
      </c>
      <c r="C69" s="9">
        <v>2.4299999999999999E-2</v>
      </c>
      <c r="D69" s="9">
        <v>1.6E-2</v>
      </c>
      <c r="E69" s="9">
        <v>3.44E-2</v>
      </c>
      <c r="F69" s="9">
        <v>3.0999999999999999E-3</v>
      </c>
      <c r="G69" s="9">
        <v>8.3000000000000001E-3</v>
      </c>
      <c r="H69" s="9">
        <v>6.9900000000000004E-2</v>
      </c>
      <c r="I69" s="9">
        <v>1.8100000000000002E-2</v>
      </c>
      <c r="J69" s="9">
        <v>4.5999999999999999E-2</v>
      </c>
      <c r="K69" s="9">
        <v>5.0500000000000003E-2</v>
      </c>
      <c r="L69" s="9">
        <v>2.7099999999999999E-2</v>
      </c>
      <c r="M69" s="9">
        <v>3.1199999999999999E-2</v>
      </c>
      <c r="N69" s="9">
        <v>2.92E-2</v>
      </c>
      <c r="O69" s="9">
        <v>4.9599999999999998E-2</v>
      </c>
      <c r="P69" s="9">
        <v>5.6800000000000003E-2</v>
      </c>
      <c r="Q69" s="9">
        <v>4.9500000000000002E-2</v>
      </c>
      <c r="R69" s="9">
        <v>7.0999999999999994E-2</v>
      </c>
      <c r="S69" s="9">
        <v>6.3899999999999998E-2</v>
      </c>
      <c r="T69" s="9">
        <v>7.4999999999999997E-3</v>
      </c>
      <c r="U69" s="9">
        <v>-2.3E-3</v>
      </c>
      <c r="V69" s="9">
        <v>8.3999999999999995E-3</v>
      </c>
      <c r="W69" s="9">
        <v>-9.9999999999999802E-5</v>
      </c>
    </row>
    <row r="70" spans="1:23">
      <c r="A70" s="9">
        <v>196511</v>
      </c>
      <c r="B70" s="9">
        <v>-2.9999999999999997E-4</v>
      </c>
      <c r="C70" s="9">
        <v>4.6800000000000001E-2</v>
      </c>
      <c r="D70" s="9">
        <v>2.3E-3</v>
      </c>
      <c r="E70" s="9">
        <v>4.41E-2</v>
      </c>
      <c r="F70" s="9">
        <v>3.5000000000000001E-3</v>
      </c>
      <c r="G70" s="9">
        <v>-5.0000000000000001E-4</v>
      </c>
      <c r="H70" s="9">
        <v>1.14E-2</v>
      </c>
      <c r="I70" s="9">
        <v>7.7999999999999996E-3</v>
      </c>
      <c r="J70" s="9">
        <v>4.8099999999999997E-2</v>
      </c>
      <c r="K70" s="9">
        <v>1.4500000000000001E-2</v>
      </c>
      <c r="L70" s="9">
        <v>-2.3699999999999999E-2</v>
      </c>
      <c r="M70" s="9">
        <v>1.26E-2</v>
      </c>
      <c r="N70" s="9">
        <v>6.4999999999999997E-3</v>
      </c>
      <c r="O70" s="9">
        <v>-4.7199999999999999E-2</v>
      </c>
      <c r="P70" s="9">
        <v>1.9400000000000001E-2</v>
      </c>
      <c r="Q70" s="9">
        <v>2.8500000000000001E-2</v>
      </c>
      <c r="R70" s="9">
        <v>-5.8599999999999999E-2</v>
      </c>
      <c r="S70" s="9">
        <v>8.72E-2</v>
      </c>
      <c r="T70" s="9">
        <v>-1.3599999999999999E-2</v>
      </c>
      <c r="U70" s="9">
        <v>8.5000000000000006E-3</v>
      </c>
      <c r="V70" s="9">
        <v>6.8999999999999999E-3</v>
      </c>
      <c r="W70" s="9">
        <v>-9.7000000000000003E-3</v>
      </c>
    </row>
    <row r="71" spans="1:23">
      <c r="A71" s="9">
        <v>196512</v>
      </c>
      <c r="B71" s="9">
        <v>1.01E-2</v>
      </c>
      <c r="C71" s="9">
        <v>2.07E-2</v>
      </c>
      <c r="D71" s="9">
        <v>2.0799999999999999E-2</v>
      </c>
      <c r="E71" s="9">
        <v>1.5E-3</v>
      </c>
      <c r="F71" s="9">
        <v>3.3E-3</v>
      </c>
      <c r="G71" s="9">
        <v>8.3000000000000001E-3</v>
      </c>
      <c r="H71" s="9">
        <v>6.2300000000000001E-2</v>
      </c>
      <c r="I71" s="9">
        <v>-1.6000000000000001E-3</v>
      </c>
      <c r="J71" s="9">
        <v>1.6799999999999999E-2</v>
      </c>
      <c r="K71" s="9">
        <v>4.8800000000000003E-2</v>
      </c>
      <c r="L71" s="9">
        <v>2.0899999999999998E-2</v>
      </c>
      <c r="M71" s="9">
        <v>2.3E-2</v>
      </c>
      <c r="N71" s="9">
        <v>1.3599999999999999E-2</v>
      </c>
      <c r="O71" s="9">
        <v>7.7700000000000005E-2</v>
      </c>
      <c r="P71" s="9">
        <v>1.0800000000000001E-2</v>
      </c>
      <c r="Q71" s="9">
        <v>-8.6E-3</v>
      </c>
      <c r="R71" s="9">
        <v>-9.9999999999999802E-5</v>
      </c>
      <c r="S71" s="9">
        <v>7.4000000000000003E-3</v>
      </c>
      <c r="T71" s="9">
        <v>-6.4999999999999997E-3</v>
      </c>
      <c r="U71" s="9">
        <v>8.3999999999999995E-3</v>
      </c>
      <c r="V71" s="9">
        <v>1.6299999999999999E-2</v>
      </c>
      <c r="W71" s="9">
        <v>2.8999999999999998E-3</v>
      </c>
    </row>
    <row r="72" spans="1:23">
      <c r="A72" s="9">
        <v>196601</v>
      </c>
      <c r="B72" s="9">
        <v>7.1999999999999998E-3</v>
      </c>
      <c r="C72" s="9">
        <v>3.8600000000000002E-2</v>
      </c>
      <c r="D72" s="9">
        <v>3.5700000000000003E-2</v>
      </c>
      <c r="E72" s="9">
        <v>5.4300000000000001E-2</v>
      </c>
      <c r="F72" s="9">
        <v>3.8E-3</v>
      </c>
      <c r="G72" s="9">
        <v>-8.9999999999999998E-4</v>
      </c>
      <c r="H72" s="9">
        <v>8.9200000000000002E-2</v>
      </c>
      <c r="I72" s="9">
        <v>4.7999999999999996E-3</v>
      </c>
      <c r="J72" s="9">
        <v>6.1699999999999998E-2</v>
      </c>
      <c r="K72" s="9">
        <v>2.58E-2</v>
      </c>
      <c r="L72" s="9">
        <v>-1.32E-2</v>
      </c>
      <c r="M72" s="9">
        <v>2.2700000000000001E-2</v>
      </c>
      <c r="N72" s="9">
        <v>4.0500000000000001E-2</v>
      </c>
      <c r="O72" s="9">
        <v>3.9699999999999999E-2</v>
      </c>
      <c r="P72" s="9">
        <v>2.12E-2</v>
      </c>
      <c r="Q72" s="9">
        <v>1.0800000000000001E-2</v>
      </c>
      <c r="R72" s="9">
        <v>-8.9999999999999998E-4</v>
      </c>
      <c r="S72" s="9">
        <v>7.0800000000000002E-2</v>
      </c>
      <c r="T72" s="9">
        <v>-3.44E-2</v>
      </c>
      <c r="U72" s="9">
        <v>-5.5199999999999999E-2</v>
      </c>
      <c r="V72" s="9">
        <v>1.8E-3</v>
      </c>
      <c r="W72" s="9">
        <v>7.9000000000000008E-3</v>
      </c>
    </row>
    <row r="73" spans="1:23">
      <c r="A73" s="9">
        <v>196602</v>
      </c>
      <c r="B73" s="9">
        <v>-1.21E-2</v>
      </c>
      <c r="C73" s="9">
        <v>4.4499999999999998E-2</v>
      </c>
      <c r="D73" s="9">
        <v>3.5999999999999999E-3</v>
      </c>
      <c r="E73" s="9">
        <v>4.5400000000000003E-2</v>
      </c>
      <c r="F73" s="9">
        <v>3.5000000000000001E-3</v>
      </c>
      <c r="G73" s="9">
        <v>-1.41E-2</v>
      </c>
      <c r="H73" s="9">
        <v>6.7699999999999996E-2</v>
      </c>
      <c r="I73" s="9">
        <v>-3.95E-2</v>
      </c>
      <c r="J73" s="9">
        <v>1.2E-2</v>
      </c>
      <c r="K73" s="9">
        <v>2.3999999999999998E-3</v>
      </c>
      <c r="L73" s="9">
        <v>-2.24E-2</v>
      </c>
      <c r="M73" s="9">
        <v>-2.4899999999999999E-2</v>
      </c>
      <c r="N73" s="9">
        <v>-1.4200000000000001E-2</v>
      </c>
      <c r="O73" s="9">
        <v>-2.2499999999999999E-2</v>
      </c>
      <c r="P73" s="9">
        <v>1.77E-2</v>
      </c>
      <c r="Q73" s="9">
        <v>3.1300000000000001E-2</v>
      </c>
      <c r="R73" s="9">
        <v>-2.1000000000000001E-2</v>
      </c>
      <c r="S73" s="9">
        <v>1.66E-2</v>
      </c>
      <c r="T73" s="9">
        <v>-4.5199999999999997E-2</v>
      </c>
      <c r="U73" s="9">
        <v>-2.5100000000000001E-2</v>
      </c>
      <c r="V73" s="9">
        <v>-2.4400000000000002E-2</v>
      </c>
      <c r="W73" s="9">
        <v>-2E-3</v>
      </c>
    </row>
    <row r="74" spans="1:23">
      <c r="A74" s="9">
        <v>196603</v>
      </c>
      <c r="B74" s="9">
        <v>-2.5100000000000001E-2</v>
      </c>
      <c r="C74" s="9">
        <v>9.4999999999999998E-3</v>
      </c>
      <c r="D74" s="9">
        <v>-2.0500000000000001E-2</v>
      </c>
      <c r="E74" s="9">
        <v>1.35E-2</v>
      </c>
      <c r="F74" s="9">
        <v>3.8E-3</v>
      </c>
      <c r="G74" s="9">
        <v>-2.9100000000000001E-2</v>
      </c>
      <c r="H74" s="9">
        <v>-3.6600000000000001E-2</v>
      </c>
      <c r="I74" s="9">
        <v>-1.9900000000000001E-2</v>
      </c>
      <c r="J74" s="9">
        <v>-4.24E-2</v>
      </c>
      <c r="K74" s="9">
        <v>2.5499999999999998E-2</v>
      </c>
      <c r="L74" s="9">
        <v>-4.9799999999999997E-2</v>
      </c>
      <c r="M74" s="9">
        <v>-1.4200000000000001E-2</v>
      </c>
      <c r="N74" s="9">
        <v>-3.5400000000000001E-2</v>
      </c>
      <c r="O74" s="9">
        <v>-2.6800000000000001E-2</v>
      </c>
      <c r="P74" s="9">
        <v>-5.6300000000000003E-2</v>
      </c>
      <c r="Q74" s="9">
        <v>-9.9000000000000008E-3</v>
      </c>
      <c r="R74" s="9">
        <v>-5.7000000000000002E-2</v>
      </c>
      <c r="S74" s="9">
        <v>-2.2499999999999999E-2</v>
      </c>
      <c r="T74" s="9">
        <v>-5.0000000000000001E-3</v>
      </c>
      <c r="U74" s="9">
        <v>-2.53E-2</v>
      </c>
      <c r="V74" s="9">
        <v>-4.4499999999999998E-2</v>
      </c>
      <c r="W74" s="9">
        <v>-4.2000000000000003E-2</v>
      </c>
    </row>
    <row r="75" spans="1:23">
      <c r="A75" s="9">
        <v>196604</v>
      </c>
      <c r="B75" s="9">
        <v>2.1399999999999999E-2</v>
      </c>
      <c r="C75" s="9">
        <v>3.4299999999999997E-2</v>
      </c>
      <c r="D75" s="9">
        <v>-4.4999999999999997E-3</v>
      </c>
      <c r="E75" s="9">
        <v>6.2100000000000002E-2</v>
      </c>
      <c r="F75" s="9">
        <v>3.3999999999999998E-3</v>
      </c>
      <c r="G75" s="9">
        <v>-8.3000000000000001E-3</v>
      </c>
      <c r="H75" s="9">
        <v>2.2800000000000001E-2</v>
      </c>
      <c r="I75" s="9">
        <v>2.5499999999999998E-2</v>
      </c>
      <c r="J75" s="9">
        <v>1.37E-2</v>
      </c>
      <c r="K75" s="9">
        <v>6.3299999999999995E-2</v>
      </c>
      <c r="L75" s="9">
        <v>5.0000000000000001E-4</v>
      </c>
      <c r="M75" s="9">
        <v>-1.11E-2</v>
      </c>
      <c r="N75" s="9">
        <v>-7.7000000000000002E-3</v>
      </c>
      <c r="O75" s="9">
        <v>1.3899999999999999E-2</v>
      </c>
      <c r="P75" s="9">
        <v>4.0300000000000002E-2</v>
      </c>
      <c r="Q75" s="9">
        <v>4.6899999999999997E-2</v>
      </c>
      <c r="R75" s="9">
        <v>-2.9000000000000001E-2</v>
      </c>
      <c r="S75" s="9">
        <v>4.2099999999999999E-2</v>
      </c>
      <c r="T75" s="9">
        <v>8.5000000000000006E-3</v>
      </c>
      <c r="U75" s="9">
        <v>2.2499999999999999E-2</v>
      </c>
      <c r="V75" s="9">
        <v>9.5999999999999992E-3</v>
      </c>
      <c r="W75" s="9">
        <v>3.6400000000000002E-2</v>
      </c>
    </row>
    <row r="76" spans="1:23">
      <c r="A76" s="9">
        <v>196605</v>
      </c>
      <c r="B76" s="9">
        <v>-5.6599999999999998E-2</v>
      </c>
      <c r="C76" s="9">
        <v>-4.65E-2</v>
      </c>
      <c r="D76" s="9">
        <v>-1.6500000000000001E-2</v>
      </c>
      <c r="E76" s="9">
        <v>-4.7300000000000002E-2</v>
      </c>
      <c r="F76" s="9">
        <v>4.1000000000000003E-3</v>
      </c>
      <c r="G76" s="9">
        <v>-4.36E-2</v>
      </c>
      <c r="H76" s="9">
        <v>-7.3400000000000007E-2</v>
      </c>
      <c r="I76" s="9">
        <v>-3.7400000000000003E-2</v>
      </c>
      <c r="J76" s="9">
        <v>-8.7999999999999995E-2</v>
      </c>
      <c r="K76" s="9">
        <v>-8.4500000000000006E-2</v>
      </c>
      <c r="L76" s="9">
        <v>-4.9799999999999997E-2</v>
      </c>
      <c r="M76" s="9">
        <v>-4.2000000000000003E-2</v>
      </c>
      <c r="N76" s="9">
        <v>-6.4199999999999993E-2</v>
      </c>
      <c r="O76" s="9">
        <v>-8.3199999999999996E-2</v>
      </c>
      <c r="P76" s="9">
        <v>-6.54E-2</v>
      </c>
      <c r="Q76" s="9">
        <v>-6.08E-2</v>
      </c>
      <c r="R76" s="9">
        <v>-7.5300000000000006E-2</v>
      </c>
      <c r="S76" s="9">
        <v>-9.6199999999999994E-2</v>
      </c>
      <c r="T76" s="9">
        <v>-3.1399999999999997E-2</v>
      </c>
      <c r="U76" s="9">
        <v>-2.7799999999999998E-2</v>
      </c>
      <c r="V76" s="9">
        <v>-4.3099999999999999E-2</v>
      </c>
      <c r="W76" s="9">
        <v>-5.2900000000000003E-2</v>
      </c>
    </row>
    <row r="77" spans="1:23">
      <c r="A77" s="9">
        <v>196606</v>
      </c>
      <c r="B77" s="9">
        <v>-1.44E-2</v>
      </c>
      <c r="C77" s="9">
        <v>1.06E-2</v>
      </c>
      <c r="D77" s="9">
        <v>4.8999999999999998E-3</v>
      </c>
      <c r="E77" s="9">
        <v>3.3099999999999997E-2</v>
      </c>
      <c r="F77" s="9">
        <v>3.8E-3</v>
      </c>
      <c r="G77" s="9">
        <v>-2.8000000000000001E-2</v>
      </c>
      <c r="H77" s="9">
        <v>-2.4299999999999999E-2</v>
      </c>
      <c r="I77" s="9">
        <v>-2.5700000000000001E-2</v>
      </c>
      <c r="J77" s="9">
        <v>-2.2100000000000002E-2</v>
      </c>
      <c r="K77" s="9">
        <v>-3.0999999999999999E-3</v>
      </c>
      <c r="L77" s="9">
        <v>-4.3700000000000003E-2</v>
      </c>
      <c r="M77" s="9">
        <v>-5.8999999999999999E-3</v>
      </c>
      <c r="N77" s="9">
        <v>-2.2499999999999999E-2</v>
      </c>
      <c r="O77" s="9">
        <v>-1.2699999999999999E-2</v>
      </c>
      <c r="P77" s="9">
        <v>-1.6999999999999999E-3</v>
      </c>
      <c r="Q77" s="9">
        <v>-1.2E-2</v>
      </c>
      <c r="R77" s="9">
        <v>-3.1300000000000001E-2</v>
      </c>
      <c r="S77" s="9">
        <v>2.1299999999999999E-2</v>
      </c>
      <c r="T77" s="9">
        <v>-2.1600000000000001E-2</v>
      </c>
      <c r="U77" s="9">
        <v>-3.0099999999999998E-2</v>
      </c>
      <c r="V77" s="9">
        <v>-2.47E-2</v>
      </c>
      <c r="W77" s="9">
        <v>1.8E-3</v>
      </c>
    </row>
    <row r="78" spans="1:23">
      <c r="A78" s="9">
        <v>196607</v>
      </c>
      <c r="B78" s="9">
        <v>-1.6299999999999999E-2</v>
      </c>
      <c r="C78" s="9">
        <v>-3.2000000000000002E-3</v>
      </c>
      <c r="D78" s="9">
        <v>8.2000000000000007E-3</v>
      </c>
      <c r="E78" s="9">
        <v>-1.41E-2</v>
      </c>
      <c r="F78" s="9">
        <v>3.5000000000000001E-3</v>
      </c>
      <c r="G78" s="9">
        <v>-1.11E-2</v>
      </c>
      <c r="H78" s="9">
        <v>5.0000000000000001E-4</v>
      </c>
      <c r="I78" s="9">
        <v>3.0000000000000001E-3</v>
      </c>
      <c r="J78" s="9">
        <v>-3.8899999999999997E-2</v>
      </c>
      <c r="K78" s="9">
        <v>-3.8300000000000001E-2</v>
      </c>
      <c r="L78" s="9">
        <v>-1.49E-2</v>
      </c>
      <c r="M78" s="9">
        <v>-7.4000000000000003E-3</v>
      </c>
      <c r="N78" s="9">
        <v>-1.6799999999999999E-2</v>
      </c>
      <c r="O78" s="9">
        <v>-4.4299999999999999E-2</v>
      </c>
      <c r="P78" s="9">
        <v>-7.0000000000000001E-3</v>
      </c>
      <c r="Q78" s="9">
        <v>-2.8299999999999999E-2</v>
      </c>
      <c r="R78" s="9">
        <v>-4.3E-3</v>
      </c>
      <c r="S78" s="9">
        <v>-4.2700000000000002E-2</v>
      </c>
      <c r="T78" s="9">
        <v>-5.3E-3</v>
      </c>
      <c r="U78" s="9">
        <v>-2.1899999999999999E-2</v>
      </c>
      <c r="V78" s="9">
        <v>-2.4E-2</v>
      </c>
      <c r="W78" s="9">
        <v>-1.01E-2</v>
      </c>
    </row>
    <row r="79" spans="1:23">
      <c r="A79" s="9">
        <v>196608</v>
      </c>
      <c r="B79" s="9">
        <v>-7.9100000000000004E-2</v>
      </c>
      <c r="C79" s="9">
        <v>-3.32E-2</v>
      </c>
      <c r="D79" s="9">
        <v>5.5999999999999999E-3</v>
      </c>
      <c r="E79" s="9">
        <v>-2.0799999999999999E-2</v>
      </c>
      <c r="F79" s="9">
        <v>4.1000000000000003E-3</v>
      </c>
      <c r="G79" s="9">
        <v>-6.5699999999999995E-2</v>
      </c>
      <c r="H79" s="9">
        <v>-9.6600000000000005E-2</v>
      </c>
      <c r="I79" s="9">
        <v>-6.7400000000000002E-2</v>
      </c>
      <c r="J79" s="9">
        <v>-0.1072</v>
      </c>
      <c r="K79" s="9">
        <v>-9.9199999999999997E-2</v>
      </c>
      <c r="L79" s="9">
        <v>-9.4700000000000006E-2</v>
      </c>
      <c r="M79" s="9">
        <v>-6.3299999999999995E-2</v>
      </c>
      <c r="N79" s="9">
        <v>-0.1033</v>
      </c>
      <c r="O79" s="9">
        <v>-7.9000000000000001E-2</v>
      </c>
      <c r="P79" s="9">
        <v>-9.6799999999999997E-2</v>
      </c>
      <c r="Q79" s="9">
        <v>-6.7799999999999999E-2</v>
      </c>
      <c r="R79" s="9">
        <v>-7.9600000000000004E-2</v>
      </c>
      <c r="S79" s="9">
        <v>-0.11990000000000001</v>
      </c>
      <c r="T79" s="9">
        <v>-9.0200000000000002E-2</v>
      </c>
      <c r="U79" s="9">
        <v>-6.3799999999999996E-2</v>
      </c>
      <c r="V79" s="9">
        <v>-9.1899999999999996E-2</v>
      </c>
      <c r="W79" s="9">
        <v>-6.5299999999999997E-2</v>
      </c>
    </row>
    <row r="80" spans="1:23">
      <c r="A80" s="9">
        <v>196609</v>
      </c>
      <c r="B80" s="9">
        <v>-1.06E-2</v>
      </c>
      <c r="C80" s="9">
        <v>-1.0999999999999999E-2</v>
      </c>
      <c r="D80" s="9">
        <v>5.0000000000000001E-3</v>
      </c>
      <c r="E80" s="9">
        <v>-1.77E-2</v>
      </c>
      <c r="F80" s="9">
        <v>4.0000000000000001E-3</v>
      </c>
      <c r="G80" s="9">
        <v>-1.66E-2</v>
      </c>
      <c r="H80" s="9">
        <v>-2.2499999999999999E-2</v>
      </c>
      <c r="I80" s="9">
        <v>3.4799999999999998E-2</v>
      </c>
      <c r="J80" s="9">
        <v>-0.05</v>
      </c>
      <c r="K80" s="9">
        <v>-5.4699999999999999E-2</v>
      </c>
      <c r="L80" s="9">
        <v>-7.9200000000000007E-2</v>
      </c>
      <c r="M80" s="9">
        <v>-7.9000000000000008E-3</v>
      </c>
      <c r="N80" s="9">
        <v>-2.46E-2</v>
      </c>
      <c r="O80" s="9">
        <v>-2.69E-2</v>
      </c>
      <c r="P80" s="9">
        <v>-1.15E-2</v>
      </c>
      <c r="Q80" s="9">
        <v>-3.5200000000000002E-2</v>
      </c>
      <c r="R80" s="9">
        <v>4.4000000000000003E-3</v>
      </c>
      <c r="S80" s="9">
        <v>-3.1099999999999999E-2</v>
      </c>
      <c r="T80" s="9">
        <v>3.9699999999999999E-2</v>
      </c>
      <c r="U80" s="9">
        <v>-2.3800000000000002E-2</v>
      </c>
      <c r="V80" s="9">
        <v>-4.7000000000000002E-3</v>
      </c>
      <c r="W80" s="9">
        <v>-5.5999999999999999E-3</v>
      </c>
    </row>
    <row r="81" spans="1:23">
      <c r="A81" s="9">
        <v>196610</v>
      </c>
      <c r="B81" s="9">
        <v>3.8600000000000002E-2</v>
      </c>
      <c r="C81" s="9">
        <v>-6.59E-2</v>
      </c>
      <c r="D81" s="9">
        <v>2.81E-2</v>
      </c>
      <c r="E81" s="9">
        <v>-5.1299999999999998E-2</v>
      </c>
      <c r="F81" s="9">
        <v>4.4999999999999997E-3</v>
      </c>
      <c r="G81" s="9">
        <v>7.3800000000000004E-2</v>
      </c>
      <c r="H81" s="9">
        <v>-2.0500000000000001E-2</v>
      </c>
      <c r="I81" s="9">
        <v>7.3700000000000002E-2</v>
      </c>
      <c r="J81" s="9">
        <v>-0.05</v>
      </c>
      <c r="K81" s="9">
        <v>2.06E-2</v>
      </c>
      <c r="L81" s="9">
        <v>1.46E-2</v>
      </c>
      <c r="M81" s="9">
        <v>4.3099999999999999E-2</v>
      </c>
      <c r="N81" s="9">
        <v>9.1999999999999998E-3</v>
      </c>
      <c r="O81" s="9">
        <v>6.3200000000000006E-2</v>
      </c>
      <c r="P81" s="9">
        <v>3.0999999999999999E-3</v>
      </c>
      <c r="Q81" s="9">
        <v>5.0000000000000001E-3</v>
      </c>
      <c r="R81" s="9">
        <v>-1.4200000000000001E-2</v>
      </c>
      <c r="S81" s="9">
        <v>-1.15E-2</v>
      </c>
      <c r="T81" s="9">
        <v>9.5000000000000001E-2</v>
      </c>
      <c r="U81" s="9">
        <v>-2.0500000000000001E-2</v>
      </c>
      <c r="V81" s="9">
        <v>9.8699999999999996E-2</v>
      </c>
      <c r="W81" s="9">
        <v>5.7799999999999997E-2</v>
      </c>
    </row>
    <row r="82" spans="1:23">
      <c r="A82" s="9">
        <v>196611</v>
      </c>
      <c r="B82" s="9">
        <v>1.4E-2</v>
      </c>
      <c r="C82" s="9">
        <v>4.3299999999999998E-2</v>
      </c>
      <c r="D82" s="9">
        <v>-4.5999999999999999E-2</v>
      </c>
      <c r="E82" s="9">
        <v>5.7299999999999997E-2</v>
      </c>
      <c r="F82" s="9">
        <v>4.0000000000000001E-3</v>
      </c>
      <c r="G82" s="9">
        <v>2.3900000000000001E-2</v>
      </c>
      <c r="H82" s="9">
        <v>8.9700000000000002E-2</v>
      </c>
      <c r="I82" s="9">
        <v>-1.66E-2</v>
      </c>
      <c r="J82" s="9">
        <v>2.3E-3</v>
      </c>
      <c r="K82" s="9">
        <v>6.5199999999999994E-2</v>
      </c>
      <c r="L82" s="9">
        <v>-2.23E-2</v>
      </c>
      <c r="M82" s="9">
        <v>4.7800000000000002E-2</v>
      </c>
      <c r="N82" s="9">
        <v>3.3099999999999997E-2</v>
      </c>
      <c r="O82" s="9">
        <v>-6.6E-3</v>
      </c>
      <c r="P82" s="9">
        <v>-1.34E-2</v>
      </c>
      <c r="Q82" s="9">
        <v>8.4599999999999995E-2</v>
      </c>
      <c r="R82" s="9">
        <v>-6.5799999999999997E-2</v>
      </c>
      <c r="S82" s="9">
        <v>0.11269999999999999</v>
      </c>
      <c r="T82" s="9">
        <v>-1.7600000000000001E-2</v>
      </c>
      <c r="U82" s="9">
        <v>-2.0999999999999999E-3</v>
      </c>
      <c r="V82" s="9">
        <v>2.63E-2</v>
      </c>
      <c r="W82" s="9">
        <v>-3.8E-3</v>
      </c>
    </row>
    <row r="83" spans="1:23">
      <c r="A83" s="9">
        <v>196612</v>
      </c>
      <c r="B83" s="9">
        <v>1.2999999999999999E-3</v>
      </c>
      <c r="C83" s="9">
        <v>1.8499999999999999E-2</v>
      </c>
      <c r="D83" s="9">
        <v>-1.29E-2</v>
      </c>
      <c r="E83" s="9">
        <v>1.0699999999999999E-2</v>
      </c>
      <c r="F83" s="9">
        <v>4.0000000000000001E-3</v>
      </c>
      <c r="G83" s="9">
        <v>-6.0000000000000001E-3</v>
      </c>
      <c r="H83" s="9">
        <v>2.4299999999999999E-2</v>
      </c>
      <c r="I83" s="9">
        <v>-8.0999999999999996E-3</v>
      </c>
      <c r="J83" s="9">
        <v>4.7999999999999996E-3</v>
      </c>
      <c r="K83" s="9">
        <v>-2.06E-2</v>
      </c>
      <c r="L83" s="9">
        <v>1.8200000000000001E-2</v>
      </c>
      <c r="M83" s="9">
        <v>-1.7399999999999999E-2</v>
      </c>
      <c r="N83" s="9">
        <v>2.5499999999999998E-2</v>
      </c>
      <c r="O83" s="9">
        <v>2.86E-2</v>
      </c>
      <c r="P83" s="9">
        <v>4.9799999999999997E-2</v>
      </c>
      <c r="Q83" s="9">
        <v>-2.2000000000000001E-3</v>
      </c>
      <c r="R83" s="9">
        <v>-1.4800000000000001E-2</v>
      </c>
      <c r="S83" s="9">
        <v>9.2999999999999992E-3</v>
      </c>
      <c r="T83" s="9">
        <v>1.7100000000000001E-2</v>
      </c>
      <c r="U83" s="9">
        <v>-4.8500000000000001E-2</v>
      </c>
      <c r="V83" s="9">
        <v>3.0499999999999999E-2</v>
      </c>
      <c r="W83" s="9">
        <v>8.8999999999999999E-3</v>
      </c>
    </row>
    <row r="84" spans="1:23">
      <c r="A84" s="9">
        <v>196701</v>
      </c>
      <c r="B84" s="9">
        <v>8.1500000000000003E-2</v>
      </c>
      <c r="C84" s="9">
        <v>8.43E-2</v>
      </c>
      <c r="D84" s="9">
        <v>2.0299999999999999E-2</v>
      </c>
      <c r="E84" s="9">
        <v>-6.7500000000000004E-2</v>
      </c>
      <c r="F84" s="9">
        <v>4.3E-3</v>
      </c>
      <c r="G84" s="9">
        <v>6.2700000000000006E-2</v>
      </c>
      <c r="H84" s="9">
        <v>0.11600000000000001</v>
      </c>
      <c r="I84" s="9">
        <v>2.7699999999999999E-2</v>
      </c>
      <c r="J84" s="9">
        <v>0.11749999999999999</v>
      </c>
      <c r="K84" s="9">
        <v>7.4800000000000005E-2</v>
      </c>
      <c r="L84" s="9">
        <v>0.1104</v>
      </c>
      <c r="M84" s="9">
        <v>6.54E-2</v>
      </c>
      <c r="N84" s="9">
        <v>0.15</v>
      </c>
      <c r="O84" s="9">
        <v>0.15</v>
      </c>
      <c r="P84" s="9">
        <v>6.5500000000000003E-2</v>
      </c>
      <c r="Q84" s="9">
        <v>0.10299999999999999</v>
      </c>
      <c r="R84" s="9">
        <v>0.14929999999999999</v>
      </c>
      <c r="S84" s="9">
        <v>0.1148</v>
      </c>
      <c r="T84" s="9">
        <v>2.3800000000000002E-2</v>
      </c>
      <c r="U84" s="9">
        <v>0.1103</v>
      </c>
      <c r="V84" s="9">
        <v>8.5900000000000004E-2</v>
      </c>
      <c r="W84" s="9">
        <v>7.9200000000000007E-2</v>
      </c>
    </row>
    <row r="85" spans="1:23">
      <c r="A85" s="9">
        <v>196702</v>
      </c>
      <c r="B85" s="9">
        <v>7.7999999999999996E-3</v>
      </c>
      <c r="C85" s="9">
        <v>3.3700000000000001E-2</v>
      </c>
      <c r="D85" s="9">
        <v>-2.2599999999999999E-2</v>
      </c>
      <c r="E85" s="9">
        <v>3.56E-2</v>
      </c>
      <c r="F85" s="9">
        <v>3.5999999999999999E-3</v>
      </c>
      <c r="G85" s="9">
        <v>1.46E-2</v>
      </c>
      <c r="H85" s="9">
        <v>-1.23E-2</v>
      </c>
      <c r="I85" s="9">
        <v>-6.1999999999999998E-3</v>
      </c>
      <c r="J85" s="9">
        <v>3.2099999999999997E-2</v>
      </c>
      <c r="K85" s="9">
        <v>3.73E-2</v>
      </c>
      <c r="L85" s="9">
        <v>-8.8000000000000005E-3</v>
      </c>
      <c r="M85" s="9">
        <v>5.4999999999999997E-3</v>
      </c>
      <c r="N85" s="9">
        <v>1.15E-2</v>
      </c>
      <c r="O85" s="9">
        <v>-3.7600000000000001E-2</v>
      </c>
      <c r="P85" s="9">
        <v>1.3100000000000001E-2</v>
      </c>
      <c r="Q85" s="9">
        <v>4.0899999999999999E-2</v>
      </c>
      <c r="R85" s="9">
        <v>-1.4800000000000001E-2</v>
      </c>
      <c r="S85" s="9">
        <v>-3.5999999999999999E-3</v>
      </c>
      <c r="T85" s="9">
        <v>-2.0799999999999999E-2</v>
      </c>
      <c r="U85" s="9">
        <v>2.2499999999999999E-2</v>
      </c>
      <c r="V85" s="9">
        <v>-1.8E-3</v>
      </c>
      <c r="W85" s="9">
        <v>2.1100000000000001E-2</v>
      </c>
    </row>
    <row r="86" spans="1:23">
      <c r="A86" s="9">
        <v>196703</v>
      </c>
      <c r="B86" s="9">
        <v>3.9899999999999998E-2</v>
      </c>
      <c r="C86" s="9">
        <v>1.7399999999999999E-2</v>
      </c>
      <c r="D86" s="9">
        <v>1.9E-3</v>
      </c>
      <c r="E86" s="9">
        <v>1.43E-2</v>
      </c>
      <c r="F86" s="9">
        <v>3.8999999999999998E-3</v>
      </c>
      <c r="G86" s="9">
        <v>3.61E-2</v>
      </c>
      <c r="H86" s="9">
        <v>4.7800000000000002E-2</v>
      </c>
      <c r="I86" s="9">
        <v>3.5000000000000003E-2</v>
      </c>
      <c r="J86" s="9">
        <v>2.5999999999999999E-2</v>
      </c>
      <c r="K86" s="9">
        <v>1.9800000000000002E-2</v>
      </c>
      <c r="L86" s="9">
        <v>3.4700000000000002E-2</v>
      </c>
      <c r="M86" s="9">
        <v>7.5600000000000001E-2</v>
      </c>
      <c r="N86" s="9">
        <v>8.1900000000000001E-2</v>
      </c>
      <c r="O86" s="9">
        <v>4.7699999999999999E-2</v>
      </c>
      <c r="P86" s="9">
        <v>0.12540000000000001</v>
      </c>
      <c r="Q86" s="9">
        <v>6.9400000000000003E-2</v>
      </c>
      <c r="R86" s="9">
        <v>6.08E-2</v>
      </c>
      <c r="S86" s="9">
        <v>4.4900000000000002E-2</v>
      </c>
      <c r="T86" s="9">
        <v>1.15E-2</v>
      </c>
      <c r="U86" s="9">
        <v>1.72E-2</v>
      </c>
      <c r="V86" s="9">
        <v>8.9999999999999993E-3</v>
      </c>
      <c r="W86" s="9">
        <v>3.0300000000000001E-2</v>
      </c>
    </row>
    <row r="87" spans="1:23">
      <c r="A87" s="9">
        <v>196704</v>
      </c>
      <c r="B87" s="9">
        <v>3.8899999999999997E-2</v>
      </c>
      <c r="C87" s="9">
        <v>5.7000000000000002E-3</v>
      </c>
      <c r="D87" s="9">
        <v>-2.5399999999999999E-2</v>
      </c>
      <c r="E87" s="9">
        <v>6.1999999999999998E-3</v>
      </c>
      <c r="F87" s="9">
        <v>3.2000000000000002E-3</v>
      </c>
      <c r="G87" s="9">
        <v>4.02E-2</v>
      </c>
      <c r="H87" s="9">
        <v>5.4100000000000002E-2</v>
      </c>
      <c r="I87" s="9">
        <v>1.66E-2</v>
      </c>
      <c r="J87" s="9">
        <v>4.7199999999999999E-2</v>
      </c>
      <c r="K87" s="9">
        <v>5.28E-2</v>
      </c>
      <c r="L87" s="9">
        <v>5.7299999999999997E-2</v>
      </c>
      <c r="M87" s="9">
        <v>3.6900000000000002E-2</v>
      </c>
      <c r="N87" s="9">
        <v>2.87E-2</v>
      </c>
      <c r="O87" s="9">
        <v>2.8500000000000001E-2</v>
      </c>
      <c r="P87" s="9">
        <v>7.4200000000000002E-2</v>
      </c>
      <c r="Q87" s="9">
        <v>6.5500000000000003E-2</v>
      </c>
      <c r="R87" s="9">
        <v>0.1057</v>
      </c>
      <c r="S87" s="9">
        <v>1.8800000000000001E-2</v>
      </c>
      <c r="T87" s="9">
        <v>1.55E-2</v>
      </c>
      <c r="U87" s="9">
        <v>9.4399999999999998E-2</v>
      </c>
      <c r="V87" s="9">
        <v>1.5E-3</v>
      </c>
      <c r="W87" s="9">
        <v>1.6799999999999999E-2</v>
      </c>
    </row>
    <row r="88" spans="1:23">
      <c r="A88" s="9">
        <v>196705</v>
      </c>
      <c r="B88" s="9">
        <v>-4.3299999999999998E-2</v>
      </c>
      <c r="C88" s="9">
        <v>0.02</v>
      </c>
      <c r="D88" s="9">
        <v>8.8999999999999999E-3</v>
      </c>
      <c r="E88" s="9">
        <v>5.8999999999999999E-3</v>
      </c>
      <c r="F88" s="9">
        <v>3.3E-3</v>
      </c>
      <c r="G88" s="9">
        <v>-2.29E-2</v>
      </c>
      <c r="H88" s="9">
        <v>7.0000000000000001E-3</v>
      </c>
      <c r="I88" s="9">
        <v>-2.76E-2</v>
      </c>
      <c r="J88" s="9">
        <v>-1.5100000000000001E-2</v>
      </c>
      <c r="K88" s="9">
        <v>-7.0800000000000002E-2</v>
      </c>
      <c r="L88" s="9">
        <v>-6.1800000000000001E-2</v>
      </c>
      <c r="M88" s="9">
        <v>-4.99E-2</v>
      </c>
      <c r="N88" s="9">
        <v>-4.5499999999999999E-2</v>
      </c>
      <c r="O88" s="9">
        <v>-2.2499999999999999E-2</v>
      </c>
      <c r="P88" s="9">
        <v>-2.0799999999999999E-2</v>
      </c>
      <c r="Q88" s="9">
        <v>-3.9E-2</v>
      </c>
      <c r="R88" s="9">
        <v>-7.0400000000000004E-2</v>
      </c>
      <c r="S88" s="9">
        <v>-1.34E-2</v>
      </c>
      <c r="T88" s="9">
        <v>-4.4499999999999998E-2</v>
      </c>
      <c r="U88" s="9">
        <v>-5.5100000000000003E-2</v>
      </c>
      <c r="V88" s="9">
        <v>-2.7099999999999999E-2</v>
      </c>
      <c r="W88" s="9">
        <v>-5.11E-2</v>
      </c>
    </row>
    <row r="89" spans="1:23">
      <c r="A89" s="9">
        <v>196706</v>
      </c>
      <c r="B89" s="9">
        <v>2.41E-2</v>
      </c>
      <c r="C89" s="9">
        <v>0.06</v>
      </c>
      <c r="D89" s="9">
        <v>9.4999999999999998E-3</v>
      </c>
      <c r="E89" s="9">
        <v>6.0400000000000002E-2</v>
      </c>
      <c r="F89" s="9">
        <v>2.7000000000000001E-3</v>
      </c>
      <c r="G89" s="9">
        <v>3.6799999999999999E-2</v>
      </c>
      <c r="H89" s="9">
        <v>5.16E-2</v>
      </c>
      <c r="I89" s="9">
        <v>2.9000000000000001E-2</v>
      </c>
      <c r="J89" s="9">
        <v>1.4800000000000001E-2</v>
      </c>
      <c r="K89" s="9">
        <v>2.0199999999999999E-2</v>
      </c>
      <c r="L89" s="9">
        <v>-6.3E-3</v>
      </c>
      <c r="M89" s="9">
        <v>4.9500000000000002E-2</v>
      </c>
      <c r="N89" s="9">
        <v>4.0800000000000003E-2</v>
      </c>
      <c r="O89" s="9">
        <v>1.2E-2</v>
      </c>
      <c r="P89" s="9">
        <v>4.3799999999999999E-2</v>
      </c>
      <c r="Q89" s="9">
        <v>5.8099999999999999E-2</v>
      </c>
      <c r="R89" s="9">
        <v>1.1000000000000001E-3</v>
      </c>
      <c r="S89" s="9">
        <v>4.2299999999999997E-2</v>
      </c>
      <c r="T89" s="9">
        <v>-1.5900000000000001E-2</v>
      </c>
      <c r="U89" s="9">
        <v>3.1600000000000003E-2</v>
      </c>
      <c r="V89" s="9">
        <v>3.49E-2</v>
      </c>
      <c r="W89" s="9">
        <v>1.18E-2</v>
      </c>
    </row>
    <row r="90" spans="1:23">
      <c r="A90" s="9">
        <v>196707</v>
      </c>
      <c r="B90" s="9">
        <v>4.58E-2</v>
      </c>
      <c r="C90" s="9">
        <v>3.09E-2</v>
      </c>
      <c r="D90" s="9">
        <v>2.6499999999999999E-2</v>
      </c>
      <c r="E90" s="9">
        <v>-1.09E-2</v>
      </c>
      <c r="F90" s="9">
        <v>3.0999999999999999E-3</v>
      </c>
      <c r="G90" s="9">
        <v>5.1900000000000002E-2</v>
      </c>
      <c r="H90" s="9">
        <v>0.1201</v>
      </c>
      <c r="I90" s="9">
        <v>6.8099999999999994E-2</v>
      </c>
      <c r="J90" s="9">
        <v>6.3600000000000004E-2</v>
      </c>
      <c r="K90" s="9">
        <v>5.8099999999999999E-2</v>
      </c>
      <c r="L90" s="9">
        <v>4.07E-2</v>
      </c>
      <c r="M90" s="9">
        <v>5.5300000000000002E-2</v>
      </c>
      <c r="N90" s="9">
        <v>6.59E-2</v>
      </c>
      <c r="O90" s="9">
        <v>7.4300000000000005E-2</v>
      </c>
      <c r="P90" s="9">
        <v>4.7800000000000002E-2</v>
      </c>
      <c r="Q90" s="9">
        <v>4.2299999999999997E-2</v>
      </c>
      <c r="R90" s="9">
        <v>7.9299999999999995E-2</v>
      </c>
      <c r="S90" s="9">
        <v>5.8599999999999999E-2</v>
      </c>
      <c r="T90" s="9">
        <v>1.9800000000000002E-2</v>
      </c>
      <c r="U90" s="9">
        <v>5.6300000000000003E-2</v>
      </c>
      <c r="V90" s="9">
        <v>6.6500000000000004E-2</v>
      </c>
      <c r="W90" s="9">
        <v>2.3E-3</v>
      </c>
    </row>
    <row r="91" spans="1:23">
      <c r="A91" s="9">
        <v>196708</v>
      </c>
      <c r="B91" s="9">
        <v>-8.8999999999999999E-3</v>
      </c>
      <c r="C91" s="9">
        <v>4.7999999999999996E-3</v>
      </c>
      <c r="D91" s="9">
        <v>1.46E-2</v>
      </c>
      <c r="E91" s="9">
        <v>-1.41E-2</v>
      </c>
      <c r="F91" s="9">
        <v>3.0999999999999999E-3</v>
      </c>
      <c r="G91" s="9">
        <v>-1.77E-2</v>
      </c>
      <c r="H91" s="9">
        <v>-3.1300000000000001E-2</v>
      </c>
      <c r="I91" s="9">
        <v>-1.9699999999999999E-2</v>
      </c>
      <c r="J91" s="9">
        <v>3.5799999999999998E-2</v>
      </c>
      <c r="K91" s="9">
        <v>-4.8999999999999998E-3</v>
      </c>
      <c r="L91" s="9">
        <v>-8.5000000000000006E-3</v>
      </c>
      <c r="M91" s="9">
        <v>-6.1999999999999998E-3</v>
      </c>
      <c r="N91" s="9">
        <v>2.4199999999999999E-2</v>
      </c>
      <c r="O91" s="9">
        <v>4.5999999999999999E-3</v>
      </c>
      <c r="P91" s="9">
        <v>-2.2499999999999999E-2</v>
      </c>
      <c r="Q91" s="9">
        <v>-7.1999999999999998E-3</v>
      </c>
      <c r="R91" s="9">
        <v>-7.1000000000000004E-3</v>
      </c>
      <c r="S91" s="9">
        <v>-3.4299999999999997E-2</v>
      </c>
      <c r="T91" s="9">
        <v>-1.0200000000000001E-2</v>
      </c>
      <c r="U91" s="9">
        <v>6.9999999999999999E-4</v>
      </c>
      <c r="V91" s="9">
        <v>1.7999999999999999E-2</v>
      </c>
      <c r="W91" s="9">
        <v>-1.0500000000000001E-2</v>
      </c>
    </row>
    <row r="92" spans="1:23">
      <c r="A92" s="9">
        <v>196709</v>
      </c>
      <c r="B92" s="9">
        <v>3.1099999999999999E-2</v>
      </c>
      <c r="C92" s="9">
        <v>3.09E-2</v>
      </c>
      <c r="D92" s="9">
        <v>-2.46E-2</v>
      </c>
      <c r="E92" s="9">
        <v>2.5499999999999998E-2</v>
      </c>
      <c r="F92" s="9">
        <v>3.2000000000000002E-3</v>
      </c>
      <c r="G92" s="9">
        <v>1.9599999999999999E-2</v>
      </c>
      <c r="H92" s="9">
        <v>6.0900000000000003E-2</v>
      </c>
      <c r="I92" s="9">
        <v>3.1099999999999999E-2</v>
      </c>
      <c r="J92" s="9">
        <v>8.8200000000000001E-2</v>
      </c>
      <c r="K92" s="9">
        <v>3.85E-2</v>
      </c>
      <c r="L92" s="9">
        <v>5.2600000000000001E-2</v>
      </c>
      <c r="M92" s="9">
        <v>1.24E-2</v>
      </c>
      <c r="N92" s="9">
        <v>3.2899999999999999E-2</v>
      </c>
      <c r="O92" s="9">
        <v>-6.9999999999999999E-4</v>
      </c>
      <c r="P92" s="9">
        <v>1.35E-2</v>
      </c>
      <c r="Q92" s="9">
        <v>7.7499999999999999E-2</v>
      </c>
      <c r="R92" s="9">
        <v>5.0999999999999997E-2</v>
      </c>
      <c r="S92" s="9">
        <v>-3.1600000000000003E-2</v>
      </c>
      <c r="T92" s="9">
        <v>-4.4000000000000003E-3</v>
      </c>
      <c r="U92" s="9">
        <v>1.6199999999999999E-2</v>
      </c>
      <c r="V92" s="9">
        <v>2.86E-2</v>
      </c>
      <c r="W92" s="9">
        <v>3.2399999999999998E-2</v>
      </c>
    </row>
    <row r="93" spans="1:23">
      <c r="A93" s="9">
        <v>196710</v>
      </c>
      <c r="B93" s="9">
        <v>-3.09E-2</v>
      </c>
      <c r="C93" s="9">
        <v>1.4200000000000001E-2</v>
      </c>
      <c r="D93" s="9">
        <v>-3.3799999999999997E-2</v>
      </c>
      <c r="E93" s="9">
        <v>3.6600000000000001E-2</v>
      </c>
      <c r="F93" s="9">
        <v>3.8999999999999998E-3</v>
      </c>
      <c r="G93" s="9">
        <v>-3.7400000000000003E-2</v>
      </c>
      <c r="H93" s="9">
        <v>-6.0699999999999997E-2</v>
      </c>
      <c r="I93" s="9">
        <v>-1.8800000000000001E-2</v>
      </c>
      <c r="J93" s="9">
        <v>-1.44E-2</v>
      </c>
      <c r="K93" s="9">
        <v>-7.7000000000000002E-3</v>
      </c>
      <c r="L93" s="9">
        <v>-6.8900000000000003E-2</v>
      </c>
      <c r="M93" s="9">
        <v>-3.1699999999999999E-2</v>
      </c>
      <c r="N93" s="9">
        <v>-5.6500000000000002E-2</v>
      </c>
      <c r="O93" s="9">
        <v>-0.10440000000000001</v>
      </c>
      <c r="P93" s="9">
        <v>-7.9200000000000007E-2</v>
      </c>
      <c r="Q93" s="9">
        <v>1.7100000000000001E-2</v>
      </c>
      <c r="R93" s="9">
        <v>-5.3499999999999999E-2</v>
      </c>
      <c r="S93" s="9">
        <v>-7.7700000000000005E-2</v>
      </c>
      <c r="T93" s="9">
        <v>-5.8099999999999999E-2</v>
      </c>
      <c r="U93" s="9">
        <v>3.0999999999999999E-3</v>
      </c>
      <c r="V93" s="9">
        <v>-4.3900000000000002E-2</v>
      </c>
      <c r="W93" s="9">
        <v>-2.07E-2</v>
      </c>
    </row>
    <row r="94" spans="1:23">
      <c r="A94" s="9">
        <v>196711</v>
      </c>
      <c r="B94" s="9">
        <v>3.7000000000000002E-3</v>
      </c>
      <c r="C94" s="9">
        <v>2E-3</v>
      </c>
      <c r="D94" s="9">
        <v>-1.7100000000000001E-2</v>
      </c>
      <c r="E94" s="9">
        <v>1.29E-2</v>
      </c>
      <c r="F94" s="9">
        <v>3.5999999999999999E-3</v>
      </c>
      <c r="G94" s="9">
        <v>2.5000000000000001E-3</v>
      </c>
      <c r="H94" s="9">
        <v>4.4000000000000003E-3</v>
      </c>
      <c r="I94" s="9">
        <v>9.4000000000000004E-3</v>
      </c>
      <c r="J94" s="9">
        <v>6.1999999999999998E-3</v>
      </c>
      <c r="K94" s="9">
        <v>1.83E-2</v>
      </c>
      <c r="L94" s="9">
        <v>-3.1E-2</v>
      </c>
      <c r="M94" s="9">
        <v>1.6999999999999999E-3</v>
      </c>
      <c r="N94" s="9">
        <v>-1.9599999999999999E-2</v>
      </c>
      <c r="O94" s="9">
        <v>-4.8999999999999998E-3</v>
      </c>
      <c r="P94" s="9">
        <v>-1.41E-2</v>
      </c>
      <c r="Q94" s="9">
        <v>1.5900000000000001E-2</v>
      </c>
      <c r="R94" s="9">
        <v>-1.1999999999999999E-3</v>
      </c>
      <c r="S94" s="9">
        <v>4.0000000000000001E-3</v>
      </c>
      <c r="T94" s="9">
        <v>2.8199999999999999E-2</v>
      </c>
      <c r="U94" s="9">
        <v>4.1000000000000003E-3</v>
      </c>
      <c r="V94" s="9">
        <v>-1.7299999999999999E-2</v>
      </c>
      <c r="W94" s="9">
        <v>-5.7999999999999996E-3</v>
      </c>
    </row>
    <row r="95" spans="1:23">
      <c r="A95" s="9">
        <v>196712</v>
      </c>
      <c r="B95" s="9">
        <v>3.0499999999999999E-2</v>
      </c>
      <c r="C95" s="9">
        <v>5.7299999999999997E-2</v>
      </c>
      <c r="D95" s="9">
        <v>-3.8999999999999998E-3</v>
      </c>
      <c r="E95" s="9">
        <v>3.2300000000000002E-2</v>
      </c>
      <c r="F95" s="9">
        <v>3.3E-3</v>
      </c>
      <c r="G95" s="9">
        <v>2.1499999999999998E-2</v>
      </c>
      <c r="H95" s="9">
        <v>5.2600000000000001E-2</v>
      </c>
      <c r="I95" s="9">
        <v>2.4299999999999999E-2</v>
      </c>
      <c r="J95" s="9">
        <v>4.2200000000000001E-2</v>
      </c>
      <c r="K95" s="9">
        <v>5.8999999999999999E-3</v>
      </c>
      <c r="L95" s="9">
        <v>5.4199999999999998E-2</v>
      </c>
      <c r="M95" s="9">
        <v>3.73E-2</v>
      </c>
      <c r="N95" s="9">
        <v>6.3100000000000003E-2</v>
      </c>
      <c r="O95" s="9">
        <v>4.3999999999999997E-2</v>
      </c>
      <c r="P95" s="9">
        <v>2.7199999999999998E-2</v>
      </c>
      <c r="Q95" s="9">
        <v>2.1399999999999999E-2</v>
      </c>
      <c r="R95" s="9">
        <v>2.7099999999999999E-2</v>
      </c>
      <c r="S95" s="9">
        <v>2.7900000000000001E-2</v>
      </c>
      <c r="T95" s="9">
        <v>2.9100000000000001E-2</v>
      </c>
      <c r="U95" s="9">
        <v>2.4500000000000001E-2</v>
      </c>
      <c r="V95" s="9">
        <v>6.9900000000000004E-2</v>
      </c>
      <c r="W95" s="9">
        <v>3.1399999999999997E-2</v>
      </c>
    </row>
    <row r="96" spans="1:23">
      <c r="A96" s="9">
        <v>196801</v>
      </c>
      <c r="B96" s="9">
        <v>-4.0599999999999997E-2</v>
      </c>
      <c r="C96" s="9">
        <v>3.9E-2</v>
      </c>
      <c r="D96" s="9">
        <v>4.7699999999999999E-2</v>
      </c>
      <c r="E96" s="9">
        <v>-4.6399999999999997E-2</v>
      </c>
      <c r="F96" s="9">
        <v>4.0000000000000001E-3</v>
      </c>
      <c r="G96" s="9">
        <v>-1.38E-2</v>
      </c>
      <c r="H96" s="9">
        <v>-2.75E-2</v>
      </c>
      <c r="I96" s="9">
        <v>-8.3000000000000001E-3</v>
      </c>
      <c r="J96" s="9">
        <v>1.2E-2</v>
      </c>
      <c r="K96" s="9">
        <v>-9.8299999999999998E-2</v>
      </c>
      <c r="L96" s="9">
        <v>-5.5199999999999999E-2</v>
      </c>
      <c r="M96" s="9">
        <v>-0.08</v>
      </c>
      <c r="N96" s="9">
        <v>-8.6E-3</v>
      </c>
      <c r="O96" s="9">
        <v>-5.1299999999999998E-2</v>
      </c>
      <c r="P96" s="9">
        <v>-0.03</v>
      </c>
      <c r="Q96" s="9">
        <v>-8.2100000000000006E-2</v>
      </c>
      <c r="R96" s="9">
        <v>-4.8800000000000003E-2</v>
      </c>
      <c r="S96" s="9">
        <v>-8.3900000000000002E-2</v>
      </c>
      <c r="T96" s="9">
        <v>-2E-3</v>
      </c>
      <c r="U96" s="9">
        <v>5.4999999999999997E-3</v>
      </c>
      <c r="V96" s="9">
        <v>2.4899999999999999E-2</v>
      </c>
      <c r="W96" s="9">
        <v>-2.18E-2</v>
      </c>
    </row>
    <row r="97" spans="1:23">
      <c r="A97" s="9">
        <v>196802</v>
      </c>
      <c r="B97" s="9">
        <v>-3.7499999999999999E-2</v>
      </c>
      <c r="C97" s="9">
        <v>-2.9600000000000001E-2</v>
      </c>
      <c r="D97" s="9">
        <v>1.17E-2</v>
      </c>
      <c r="E97" s="9">
        <v>-3.4000000000000002E-2</v>
      </c>
      <c r="F97" s="9">
        <v>3.8999999999999998E-3</v>
      </c>
      <c r="G97" s="9">
        <v>-2.6499999999999999E-2</v>
      </c>
      <c r="H97" s="9">
        <v>-1.78E-2</v>
      </c>
      <c r="I97" s="9">
        <v>-2.92E-2</v>
      </c>
      <c r="J97" s="9">
        <v>-4.1500000000000002E-2</v>
      </c>
      <c r="K97" s="9">
        <v>-3.7499999999999999E-2</v>
      </c>
      <c r="L97" s="9">
        <v>-4.8000000000000001E-2</v>
      </c>
      <c r="M97" s="9">
        <v>-2.8000000000000001E-2</v>
      </c>
      <c r="N97" s="9">
        <v>-4.2700000000000002E-2</v>
      </c>
      <c r="O97" s="9">
        <v>-4.5699999999999998E-2</v>
      </c>
      <c r="P97" s="9">
        <v>-1.3599999999999999E-2</v>
      </c>
      <c r="Q97" s="9">
        <v>-4.53E-2</v>
      </c>
      <c r="R97" s="9">
        <v>-3.3399999999999999E-2</v>
      </c>
      <c r="S97" s="9">
        <v>-4.0099999999999997E-2</v>
      </c>
      <c r="T97" s="9">
        <v>-1.8700000000000001E-2</v>
      </c>
      <c r="U97" s="9">
        <v>-4.1000000000000003E-3</v>
      </c>
      <c r="V97" s="9">
        <v>-3.2399999999999998E-2</v>
      </c>
      <c r="W97" s="9">
        <v>-4.9599999999999998E-2</v>
      </c>
    </row>
    <row r="98" spans="1:23">
      <c r="A98" s="9">
        <v>196803</v>
      </c>
      <c r="B98" s="9">
        <v>2E-3</v>
      </c>
      <c r="C98" s="9">
        <v>-1.2800000000000001E-2</v>
      </c>
      <c r="D98" s="9">
        <v>-5.8999999999999999E-3</v>
      </c>
      <c r="E98" s="9">
        <v>3.1800000000000002E-2</v>
      </c>
      <c r="F98" s="9">
        <v>3.8E-3</v>
      </c>
      <c r="G98" s="9">
        <v>1.8E-3</v>
      </c>
      <c r="H98" s="9">
        <v>-7.4000000000000003E-3</v>
      </c>
      <c r="I98" s="9">
        <v>1.2200000000000001E-2</v>
      </c>
      <c r="J98" s="9">
        <v>9.7000000000000003E-3</v>
      </c>
      <c r="K98" s="9">
        <v>2.93E-2</v>
      </c>
      <c r="L98" s="9">
        <v>-8.8000000000000005E-3</v>
      </c>
      <c r="M98" s="9">
        <v>5.1999999999999998E-3</v>
      </c>
      <c r="N98" s="9">
        <v>-3.3999999999999998E-3</v>
      </c>
      <c r="O98" s="9">
        <v>-1.0800000000000001E-2</v>
      </c>
      <c r="P98" s="9">
        <v>-3.7199999999999997E-2</v>
      </c>
      <c r="Q98" s="9">
        <v>3.1399999999999997E-2</v>
      </c>
      <c r="R98" s="9">
        <v>-3.5999999999999999E-3</v>
      </c>
      <c r="S98" s="9">
        <v>-1.18E-2</v>
      </c>
      <c r="T98" s="9">
        <v>-4.3099999999999999E-2</v>
      </c>
      <c r="U98" s="9">
        <v>2.86E-2</v>
      </c>
      <c r="V98" s="9">
        <v>4.7000000000000002E-3</v>
      </c>
      <c r="W98" s="9">
        <v>-8.3999999999999995E-3</v>
      </c>
    </row>
    <row r="99" spans="1:23">
      <c r="A99" s="9">
        <v>196804</v>
      </c>
      <c r="B99" s="9">
        <v>9.0499999999999997E-2</v>
      </c>
      <c r="C99" s="9">
        <v>5.7299999999999997E-2</v>
      </c>
      <c r="D99" s="9">
        <v>-1.0200000000000001E-2</v>
      </c>
      <c r="E99" s="9">
        <v>5.1499999999999997E-2</v>
      </c>
      <c r="F99" s="9">
        <v>4.3E-3</v>
      </c>
      <c r="G99" s="9">
        <v>9.6600000000000005E-2</v>
      </c>
      <c r="H99" s="9">
        <v>6.7299999999999999E-2</v>
      </c>
      <c r="I99" s="9">
        <v>5.3699999999999998E-2</v>
      </c>
      <c r="J99" s="9">
        <v>0.13170000000000001</v>
      </c>
      <c r="K99" s="9">
        <v>0.1159</v>
      </c>
      <c r="L99" s="9">
        <v>7.4099999999999999E-2</v>
      </c>
      <c r="M99" s="9">
        <v>0.10539999999999999</v>
      </c>
      <c r="N99" s="9">
        <v>0.14499999999999999</v>
      </c>
      <c r="O99" s="9">
        <v>6.7500000000000004E-2</v>
      </c>
      <c r="P99" s="9">
        <v>0.1085</v>
      </c>
      <c r="Q99" s="9">
        <v>0.11890000000000001</v>
      </c>
      <c r="R99" s="9">
        <v>0.1129</v>
      </c>
      <c r="S99" s="9">
        <v>0.114</v>
      </c>
      <c r="T99" s="9">
        <v>2.06E-2</v>
      </c>
      <c r="U99" s="9">
        <v>0.1169</v>
      </c>
      <c r="V99" s="9">
        <v>0.1094</v>
      </c>
      <c r="W99" s="9">
        <v>7.7499999999999999E-2</v>
      </c>
    </row>
    <row r="100" spans="1:23">
      <c r="A100" s="9">
        <v>196805</v>
      </c>
      <c r="B100" s="9">
        <v>2.2800000000000001E-2</v>
      </c>
      <c r="C100" s="9">
        <v>6.4199999999999993E-2</v>
      </c>
      <c r="D100" s="9">
        <v>8.5000000000000006E-3</v>
      </c>
      <c r="E100" s="9">
        <v>3.73E-2</v>
      </c>
      <c r="F100" s="9">
        <v>4.4999999999999997E-3</v>
      </c>
      <c r="G100" s="9">
        <v>4.7100000000000003E-2</v>
      </c>
      <c r="H100" s="9">
        <v>3.8100000000000002E-2</v>
      </c>
      <c r="I100" s="9">
        <v>8.9999999999999998E-4</v>
      </c>
      <c r="J100" s="9">
        <v>5.6399999999999999E-2</v>
      </c>
      <c r="K100" s="9">
        <v>3.1E-2</v>
      </c>
      <c r="L100" s="9">
        <v>-1.38E-2</v>
      </c>
      <c r="M100" s="9">
        <v>1.2800000000000001E-2</v>
      </c>
      <c r="N100" s="9">
        <v>5.1799999999999999E-2</v>
      </c>
      <c r="O100" s="9">
        <v>4.7100000000000003E-2</v>
      </c>
      <c r="P100" s="9">
        <v>1.4500000000000001E-2</v>
      </c>
      <c r="Q100" s="9">
        <v>3.9699999999999999E-2</v>
      </c>
      <c r="R100" s="9">
        <v>-5.9999999999999995E-4</v>
      </c>
      <c r="S100" s="9">
        <v>4.2500000000000003E-2</v>
      </c>
      <c r="T100" s="9">
        <v>0</v>
      </c>
      <c r="U100" s="9">
        <v>2.64E-2</v>
      </c>
      <c r="V100" s="9">
        <v>6.1600000000000002E-2</v>
      </c>
      <c r="W100" s="9">
        <v>1.55E-2</v>
      </c>
    </row>
    <row r="101" spans="1:23">
      <c r="A101" s="9">
        <v>196806</v>
      </c>
      <c r="B101" s="9">
        <v>6.8999999999999999E-3</v>
      </c>
      <c r="C101" s="9">
        <v>-1.6999999999999999E-3</v>
      </c>
      <c r="D101" s="9">
        <v>6.7999999999999996E-3</v>
      </c>
      <c r="E101" s="9">
        <v>-1.9199999999999998E-2</v>
      </c>
      <c r="F101" s="9">
        <v>4.3E-3</v>
      </c>
      <c r="G101" s="9">
        <v>7.4000000000000003E-3</v>
      </c>
      <c r="H101" s="9">
        <v>-3.0999999999999999E-3</v>
      </c>
      <c r="I101" s="9">
        <v>2.07E-2</v>
      </c>
      <c r="J101" s="9">
        <v>5.7999999999999996E-3</v>
      </c>
      <c r="K101" s="9">
        <v>-3.4200000000000001E-2</v>
      </c>
      <c r="L101" s="9">
        <v>4.7999999999999996E-3</v>
      </c>
      <c r="M101" s="9">
        <v>1.83E-2</v>
      </c>
      <c r="N101" s="9">
        <v>-1.9099999999999999E-2</v>
      </c>
      <c r="O101" s="9">
        <v>2.2000000000000001E-3</v>
      </c>
      <c r="P101" s="9">
        <v>2.7300000000000001E-2</v>
      </c>
      <c r="Q101" s="9">
        <v>-1.8200000000000001E-2</v>
      </c>
      <c r="R101" s="9">
        <v>-1.52E-2</v>
      </c>
      <c r="S101" s="9">
        <v>-3.3E-3</v>
      </c>
      <c r="T101" s="9">
        <v>8.0100000000000005E-2</v>
      </c>
      <c r="U101" s="9">
        <v>-2.9999999999999997E-4</v>
      </c>
      <c r="V101" s="9">
        <v>7.3300000000000004E-2</v>
      </c>
      <c r="W101" s="9">
        <v>6.1999999999999998E-3</v>
      </c>
    </row>
    <row r="102" spans="1:23">
      <c r="A102" s="9">
        <v>196807</v>
      </c>
      <c r="B102" s="9">
        <v>-2.7199999999999998E-2</v>
      </c>
      <c r="C102" s="9">
        <v>-1.3100000000000001E-2</v>
      </c>
      <c r="D102" s="9">
        <v>5.4800000000000001E-2</v>
      </c>
      <c r="E102" s="9">
        <v>-8.5000000000000006E-3</v>
      </c>
      <c r="F102" s="9">
        <v>4.7999999999999996E-3</v>
      </c>
      <c r="G102" s="9">
        <v>-4.2299999999999997E-2</v>
      </c>
      <c r="H102" s="9">
        <v>-6.6799999999999998E-2</v>
      </c>
      <c r="I102" s="9">
        <v>4.9099999999999998E-2</v>
      </c>
      <c r="J102" s="9">
        <v>-3.95E-2</v>
      </c>
      <c r="K102" s="9">
        <v>-5.7799999999999997E-2</v>
      </c>
      <c r="L102" s="9">
        <v>-1.66E-2</v>
      </c>
      <c r="M102" s="9">
        <v>-4.65E-2</v>
      </c>
      <c r="N102" s="9">
        <v>-3.5000000000000001E-3</v>
      </c>
      <c r="O102" s="9">
        <v>-7.3300000000000004E-2</v>
      </c>
      <c r="P102" s="9">
        <v>-4.6399999999999997E-2</v>
      </c>
      <c r="Q102" s="9">
        <v>-5.4699999999999999E-2</v>
      </c>
      <c r="R102" s="9">
        <v>-3.1399999999999997E-2</v>
      </c>
      <c r="S102" s="9">
        <v>-6.0299999999999999E-2</v>
      </c>
      <c r="T102" s="9">
        <v>-3.0999999999999999E-3</v>
      </c>
      <c r="U102" s="9">
        <v>-5.4199999999999998E-2</v>
      </c>
      <c r="V102" s="9">
        <v>3.0999999999999999E-3</v>
      </c>
      <c r="W102" s="9">
        <v>-2.7300000000000001E-2</v>
      </c>
    </row>
    <row r="103" spans="1:23">
      <c r="A103" s="9">
        <v>196808</v>
      </c>
      <c r="B103" s="9">
        <v>1.34E-2</v>
      </c>
      <c r="C103" s="9">
        <v>2.3400000000000001E-2</v>
      </c>
      <c r="D103" s="9">
        <v>1.01E-2</v>
      </c>
      <c r="E103" s="9">
        <v>1.8800000000000001E-2</v>
      </c>
      <c r="F103" s="9">
        <v>4.1999999999999997E-3</v>
      </c>
      <c r="G103" s="9">
        <v>2.2800000000000001E-2</v>
      </c>
      <c r="H103" s="9">
        <v>-2.1399999999999999E-2</v>
      </c>
      <c r="I103" s="9">
        <v>9.7999999999999997E-3</v>
      </c>
      <c r="J103" s="9">
        <v>6.3600000000000004E-2</v>
      </c>
      <c r="K103" s="9">
        <v>2.3400000000000001E-2</v>
      </c>
      <c r="L103" s="9">
        <v>2.29E-2</v>
      </c>
      <c r="M103" s="9">
        <v>-2.0999999999999999E-3</v>
      </c>
      <c r="N103" s="9">
        <v>7.2800000000000004E-2</v>
      </c>
      <c r="O103" s="9">
        <v>1.2699999999999999E-2</v>
      </c>
      <c r="P103" s="9">
        <v>9.1000000000000004E-3</v>
      </c>
      <c r="Q103" s="9">
        <v>5.4999999999999997E-3</v>
      </c>
      <c r="R103" s="9">
        <v>8.5000000000000006E-3</v>
      </c>
      <c r="S103" s="9">
        <v>1.1000000000000001E-3</v>
      </c>
      <c r="T103" s="9">
        <v>-1.29E-2</v>
      </c>
      <c r="U103" s="9">
        <v>0.02</v>
      </c>
      <c r="V103" s="9">
        <v>5.1900000000000002E-2</v>
      </c>
      <c r="W103" s="9">
        <v>1.8700000000000001E-2</v>
      </c>
    </row>
    <row r="104" spans="1:23">
      <c r="A104" s="9">
        <v>196809</v>
      </c>
      <c r="B104" s="9">
        <v>4.0300000000000002E-2</v>
      </c>
      <c r="C104" s="9">
        <v>2.8000000000000001E-2</v>
      </c>
      <c r="D104" s="9">
        <v>2.5999999999999999E-3</v>
      </c>
      <c r="E104" s="9">
        <v>-6.6E-3</v>
      </c>
      <c r="F104" s="9">
        <v>4.3E-3</v>
      </c>
      <c r="G104" s="9">
        <v>3.5700000000000003E-2</v>
      </c>
      <c r="H104" s="9">
        <v>3.7900000000000003E-2</v>
      </c>
      <c r="I104" s="9">
        <v>2.9100000000000001E-2</v>
      </c>
      <c r="J104" s="9">
        <v>5.1400000000000001E-2</v>
      </c>
      <c r="K104" s="9">
        <v>2.7699999999999999E-2</v>
      </c>
      <c r="L104" s="9">
        <v>6.59E-2</v>
      </c>
      <c r="M104" s="9">
        <v>9.7000000000000003E-3</v>
      </c>
      <c r="N104" s="9">
        <v>4.6300000000000001E-2</v>
      </c>
      <c r="O104" s="9">
        <v>7.3499999999999996E-2</v>
      </c>
      <c r="P104" s="9">
        <v>3.1099999999999999E-2</v>
      </c>
      <c r="Q104" s="9">
        <v>2.7799999999999998E-2</v>
      </c>
      <c r="R104" s="9">
        <v>7.1199999999999999E-2</v>
      </c>
      <c r="S104" s="9">
        <v>7.5499999999999998E-2</v>
      </c>
      <c r="T104" s="9">
        <v>-1.6000000000000001E-3</v>
      </c>
      <c r="U104" s="9">
        <v>7.2999999999999995E-2</v>
      </c>
      <c r="V104" s="9">
        <v>8.6800000000000002E-2</v>
      </c>
      <c r="W104" s="9">
        <v>4.0099999999999997E-2</v>
      </c>
    </row>
    <row r="105" spans="1:23">
      <c r="A105" s="9">
        <v>196810</v>
      </c>
      <c r="B105" s="9">
        <v>4.1999999999999997E-3</v>
      </c>
      <c r="C105" s="9">
        <v>-4.7000000000000002E-3</v>
      </c>
      <c r="D105" s="9">
        <v>2.9100000000000001E-2</v>
      </c>
      <c r="E105" s="9">
        <v>-1.52E-2</v>
      </c>
      <c r="F105" s="9">
        <v>4.4000000000000003E-3</v>
      </c>
      <c r="G105" s="9">
        <v>-6.9999999999999999E-4</v>
      </c>
      <c r="H105" s="9">
        <v>-1.8200000000000001E-2</v>
      </c>
      <c r="I105" s="9">
        <v>1.9300000000000001E-2</v>
      </c>
      <c r="J105" s="9">
        <v>1.4500000000000001E-2</v>
      </c>
      <c r="K105" s="9">
        <v>4.4000000000000003E-3</v>
      </c>
      <c r="L105" s="9">
        <v>1.72E-2</v>
      </c>
      <c r="M105" s="9">
        <v>5.8999999999999999E-3</v>
      </c>
      <c r="N105" s="9">
        <v>-1.8599999999999998E-2</v>
      </c>
      <c r="O105" s="9">
        <v>2.4299999999999999E-2</v>
      </c>
      <c r="P105" s="9">
        <v>3.6400000000000002E-2</v>
      </c>
      <c r="Q105" s="9">
        <v>-4.3400000000000001E-2</v>
      </c>
      <c r="R105" s="9">
        <v>3.8699999999999998E-2</v>
      </c>
      <c r="S105" s="9">
        <v>-1.18E-2</v>
      </c>
      <c r="T105" s="9">
        <v>5.0000000000000001E-4</v>
      </c>
      <c r="U105" s="9">
        <v>-2.0000000000000101E-4</v>
      </c>
      <c r="V105" s="9">
        <v>2.6499999999999999E-2</v>
      </c>
      <c r="W105" s="9">
        <v>1.77E-2</v>
      </c>
    </row>
    <row r="106" spans="1:23">
      <c r="A106" s="9">
        <v>196811</v>
      </c>
      <c r="B106" s="9">
        <v>5.4300000000000001E-2</v>
      </c>
      <c r="C106" s="9">
        <v>2.3699999999999999E-2</v>
      </c>
      <c r="D106" s="9">
        <v>-8.9999999999999993E-3</v>
      </c>
      <c r="E106" s="9">
        <v>1.7299999999999999E-2</v>
      </c>
      <c r="F106" s="9">
        <v>4.1999999999999997E-3</v>
      </c>
      <c r="G106" s="9">
        <v>5.1200000000000002E-2</v>
      </c>
      <c r="H106" s="9">
        <v>9.2299999999999993E-2</v>
      </c>
      <c r="I106" s="9">
        <v>5.6000000000000001E-2</v>
      </c>
      <c r="J106" s="9">
        <v>4.4499999999999998E-2</v>
      </c>
      <c r="K106" s="9">
        <v>6.0299999999999999E-2</v>
      </c>
      <c r="L106" s="9">
        <v>4.3700000000000003E-2</v>
      </c>
      <c r="M106" s="9">
        <v>6.3899999999999998E-2</v>
      </c>
      <c r="N106" s="9">
        <v>5.7000000000000002E-2</v>
      </c>
      <c r="O106" s="9">
        <v>4.9500000000000002E-2</v>
      </c>
      <c r="P106" s="9">
        <v>6.1100000000000002E-2</v>
      </c>
      <c r="Q106" s="9">
        <v>7.4499999999999997E-2</v>
      </c>
      <c r="R106" s="9">
        <v>-3.2899999999999999E-2</v>
      </c>
      <c r="S106" s="9">
        <v>7.6600000000000001E-2</v>
      </c>
      <c r="T106" s="9">
        <v>8.3699999999999997E-2</v>
      </c>
      <c r="U106" s="9">
        <v>4.1599999999999998E-2</v>
      </c>
      <c r="V106" s="9">
        <v>6.1100000000000002E-2</v>
      </c>
      <c r="W106" s="9">
        <v>5.0900000000000001E-2</v>
      </c>
    </row>
    <row r="107" spans="1:23">
      <c r="A107" s="9">
        <v>196812</v>
      </c>
      <c r="B107" s="9">
        <v>-3.9399999999999998E-2</v>
      </c>
      <c r="C107" s="9">
        <v>3.44E-2</v>
      </c>
      <c r="D107" s="9">
        <v>2.0000000000000001E-4</v>
      </c>
      <c r="E107" s="9">
        <v>1.1000000000000001E-3</v>
      </c>
      <c r="F107" s="9">
        <v>4.3E-3</v>
      </c>
      <c r="G107" s="9">
        <v>-1.9199999999999998E-2</v>
      </c>
      <c r="H107" s="9">
        <v>2.1399999999999999E-2</v>
      </c>
      <c r="I107" s="9">
        <v>-2.63E-2</v>
      </c>
      <c r="J107" s="9">
        <v>-2.7699999999999999E-2</v>
      </c>
      <c r="K107" s="9">
        <v>-6.3200000000000006E-2</v>
      </c>
      <c r="L107" s="9">
        <v>-3.1399999999999997E-2</v>
      </c>
      <c r="M107" s="9">
        <v>-2.9899999999999999E-2</v>
      </c>
      <c r="N107" s="9">
        <v>-2.0299999999999999E-2</v>
      </c>
      <c r="O107" s="9">
        <v>2.5999999999999999E-3</v>
      </c>
      <c r="P107" s="9">
        <v>4.1000000000000003E-3</v>
      </c>
      <c r="Q107" s="9">
        <v>-5.1499999999999997E-2</v>
      </c>
      <c r="R107" s="9">
        <v>-4.7600000000000003E-2</v>
      </c>
      <c r="S107" s="9">
        <v>-3.7999999999999999E-2</v>
      </c>
      <c r="T107" s="9">
        <v>-3.3099999999999997E-2</v>
      </c>
      <c r="U107" s="9">
        <v>-4.9299999999999997E-2</v>
      </c>
      <c r="V107" s="9">
        <v>-6.54E-2</v>
      </c>
      <c r="W107" s="9">
        <v>-5.6000000000000001E-2</v>
      </c>
    </row>
    <row r="108" spans="1:23">
      <c r="A108" s="9">
        <v>196901</v>
      </c>
      <c r="B108" s="9">
        <v>-1.2500000000000001E-2</v>
      </c>
      <c r="C108" s="9">
        <v>-7.9000000000000008E-3</v>
      </c>
      <c r="D108" s="9">
        <v>1.6899999999999998E-2</v>
      </c>
      <c r="E108" s="9">
        <v>-1.5E-3</v>
      </c>
      <c r="F108" s="9">
        <v>5.3E-3</v>
      </c>
      <c r="G108" s="9">
        <v>-1.2500000000000001E-2</v>
      </c>
      <c r="H108" s="9">
        <v>-3.0099999999999998E-2</v>
      </c>
      <c r="I108" s="9">
        <v>-1.6899999999999998E-2</v>
      </c>
      <c r="J108" s="9">
        <v>-2.87E-2</v>
      </c>
      <c r="K108" s="9">
        <v>-9.4999999999999998E-3</v>
      </c>
      <c r="L108" s="9">
        <v>-2.1399999999999999E-2</v>
      </c>
      <c r="M108" s="9">
        <v>-4.0000000000000002E-4</v>
      </c>
      <c r="N108" s="9">
        <v>-1.9800000000000002E-2</v>
      </c>
      <c r="O108" s="9">
        <v>2.29E-2</v>
      </c>
      <c r="P108" s="9">
        <v>-2.5100000000000001E-2</v>
      </c>
      <c r="Q108" s="9">
        <v>-4.1700000000000001E-2</v>
      </c>
      <c r="R108" s="9">
        <v>-2.6100000000000002E-2</v>
      </c>
      <c r="S108" s="9">
        <v>1.8E-3</v>
      </c>
      <c r="T108" s="9">
        <v>1.8800000000000001E-2</v>
      </c>
      <c r="U108" s="9">
        <v>-1.43E-2</v>
      </c>
      <c r="V108" s="9">
        <v>-5.7000000000000002E-3</v>
      </c>
      <c r="W108" s="9">
        <v>-9.7999999999999997E-3</v>
      </c>
    </row>
    <row r="109" spans="1:23">
      <c r="A109" s="9">
        <v>196902</v>
      </c>
      <c r="B109" s="9">
        <v>-5.8400000000000001E-2</v>
      </c>
      <c r="C109" s="9">
        <v>-3.8800000000000001E-2</v>
      </c>
      <c r="D109" s="9">
        <v>9.1999999999999998E-3</v>
      </c>
      <c r="E109" s="9">
        <v>-2.4500000000000001E-2</v>
      </c>
      <c r="F109" s="9">
        <v>4.5999999999999999E-3</v>
      </c>
      <c r="G109" s="9">
        <v>-6.0600000000000001E-2</v>
      </c>
      <c r="H109" s="9">
        <v>-7.4399999999999994E-2</v>
      </c>
      <c r="I109" s="9">
        <v>-5.7799999999999997E-2</v>
      </c>
      <c r="J109" s="9">
        <v>-9.2899999999999996E-2</v>
      </c>
      <c r="K109" s="9">
        <v>-5.9700000000000003E-2</v>
      </c>
      <c r="L109" s="9">
        <v>-6.0900000000000003E-2</v>
      </c>
      <c r="M109" s="9">
        <v>-5.6300000000000003E-2</v>
      </c>
      <c r="N109" s="9">
        <v>-6.4500000000000002E-2</v>
      </c>
      <c r="O109" s="9">
        <v>-8.9499999999999996E-2</v>
      </c>
      <c r="P109" s="9">
        <v>-4.2799999999999998E-2</v>
      </c>
      <c r="Q109" s="9">
        <v>-4.2200000000000001E-2</v>
      </c>
      <c r="R109" s="9">
        <v>-2.5700000000000001E-2</v>
      </c>
      <c r="S109" s="9">
        <v>-8.72E-2</v>
      </c>
      <c r="T109" s="9">
        <v>-5.6599999999999998E-2</v>
      </c>
      <c r="U109" s="9">
        <v>-3.6999999999999998E-2</v>
      </c>
      <c r="V109" s="9">
        <v>-9.1200000000000003E-2</v>
      </c>
      <c r="W109" s="9">
        <v>-4.99E-2</v>
      </c>
    </row>
    <row r="110" spans="1:23">
      <c r="A110" s="9">
        <v>196903</v>
      </c>
      <c r="B110" s="9">
        <v>2.64E-2</v>
      </c>
      <c r="C110" s="9">
        <v>-2.5999999999999999E-3</v>
      </c>
      <c r="D110" s="9">
        <v>-4.4999999999999997E-3</v>
      </c>
      <c r="E110" s="9">
        <v>3.95E-2</v>
      </c>
      <c r="F110" s="9">
        <v>4.5999999999999999E-3</v>
      </c>
      <c r="G110" s="9">
        <v>6.7000000000000002E-3</v>
      </c>
      <c r="H110" s="9">
        <v>-2.0400000000000001E-2</v>
      </c>
      <c r="I110" s="9">
        <v>6.8000000000000005E-2</v>
      </c>
      <c r="J110" s="9">
        <v>-1.3599999999999999E-2</v>
      </c>
      <c r="K110" s="9">
        <v>1.9099999999999999E-2</v>
      </c>
      <c r="L110" s="9">
        <v>-3.5999999999999999E-3</v>
      </c>
      <c r="M110" s="9">
        <v>1.78E-2</v>
      </c>
      <c r="N110" s="9">
        <v>3.49E-2</v>
      </c>
      <c r="O110" s="9">
        <v>2.4400000000000002E-2</v>
      </c>
      <c r="P110" s="9">
        <v>2.6700000000000002E-2</v>
      </c>
      <c r="Q110" s="9">
        <v>5.2699999999999997E-2</v>
      </c>
      <c r="R110" s="9">
        <v>4.2500000000000003E-2</v>
      </c>
      <c r="S110" s="9">
        <v>-2.6200000000000001E-2</v>
      </c>
      <c r="T110" s="9">
        <v>-1.7500000000000002E-2</v>
      </c>
      <c r="U110" s="9">
        <v>5.0500000000000003E-2</v>
      </c>
      <c r="V110" s="9">
        <v>3.0300000000000001E-2</v>
      </c>
      <c r="W110" s="9">
        <v>2.3300000000000001E-2</v>
      </c>
    </row>
    <row r="111" spans="1:23">
      <c r="A111" s="9">
        <v>196904</v>
      </c>
      <c r="B111" s="9">
        <v>1.46E-2</v>
      </c>
      <c r="C111" s="9">
        <v>-8.6E-3</v>
      </c>
      <c r="D111" s="9">
        <v>5.0000000000000001E-4</v>
      </c>
      <c r="E111" s="9">
        <v>1.17E-2</v>
      </c>
      <c r="F111" s="9">
        <v>5.3E-3</v>
      </c>
      <c r="G111" s="9">
        <v>1.49E-2</v>
      </c>
      <c r="H111" s="9">
        <v>-6.7000000000000002E-3</v>
      </c>
      <c r="I111" s="9">
        <v>-5.7000000000000002E-3</v>
      </c>
      <c r="J111" s="9">
        <v>-1.37E-2</v>
      </c>
      <c r="K111" s="9">
        <v>4.0300000000000002E-2</v>
      </c>
      <c r="L111" s="9">
        <v>-1.5800000000000002E-2</v>
      </c>
      <c r="M111" s="9">
        <v>3.7999999999999999E-2</v>
      </c>
      <c r="N111" s="9">
        <v>1.15E-2</v>
      </c>
      <c r="O111" s="9">
        <v>5.9999999999999995E-4</v>
      </c>
      <c r="P111" s="9">
        <v>-9.1000000000000004E-3</v>
      </c>
      <c r="Q111" s="9">
        <v>2.1999999999999999E-2</v>
      </c>
      <c r="R111" s="9">
        <v>-8.6E-3</v>
      </c>
      <c r="S111" s="9">
        <v>-2.5100000000000001E-2</v>
      </c>
      <c r="T111" s="9">
        <v>8.0999999999999996E-3</v>
      </c>
      <c r="U111" s="9">
        <v>3.3500000000000002E-2</v>
      </c>
      <c r="V111" s="9">
        <v>2.4400000000000002E-2</v>
      </c>
      <c r="W111" s="9">
        <v>3.9800000000000002E-2</v>
      </c>
    </row>
    <row r="112" spans="1:23">
      <c r="A112" s="9">
        <v>196905</v>
      </c>
      <c r="B112" s="9">
        <v>-1E-3</v>
      </c>
      <c r="C112" s="9">
        <v>-2.7000000000000001E-3</v>
      </c>
      <c r="D112" s="9">
        <v>7.4000000000000003E-3</v>
      </c>
      <c r="E112" s="9">
        <v>1.6799999999999999E-2</v>
      </c>
      <c r="F112" s="9">
        <v>4.7999999999999996E-3</v>
      </c>
      <c r="G112" s="9">
        <v>1.29E-2</v>
      </c>
      <c r="H112" s="9">
        <v>1.21E-2</v>
      </c>
      <c r="I112" s="9">
        <v>3.56E-2</v>
      </c>
      <c r="J112" s="9">
        <v>-1.12E-2</v>
      </c>
      <c r="K112" s="9">
        <v>-1.37E-2</v>
      </c>
      <c r="L112" s="9">
        <v>-1.3299999999999999E-2</v>
      </c>
      <c r="M112" s="9">
        <v>1.9400000000000001E-2</v>
      </c>
      <c r="N112" s="9">
        <v>-4.7000000000000002E-3</v>
      </c>
      <c r="O112" s="9">
        <v>-3.3700000000000001E-2</v>
      </c>
      <c r="P112" s="9">
        <v>1.4E-3</v>
      </c>
      <c r="Q112" s="9">
        <v>-1.9800000000000002E-2</v>
      </c>
      <c r="R112" s="9">
        <v>4.3E-3</v>
      </c>
      <c r="S112" s="9">
        <v>-3.9800000000000002E-2</v>
      </c>
      <c r="T112" s="9">
        <v>-4.5999999999999999E-3</v>
      </c>
      <c r="U112" s="9">
        <v>3.5000000000000001E-3</v>
      </c>
      <c r="V112" s="9">
        <v>-1.66E-2</v>
      </c>
      <c r="W112" s="9">
        <v>-3.8999999999999998E-3</v>
      </c>
    </row>
    <row r="113" spans="1:23">
      <c r="A113" s="9">
        <v>196906</v>
      </c>
      <c r="B113" s="9">
        <v>-7.1800000000000003E-2</v>
      </c>
      <c r="C113" s="9">
        <v>-5.3900000000000003E-2</v>
      </c>
      <c r="D113" s="9">
        <v>-1.0999999999999999E-2</v>
      </c>
      <c r="E113" s="9">
        <v>-2.23E-2</v>
      </c>
      <c r="F113" s="9">
        <v>5.1000000000000004E-3</v>
      </c>
      <c r="G113" s="9">
        <v>-6.8599999999999994E-2</v>
      </c>
      <c r="H113" s="9">
        <v>-0.1305</v>
      </c>
      <c r="I113" s="9">
        <v>-0.1018</v>
      </c>
      <c r="J113" s="9">
        <v>-9.9099999999999994E-2</v>
      </c>
      <c r="K113" s="9">
        <v>-3.0599999999999999E-2</v>
      </c>
      <c r="L113" s="9">
        <v>-8.1799999999999998E-2</v>
      </c>
      <c r="M113" s="9">
        <v>-5.1299999999999998E-2</v>
      </c>
      <c r="N113" s="9">
        <v>-0.1222</v>
      </c>
      <c r="O113" s="9">
        <v>-0.1082</v>
      </c>
      <c r="P113" s="9">
        <v>-8.9700000000000002E-2</v>
      </c>
      <c r="Q113" s="9">
        <v>-1.5100000000000001E-2</v>
      </c>
      <c r="R113" s="9">
        <v>-6.3399999999999998E-2</v>
      </c>
      <c r="S113" s="9">
        <v>-9.3200000000000005E-2</v>
      </c>
      <c r="T113" s="9">
        <v>-6.25E-2</v>
      </c>
      <c r="U113" s="9">
        <v>-4.9500000000000002E-2</v>
      </c>
      <c r="V113" s="9">
        <v>-0.10730000000000001</v>
      </c>
      <c r="W113" s="9">
        <v>-7.8700000000000006E-2</v>
      </c>
    </row>
    <row r="114" spans="1:23">
      <c r="A114" s="9">
        <v>196907</v>
      </c>
      <c r="B114" s="9">
        <v>-7.0000000000000007E-2</v>
      </c>
      <c r="C114" s="9">
        <v>-3.2099999999999997E-2</v>
      </c>
      <c r="D114" s="9">
        <v>1.4200000000000001E-2</v>
      </c>
      <c r="E114" s="9">
        <v>1.6400000000000001E-2</v>
      </c>
      <c r="F114" s="9">
        <v>5.3E-3</v>
      </c>
      <c r="G114" s="9">
        <v>-6.1499999999999999E-2</v>
      </c>
      <c r="H114" s="9">
        <v>-9.01E-2</v>
      </c>
      <c r="I114" s="9">
        <v>-9.7900000000000001E-2</v>
      </c>
      <c r="J114" s="9">
        <v>-0.1002</v>
      </c>
      <c r="K114" s="9">
        <v>-4.8599999999999997E-2</v>
      </c>
      <c r="L114" s="9">
        <v>-4.4999999999999998E-2</v>
      </c>
      <c r="M114" s="9">
        <v>-3.2899999999999999E-2</v>
      </c>
      <c r="N114" s="9">
        <v>-7.7899999999999997E-2</v>
      </c>
      <c r="O114" s="9">
        <v>-7.0499999999999993E-2</v>
      </c>
      <c r="P114" s="9">
        <v>-6.6600000000000006E-2</v>
      </c>
      <c r="Q114" s="9">
        <v>-6.2100000000000002E-2</v>
      </c>
      <c r="R114" s="9">
        <v>-8.3799999999999999E-2</v>
      </c>
      <c r="S114" s="9">
        <v>-0.1313</v>
      </c>
      <c r="T114" s="9">
        <v>-3.5099999999999999E-2</v>
      </c>
      <c r="U114" s="9">
        <v>-8.8499999999999995E-2</v>
      </c>
      <c r="V114" s="9">
        <v>-9.2299999999999993E-2</v>
      </c>
      <c r="W114" s="9">
        <v>-6.7599999999999993E-2</v>
      </c>
    </row>
    <row r="115" spans="1:23">
      <c r="A115" s="9">
        <v>196908</v>
      </c>
      <c r="B115" s="9">
        <v>4.6800000000000001E-2</v>
      </c>
      <c r="C115" s="9">
        <v>9.4000000000000004E-3</v>
      </c>
      <c r="D115" s="9">
        <v>-3.85E-2</v>
      </c>
      <c r="E115" s="9">
        <v>2.1299999999999999E-2</v>
      </c>
      <c r="F115" s="9">
        <v>5.0000000000000001E-3</v>
      </c>
      <c r="G115" s="9">
        <v>4.4999999999999998E-2</v>
      </c>
      <c r="H115" s="9">
        <v>4.5600000000000002E-2</v>
      </c>
      <c r="I115" s="9">
        <v>6.2100000000000002E-2</v>
      </c>
      <c r="J115" s="9">
        <v>2.7799999999999998E-2</v>
      </c>
      <c r="K115" s="9">
        <v>3.6799999999999999E-2</v>
      </c>
      <c r="L115" s="9">
        <v>2.5899999999999999E-2</v>
      </c>
      <c r="M115" s="9">
        <v>6.7500000000000004E-2</v>
      </c>
      <c r="N115" s="9">
        <v>7.8399999999999997E-2</v>
      </c>
      <c r="O115" s="9">
        <v>-1.1000000000000001E-3</v>
      </c>
      <c r="P115" s="9">
        <v>5.7799999999999997E-2</v>
      </c>
      <c r="Q115" s="9">
        <v>5.9900000000000002E-2</v>
      </c>
      <c r="R115" s="9">
        <v>2.9700000000000001E-2</v>
      </c>
      <c r="S115" s="9">
        <v>5.2299999999999999E-2</v>
      </c>
      <c r="T115" s="9">
        <v>-1.7899999999999999E-2</v>
      </c>
      <c r="U115" s="9">
        <v>7.7700000000000005E-2</v>
      </c>
      <c r="V115" s="9">
        <v>0.10050000000000001</v>
      </c>
      <c r="W115" s="9">
        <v>4.1599999999999998E-2</v>
      </c>
    </row>
    <row r="116" spans="1:23">
      <c r="A116" s="9">
        <v>196909</v>
      </c>
      <c r="B116" s="9">
        <v>-2.98E-2</v>
      </c>
      <c r="C116" s="9">
        <v>1.2200000000000001E-2</v>
      </c>
      <c r="D116" s="9">
        <v>-3.2199999999999999E-2</v>
      </c>
      <c r="E116" s="9">
        <v>2.53E-2</v>
      </c>
      <c r="F116" s="9">
        <v>6.1999999999999998E-3</v>
      </c>
      <c r="G116" s="9">
        <v>1.6999999999999999E-3</v>
      </c>
      <c r="H116" s="9">
        <v>1.12E-2</v>
      </c>
      <c r="I116" s="9">
        <v>-0.10150000000000001</v>
      </c>
      <c r="J116" s="9">
        <v>-3.4799999999999998E-2</v>
      </c>
      <c r="K116" s="9">
        <v>-8.3999999999999995E-3</v>
      </c>
      <c r="L116" s="9">
        <v>-6.1699999999999998E-2</v>
      </c>
      <c r="M116" s="9">
        <v>7.3000000000000001E-3</v>
      </c>
      <c r="N116" s="9">
        <v>-4.8899999999999999E-2</v>
      </c>
      <c r="O116" s="9">
        <v>-1.66E-2</v>
      </c>
      <c r="P116" s="9">
        <v>1.7000000000000001E-2</v>
      </c>
      <c r="Q116" s="9">
        <v>-1.18E-2</v>
      </c>
      <c r="R116" s="9">
        <v>-1.6500000000000001E-2</v>
      </c>
      <c r="S116" s="9">
        <v>-3.1399999999999997E-2</v>
      </c>
      <c r="T116" s="9">
        <v>-4.7600000000000003E-2</v>
      </c>
      <c r="U116" s="9">
        <v>-1.24E-2</v>
      </c>
      <c r="V116" s="9">
        <v>-1.3599999999999999E-2</v>
      </c>
      <c r="W116" s="9">
        <v>-2.8000000000000001E-2</v>
      </c>
    </row>
    <row r="117" spans="1:23">
      <c r="A117" s="9">
        <v>196910</v>
      </c>
      <c r="B117" s="9">
        <v>5.0599999999999999E-2</v>
      </c>
      <c r="C117" s="9">
        <v>3.7999999999999999E-2</v>
      </c>
      <c r="D117" s="9">
        <v>-3.2199999999999999E-2</v>
      </c>
      <c r="E117" s="9">
        <v>-4.3299999999999998E-2</v>
      </c>
      <c r="F117" s="9">
        <v>6.0000000000000001E-3</v>
      </c>
      <c r="G117" s="9">
        <v>7.5399999999999995E-2</v>
      </c>
      <c r="H117" s="9">
        <v>1.6E-2</v>
      </c>
      <c r="I117" s="9">
        <v>-2.1700000000000001E-2</v>
      </c>
      <c r="J117" s="9">
        <v>6.4600000000000005E-2</v>
      </c>
      <c r="K117" s="9">
        <v>5.2600000000000001E-2</v>
      </c>
      <c r="L117" s="9">
        <v>4.2000000000000003E-2</v>
      </c>
      <c r="M117" s="9">
        <v>9.0700000000000003E-2</v>
      </c>
      <c r="N117" s="9">
        <v>7.2700000000000001E-2</v>
      </c>
      <c r="O117" s="9">
        <v>7.5600000000000001E-2</v>
      </c>
      <c r="P117" s="9">
        <v>2.7199999999999998E-2</v>
      </c>
      <c r="Q117" s="9">
        <v>4.82E-2</v>
      </c>
      <c r="R117" s="9">
        <v>3.6700000000000003E-2</v>
      </c>
      <c r="S117" s="9">
        <v>4.9599999999999998E-2</v>
      </c>
      <c r="T117" s="9">
        <v>7.6799999999999993E-2</v>
      </c>
      <c r="U117" s="9">
        <v>5.7200000000000001E-2</v>
      </c>
      <c r="V117" s="9">
        <v>8.4500000000000006E-2</v>
      </c>
      <c r="W117" s="9">
        <v>5.2600000000000001E-2</v>
      </c>
    </row>
    <row r="118" spans="1:23">
      <c r="A118" s="9">
        <v>196911</v>
      </c>
      <c r="B118" s="9">
        <v>-3.7900000000000003E-2</v>
      </c>
      <c r="C118" s="9">
        <v>-2.53E-2</v>
      </c>
      <c r="D118" s="9">
        <v>-1.11E-2</v>
      </c>
      <c r="E118" s="9">
        <v>3.5999999999999997E-2</v>
      </c>
      <c r="F118" s="9">
        <v>5.1999999999999998E-3</v>
      </c>
      <c r="G118" s="9">
        <v>-2.6100000000000002E-2</v>
      </c>
      <c r="H118" s="9">
        <v>-1.2999999999999999E-3</v>
      </c>
      <c r="I118" s="9">
        <v>-5.4199999999999998E-2</v>
      </c>
      <c r="J118" s="9">
        <v>-4.1399999999999999E-2</v>
      </c>
      <c r="K118" s="9">
        <v>-3.7199999999999997E-2</v>
      </c>
      <c r="L118" s="9">
        <v>-0.05</v>
      </c>
      <c r="M118" s="9">
        <v>-9.2999999999999992E-3</v>
      </c>
      <c r="N118" s="9">
        <v>-4.3900000000000002E-2</v>
      </c>
      <c r="O118" s="9">
        <v>-5.0999999999999997E-2</v>
      </c>
      <c r="P118" s="9">
        <v>-2.7400000000000001E-2</v>
      </c>
      <c r="Q118" s="9">
        <v>-2.2200000000000001E-2</v>
      </c>
      <c r="R118" s="9">
        <v>-4.9799999999999997E-2</v>
      </c>
      <c r="S118" s="9">
        <v>-8.8400000000000006E-2</v>
      </c>
      <c r="T118" s="9">
        <v>-5.7799999999999997E-2</v>
      </c>
      <c r="U118" s="9">
        <v>-4.5199999999999997E-2</v>
      </c>
      <c r="V118" s="9">
        <v>-7.3400000000000007E-2</v>
      </c>
      <c r="W118" s="9">
        <v>-2.0500000000000001E-2</v>
      </c>
    </row>
    <row r="119" spans="1:23">
      <c r="A119" s="9">
        <v>196912</v>
      </c>
      <c r="B119" s="9">
        <v>-2.63E-2</v>
      </c>
      <c r="C119" s="9">
        <v>-3.6700000000000003E-2</v>
      </c>
      <c r="D119" s="9">
        <v>-3.0800000000000001E-2</v>
      </c>
      <c r="E119" s="9">
        <v>5.04E-2</v>
      </c>
      <c r="F119" s="9">
        <v>6.4000000000000003E-3</v>
      </c>
      <c r="G119" s="9">
        <v>-1.2E-2</v>
      </c>
      <c r="H119" s="9">
        <v>-3.7400000000000003E-2</v>
      </c>
      <c r="I119" s="9">
        <v>-4.2799999999999998E-2</v>
      </c>
      <c r="J119" s="9">
        <v>-6.4799999999999996E-2</v>
      </c>
      <c r="K119" s="9">
        <v>-7.4000000000000003E-3</v>
      </c>
      <c r="L119" s="9">
        <v>-4.02E-2</v>
      </c>
      <c r="M119" s="9">
        <v>1.9199999999999998E-2</v>
      </c>
      <c r="N119" s="9">
        <v>-5.0099999999999999E-2</v>
      </c>
      <c r="O119" s="9">
        <v>-1.9400000000000001E-2</v>
      </c>
      <c r="P119" s="9">
        <v>-1.7299999999999999E-2</v>
      </c>
      <c r="Q119" s="9">
        <v>-1.2999999999999999E-2</v>
      </c>
      <c r="R119" s="9">
        <v>-4.4299999999999999E-2</v>
      </c>
      <c r="S119" s="9">
        <v>-7.5800000000000006E-2</v>
      </c>
      <c r="T119" s="9">
        <v>-1.29E-2</v>
      </c>
      <c r="U119" s="9">
        <v>-3.5299999999999998E-2</v>
      </c>
      <c r="V119" s="9">
        <v>-2.93E-2</v>
      </c>
      <c r="W119" s="9">
        <v>-3.1699999999999999E-2</v>
      </c>
    </row>
    <row r="120" spans="1:23">
      <c r="A120" s="9">
        <v>197001</v>
      </c>
      <c r="B120" s="9">
        <v>-8.1000000000000003E-2</v>
      </c>
      <c r="C120" s="9">
        <v>2.9100000000000001E-2</v>
      </c>
      <c r="D120" s="9">
        <v>3.0700000000000002E-2</v>
      </c>
      <c r="E120" s="9">
        <v>6.3E-3</v>
      </c>
      <c r="F120" s="9">
        <v>6.0000000000000001E-3</v>
      </c>
      <c r="G120" s="9">
        <v>-3.2300000000000002E-2</v>
      </c>
      <c r="H120" s="9">
        <v>-2.1600000000000001E-2</v>
      </c>
      <c r="I120" s="9">
        <v>-0.11799999999999999</v>
      </c>
      <c r="J120" s="9">
        <v>-5.4899999999999997E-2</v>
      </c>
      <c r="K120" s="9">
        <v>-8.2000000000000003E-2</v>
      </c>
      <c r="L120" s="9">
        <v>-7.3300000000000004E-2</v>
      </c>
      <c r="M120" s="9">
        <v>-5.9900000000000002E-2</v>
      </c>
      <c r="N120" s="9">
        <v>-0.10100000000000001</v>
      </c>
      <c r="O120" s="9">
        <v>-6.3100000000000003E-2</v>
      </c>
      <c r="P120" s="9">
        <v>-4.9599999999999998E-2</v>
      </c>
      <c r="Q120" s="9">
        <v>-8.8900000000000007E-2</v>
      </c>
      <c r="R120" s="9">
        <v>-9.01E-2</v>
      </c>
      <c r="S120" s="9">
        <v>-0.1017</v>
      </c>
      <c r="T120" s="9">
        <v>-4.8300000000000003E-2</v>
      </c>
      <c r="U120" s="9">
        <v>-6.4600000000000005E-2</v>
      </c>
      <c r="V120" s="9">
        <v>-9.7799999999999998E-2</v>
      </c>
      <c r="W120" s="9">
        <v>-8.4699999999999998E-2</v>
      </c>
    </row>
    <row r="121" spans="1:23">
      <c r="A121" s="9">
        <v>197002</v>
      </c>
      <c r="B121" s="9">
        <v>5.1299999999999998E-2</v>
      </c>
      <c r="C121" s="9">
        <v>-2.3900000000000001E-2</v>
      </c>
      <c r="D121" s="9">
        <v>4.02E-2</v>
      </c>
      <c r="E121" s="9">
        <v>1.1999999999999999E-3</v>
      </c>
      <c r="F121" s="9">
        <v>6.1999999999999998E-3</v>
      </c>
      <c r="G121" s="9">
        <v>4.9500000000000002E-2</v>
      </c>
      <c r="H121" s="9">
        <v>6.5000000000000002E-2</v>
      </c>
      <c r="I121" s="9">
        <v>4.02E-2</v>
      </c>
      <c r="J121" s="9">
        <v>3.4000000000000002E-2</v>
      </c>
      <c r="K121" s="9">
        <v>-8.8000000000000005E-3</v>
      </c>
      <c r="L121" s="9">
        <v>3.0300000000000001E-2</v>
      </c>
      <c r="M121" s="9">
        <v>3.7699999999999997E-2</v>
      </c>
      <c r="N121" s="9">
        <v>7.7799999999999994E-2</v>
      </c>
      <c r="O121" s="9">
        <v>0.10390000000000001</v>
      </c>
      <c r="P121" s="9">
        <v>3.7699999999999997E-2</v>
      </c>
      <c r="Q121" s="9">
        <v>2.6800000000000001E-2</v>
      </c>
      <c r="R121" s="9">
        <v>7.5700000000000003E-2</v>
      </c>
      <c r="S121" s="9">
        <v>7.9399999999999998E-2</v>
      </c>
      <c r="T121" s="9">
        <v>7.7399999999999997E-2</v>
      </c>
      <c r="U121" s="9">
        <v>5.0099999999999999E-2</v>
      </c>
      <c r="V121" s="9">
        <v>0.1053</v>
      </c>
      <c r="W121" s="9">
        <v>6.1600000000000002E-2</v>
      </c>
    </row>
    <row r="122" spans="1:23">
      <c r="A122" s="9">
        <v>197003</v>
      </c>
      <c r="B122" s="9">
        <v>-1.06E-2</v>
      </c>
      <c r="C122" s="9">
        <v>-2.3199999999999998E-2</v>
      </c>
      <c r="D122" s="9">
        <v>4.2500000000000003E-2</v>
      </c>
      <c r="E122" s="9">
        <v>-2.8999999999999998E-3</v>
      </c>
      <c r="F122" s="9">
        <v>5.7000000000000002E-3</v>
      </c>
      <c r="G122" s="9">
        <v>-1.4800000000000001E-2</v>
      </c>
      <c r="H122" s="9">
        <v>-2.2599999999999999E-2</v>
      </c>
      <c r="I122" s="9">
        <v>-6.1000000000000004E-3</v>
      </c>
      <c r="J122" s="9">
        <v>-6.3E-3</v>
      </c>
      <c r="K122" s="9">
        <v>-1.0699999999999999E-2</v>
      </c>
      <c r="L122" s="9">
        <v>2.7000000000000001E-3</v>
      </c>
      <c r="M122" s="9">
        <v>-4.1500000000000002E-2</v>
      </c>
      <c r="N122" s="9">
        <v>-2.0500000000000001E-2</v>
      </c>
      <c r="O122" s="9">
        <v>2.3999999999999998E-3</v>
      </c>
      <c r="P122" s="9">
        <v>9.2999999999999992E-3</v>
      </c>
      <c r="Q122" s="9">
        <v>-1.7899999999999999E-2</v>
      </c>
      <c r="R122" s="9">
        <v>5.4699999999999999E-2</v>
      </c>
      <c r="S122" s="9">
        <v>-3.73E-2</v>
      </c>
      <c r="T122" s="9">
        <v>2.3400000000000001E-2</v>
      </c>
      <c r="U122" s="9">
        <v>-0.02</v>
      </c>
      <c r="V122" s="9">
        <v>-1.35E-2</v>
      </c>
      <c r="W122" s="9">
        <v>-1.78E-2</v>
      </c>
    </row>
    <row r="123" spans="1:23">
      <c r="A123" s="9">
        <v>197004</v>
      </c>
      <c r="B123" s="9">
        <v>-0.11</v>
      </c>
      <c r="C123" s="9">
        <v>-6.1100000000000002E-2</v>
      </c>
      <c r="D123" s="9">
        <v>6.4000000000000001E-2</v>
      </c>
      <c r="E123" s="9">
        <v>-7.3000000000000001E-3</v>
      </c>
      <c r="F123" s="9">
        <v>5.0000000000000001E-3</v>
      </c>
      <c r="G123" s="9">
        <v>-0.10539999999999999</v>
      </c>
      <c r="H123" s="9">
        <v>-0.1401</v>
      </c>
      <c r="I123" s="9">
        <v>-9.9500000000000005E-2</v>
      </c>
      <c r="J123" s="9">
        <v>-0.1171</v>
      </c>
      <c r="K123" s="9">
        <v>-9.4100000000000003E-2</v>
      </c>
      <c r="L123" s="9">
        <v>-4.3700000000000003E-2</v>
      </c>
      <c r="M123" s="9">
        <v>-9.4899999999999998E-2</v>
      </c>
      <c r="N123" s="9">
        <v>-0.1145</v>
      </c>
      <c r="O123" s="9">
        <v>-9.9299999999999999E-2</v>
      </c>
      <c r="P123" s="9">
        <v>-0.1109</v>
      </c>
      <c r="Q123" s="9">
        <v>-0.13400000000000001</v>
      </c>
      <c r="R123" s="9">
        <v>-8.6499999999999994E-2</v>
      </c>
      <c r="S123" s="9">
        <v>-0.1338</v>
      </c>
      <c r="T123" s="9">
        <v>-8.5599999999999996E-2</v>
      </c>
      <c r="U123" s="9">
        <v>-0.11020000000000001</v>
      </c>
      <c r="V123" s="9">
        <v>-0.13300000000000001</v>
      </c>
      <c r="W123" s="9">
        <v>-0.12189999999999999</v>
      </c>
    </row>
    <row r="124" spans="1:23">
      <c r="A124" s="9">
        <v>197005</v>
      </c>
      <c r="B124" s="9">
        <v>-6.9199999999999998E-2</v>
      </c>
      <c r="C124" s="9">
        <v>-4.5100000000000001E-2</v>
      </c>
      <c r="D124" s="9">
        <v>3.6299999999999999E-2</v>
      </c>
      <c r="E124" s="9">
        <v>-2.69E-2</v>
      </c>
      <c r="F124" s="9">
        <v>5.3E-3</v>
      </c>
      <c r="G124" s="9">
        <v>-7.6799999999999993E-2</v>
      </c>
      <c r="H124" s="9">
        <v>-3.0499999999999999E-2</v>
      </c>
      <c r="I124" s="9">
        <v>2.29E-2</v>
      </c>
      <c r="J124" s="9">
        <v>-0.10780000000000001</v>
      </c>
      <c r="K124" s="9">
        <v>-0.1033</v>
      </c>
      <c r="L124" s="9">
        <v>-3.2099999999999997E-2</v>
      </c>
      <c r="M124" s="9">
        <v>-5.8099999999999999E-2</v>
      </c>
      <c r="N124" s="9">
        <v>-9.6299999999999997E-2</v>
      </c>
      <c r="O124" s="9">
        <v>-9.9000000000000005E-2</v>
      </c>
      <c r="P124" s="9">
        <v>-0.1021</v>
      </c>
      <c r="Q124" s="9">
        <v>-9.9000000000000005E-2</v>
      </c>
      <c r="R124" s="9">
        <v>-5.9799999999999999E-2</v>
      </c>
      <c r="S124" s="9">
        <v>-8.2500000000000004E-2</v>
      </c>
      <c r="T124" s="9">
        <v>-5.8900000000000001E-2</v>
      </c>
      <c r="U124" s="9">
        <v>-9.9900000000000003E-2</v>
      </c>
      <c r="V124" s="9">
        <v>-8.8800000000000004E-2</v>
      </c>
      <c r="W124" s="9">
        <v>-7.0599999999999996E-2</v>
      </c>
    </row>
    <row r="125" spans="1:23">
      <c r="A125" s="9">
        <v>197006</v>
      </c>
      <c r="B125" s="9">
        <v>-5.79E-2</v>
      </c>
      <c r="C125" s="9">
        <v>-2.1299999999999999E-2</v>
      </c>
      <c r="D125" s="9">
        <v>7.9000000000000008E-3</v>
      </c>
      <c r="E125" s="9">
        <v>5.7799999999999997E-2</v>
      </c>
      <c r="F125" s="9">
        <v>5.7999999999999996E-3</v>
      </c>
      <c r="G125" s="9">
        <v>-1.52E-2</v>
      </c>
      <c r="H125" s="9">
        <v>-1.9900000000000001E-2</v>
      </c>
      <c r="I125" s="9">
        <v>-3.3399999999999999E-2</v>
      </c>
      <c r="J125" s="9">
        <v>-5.4699999999999999E-2</v>
      </c>
      <c r="K125" s="9">
        <v>-6.1100000000000002E-2</v>
      </c>
      <c r="L125" s="9">
        <v>-1.6899999999999998E-2</v>
      </c>
      <c r="M125" s="9">
        <v>-8.3999999999999995E-3</v>
      </c>
      <c r="N125" s="9">
        <v>-7.1300000000000002E-2</v>
      </c>
      <c r="O125" s="9">
        <v>-7.0599999999999996E-2</v>
      </c>
      <c r="P125" s="9">
        <v>-1.04E-2</v>
      </c>
      <c r="Q125" s="9">
        <v>-0.1004</v>
      </c>
      <c r="R125" s="9">
        <v>-4.4999999999999998E-2</v>
      </c>
      <c r="S125" s="9">
        <v>-0.1414</v>
      </c>
      <c r="T125" s="9">
        <v>-5.28E-2</v>
      </c>
      <c r="U125" s="9">
        <v>-4.3700000000000003E-2</v>
      </c>
      <c r="V125" s="9">
        <v>-5.1999999999999998E-2</v>
      </c>
      <c r="W125" s="9">
        <v>-7.5800000000000006E-2</v>
      </c>
    </row>
    <row r="126" spans="1:23">
      <c r="A126" s="9">
        <v>197007</v>
      </c>
      <c r="B126" s="9">
        <v>6.93E-2</v>
      </c>
      <c r="C126" s="9">
        <v>-5.4999999999999997E-3</v>
      </c>
      <c r="D126" s="9">
        <v>1.0500000000000001E-2</v>
      </c>
      <c r="E126" s="9">
        <v>-2.9399999999999999E-2</v>
      </c>
      <c r="F126" s="9">
        <v>5.1999999999999998E-3</v>
      </c>
      <c r="G126" s="9">
        <v>5.1799999999999999E-2</v>
      </c>
      <c r="H126" s="9">
        <v>2.3699999999999999E-2</v>
      </c>
      <c r="I126" s="9">
        <v>0.124</v>
      </c>
      <c r="J126" s="9">
        <v>8.8400000000000006E-2</v>
      </c>
      <c r="K126" s="9">
        <v>5.3699999999999998E-2</v>
      </c>
      <c r="L126" s="9">
        <v>7.7700000000000005E-2</v>
      </c>
      <c r="M126" s="9">
        <v>2.2599999999999999E-2</v>
      </c>
      <c r="N126" s="9">
        <v>9.5399999999999999E-2</v>
      </c>
      <c r="O126" s="9">
        <v>3.0099999999999998E-2</v>
      </c>
      <c r="P126" s="9">
        <v>5.8299999999999998E-2</v>
      </c>
      <c r="Q126" s="9">
        <v>1.15E-2</v>
      </c>
      <c r="R126" s="9">
        <v>8.7800000000000003E-2</v>
      </c>
      <c r="S126" s="9">
        <v>6.5600000000000006E-2</v>
      </c>
      <c r="T126" s="9">
        <v>8.1900000000000001E-2</v>
      </c>
      <c r="U126" s="9">
        <v>0.10630000000000001</v>
      </c>
      <c r="V126" s="9">
        <v>8.2500000000000004E-2</v>
      </c>
      <c r="W126" s="9">
        <v>8.14E-2</v>
      </c>
    </row>
    <row r="127" spans="1:23">
      <c r="A127" s="9">
        <v>197008</v>
      </c>
      <c r="B127" s="9">
        <v>4.4900000000000002E-2</v>
      </c>
      <c r="C127" s="9">
        <v>1.5299999999999999E-2</v>
      </c>
      <c r="D127" s="9">
        <v>1.0800000000000001E-2</v>
      </c>
      <c r="E127" s="9">
        <v>-6.5000000000000002E-2</v>
      </c>
      <c r="F127" s="9">
        <v>5.3E-3</v>
      </c>
      <c r="G127" s="9">
        <v>-1.04E-2</v>
      </c>
      <c r="H127" s="9">
        <v>3.0200000000000001E-2</v>
      </c>
      <c r="I127" s="9">
        <v>5.91E-2</v>
      </c>
      <c r="J127" s="9">
        <v>5.3999999999999999E-2</v>
      </c>
      <c r="K127" s="9">
        <v>5.3900000000000003E-2</v>
      </c>
      <c r="L127" s="9">
        <v>4.8800000000000003E-2</v>
      </c>
      <c r="M127" s="9">
        <v>9.1999999999999998E-3</v>
      </c>
      <c r="N127" s="9">
        <v>3.1800000000000002E-2</v>
      </c>
      <c r="O127" s="9">
        <v>-5.3E-3</v>
      </c>
      <c r="P127" s="9">
        <v>4.53E-2</v>
      </c>
      <c r="Q127" s="9">
        <v>5.9200000000000003E-2</v>
      </c>
      <c r="R127" s="9">
        <v>8.8200000000000001E-2</v>
      </c>
      <c r="S127" s="9">
        <v>8.3599999999999994E-2</v>
      </c>
      <c r="T127" s="9">
        <v>4.1399999999999999E-2</v>
      </c>
      <c r="U127" s="9">
        <v>4.48E-2</v>
      </c>
      <c r="V127" s="9">
        <v>4.4900000000000002E-2</v>
      </c>
      <c r="W127" s="9">
        <v>4.5900000000000003E-2</v>
      </c>
    </row>
    <row r="128" spans="1:23">
      <c r="A128" s="9">
        <v>197009</v>
      </c>
      <c r="B128" s="9">
        <v>4.1799999999999997E-2</v>
      </c>
      <c r="C128" s="9">
        <v>8.6199999999999999E-2</v>
      </c>
      <c r="D128" s="9">
        <v>-5.5E-2</v>
      </c>
      <c r="E128" s="9">
        <v>-8.9200000000000002E-2</v>
      </c>
      <c r="F128" s="9">
        <v>5.4000000000000003E-3</v>
      </c>
      <c r="G128" s="9">
        <v>4.48E-2</v>
      </c>
      <c r="H128" s="9">
        <v>9.5100000000000004E-2</v>
      </c>
      <c r="I128" s="9">
        <v>2.7799999999999998E-2</v>
      </c>
      <c r="J128" s="9">
        <v>8.6699999999999999E-2</v>
      </c>
      <c r="K128" s="9">
        <v>5.8200000000000002E-2</v>
      </c>
      <c r="L128" s="9">
        <v>-1.9900000000000001E-2</v>
      </c>
      <c r="M128" s="9">
        <v>6.2799999999999995E-2</v>
      </c>
      <c r="N128" s="9">
        <v>7.0599999999999996E-2</v>
      </c>
      <c r="O128" s="9">
        <v>3.6499999999999998E-2</v>
      </c>
      <c r="P128" s="9">
        <v>1.8800000000000001E-2</v>
      </c>
      <c r="Q128" s="9">
        <v>9.0300000000000005E-2</v>
      </c>
      <c r="R128" s="9">
        <v>8.8999999999999999E-3</v>
      </c>
      <c r="S128" s="9">
        <v>8.5099999999999995E-2</v>
      </c>
      <c r="T128" s="9">
        <v>-1.0800000000000001E-2</v>
      </c>
      <c r="U128" s="9">
        <v>6.6500000000000004E-2</v>
      </c>
      <c r="V128" s="9">
        <v>4.7300000000000002E-2</v>
      </c>
      <c r="W128" s="9">
        <v>2.6599999999999999E-2</v>
      </c>
    </row>
    <row r="129" spans="1:23">
      <c r="A129" s="9">
        <v>197010</v>
      </c>
      <c r="B129" s="9">
        <v>-2.2800000000000001E-2</v>
      </c>
      <c r="C129" s="9">
        <v>-4.2200000000000001E-2</v>
      </c>
      <c r="D129" s="9">
        <v>2.0999999999999999E-3</v>
      </c>
      <c r="E129" s="9">
        <v>9.6100000000000005E-2</v>
      </c>
      <c r="F129" s="9">
        <v>4.5999999999999999E-3</v>
      </c>
      <c r="G129" s="9">
        <v>3.5999999999999999E-3</v>
      </c>
      <c r="H129" s="9">
        <v>-3.73E-2</v>
      </c>
      <c r="I129" s="9">
        <v>2.07E-2</v>
      </c>
      <c r="J129" s="9">
        <v>-3.3099999999999997E-2</v>
      </c>
      <c r="K129" s="9">
        <v>-2.12E-2</v>
      </c>
      <c r="L129" s="9">
        <v>-4.4999999999999998E-2</v>
      </c>
      <c r="M129" s="9">
        <v>1.5100000000000001E-2</v>
      </c>
      <c r="N129" s="9">
        <v>-4.7600000000000003E-2</v>
      </c>
      <c r="O129" s="9">
        <v>-5.4399999999999997E-2</v>
      </c>
      <c r="P129" s="9">
        <v>-5.4800000000000001E-2</v>
      </c>
      <c r="Q129" s="9">
        <v>-2.98E-2</v>
      </c>
      <c r="R129" s="9">
        <v>-3.4700000000000002E-2</v>
      </c>
      <c r="S129" s="9">
        <v>-7.1499999999999994E-2</v>
      </c>
      <c r="T129" s="9">
        <v>-1.26E-2</v>
      </c>
      <c r="U129" s="9">
        <v>-1.6400000000000001E-2</v>
      </c>
      <c r="V129" s="9">
        <v>-7.7499999999999999E-2</v>
      </c>
      <c r="W129" s="9">
        <v>-3.3099999999999997E-2</v>
      </c>
    </row>
    <row r="130" spans="1:23">
      <c r="A130" s="9">
        <v>197011</v>
      </c>
      <c r="B130" s="9">
        <v>4.5900000000000003E-2</v>
      </c>
      <c r="C130" s="9">
        <v>-4.07E-2</v>
      </c>
      <c r="D130" s="9">
        <v>1.6899999999999998E-2</v>
      </c>
      <c r="E130" s="9">
        <v>2.8799999999999999E-2</v>
      </c>
      <c r="F130" s="9">
        <v>4.5999999999999999E-3</v>
      </c>
      <c r="G130" s="9">
        <v>4.4900000000000002E-2</v>
      </c>
      <c r="H130" s="9">
        <v>-5.8999999999999999E-3</v>
      </c>
      <c r="I130" s="9">
        <v>4.53E-2</v>
      </c>
      <c r="J130" s="9">
        <v>2.1499999999999998E-2</v>
      </c>
      <c r="K130" s="9">
        <v>4.48E-2</v>
      </c>
      <c r="L130" s="9">
        <v>4.48E-2</v>
      </c>
      <c r="M130" s="9">
        <v>4.2500000000000003E-2</v>
      </c>
      <c r="N130" s="9">
        <v>2.7000000000000001E-3</v>
      </c>
      <c r="O130" s="9">
        <v>1.4800000000000001E-2</v>
      </c>
      <c r="P130" s="9">
        <v>8.8999999999999999E-3</v>
      </c>
      <c r="Q130" s="9">
        <v>2.76E-2</v>
      </c>
      <c r="R130" s="9">
        <v>8.0100000000000005E-2</v>
      </c>
      <c r="S130" s="9">
        <v>3.7900000000000003E-2</v>
      </c>
      <c r="T130" s="9">
        <v>8.9300000000000004E-2</v>
      </c>
      <c r="U130" s="9">
        <v>7.1199999999999999E-2</v>
      </c>
      <c r="V130" s="9">
        <v>5.45E-2</v>
      </c>
      <c r="W130" s="9">
        <v>4.0500000000000001E-2</v>
      </c>
    </row>
    <row r="131" spans="1:23">
      <c r="A131" s="9">
        <v>197012</v>
      </c>
      <c r="B131" s="9">
        <v>5.7200000000000001E-2</v>
      </c>
      <c r="C131" s="9">
        <v>2.93E-2</v>
      </c>
      <c r="D131" s="9">
        <v>9.7999999999999997E-3</v>
      </c>
      <c r="E131" s="9">
        <v>-2.2100000000000002E-2</v>
      </c>
      <c r="F131" s="9">
        <v>4.1999999999999997E-3</v>
      </c>
      <c r="G131" s="9">
        <v>5.7000000000000002E-2</v>
      </c>
      <c r="H131" s="9">
        <v>5.2900000000000003E-2</v>
      </c>
      <c r="I131" s="9">
        <v>1.7600000000000001E-2</v>
      </c>
      <c r="J131" s="9">
        <v>0.13270000000000001</v>
      </c>
      <c r="K131" s="9">
        <v>5.4800000000000001E-2</v>
      </c>
      <c r="L131" s="9">
        <v>9.2999999999999999E-2</v>
      </c>
      <c r="M131" s="9">
        <v>5.0700000000000002E-2</v>
      </c>
      <c r="N131" s="9">
        <v>8.5800000000000001E-2</v>
      </c>
      <c r="O131" s="9">
        <v>7.0199999999999999E-2</v>
      </c>
      <c r="P131" s="9">
        <v>5.9700000000000003E-2</v>
      </c>
      <c r="Q131" s="9">
        <v>4.7500000000000001E-2</v>
      </c>
      <c r="R131" s="9">
        <v>5.4300000000000001E-2</v>
      </c>
      <c r="S131" s="9">
        <v>8.6900000000000005E-2</v>
      </c>
      <c r="T131" s="9">
        <v>6.7100000000000007E-2</v>
      </c>
      <c r="U131" s="9">
        <v>4.48E-2</v>
      </c>
      <c r="V131" s="9">
        <v>9.1600000000000001E-2</v>
      </c>
      <c r="W131" s="9">
        <v>6.6400000000000001E-2</v>
      </c>
    </row>
    <row r="132" spans="1:23">
      <c r="A132" s="9">
        <v>197101</v>
      </c>
      <c r="B132" s="9">
        <v>4.8399999999999999E-2</v>
      </c>
      <c r="C132" s="9">
        <v>7.4399999999999994E-2</v>
      </c>
      <c r="D132" s="9">
        <v>1.35E-2</v>
      </c>
      <c r="E132" s="9">
        <v>-6.59E-2</v>
      </c>
      <c r="F132" s="9">
        <v>3.8E-3</v>
      </c>
      <c r="G132" s="9">
        <v>2.6800000000000001E-2</v>
      </c>
      <c r="H132" s="9">
        <v>5.0999999999999997E-2</v>
      </c>
      <c r="I132" s="9">
        <v>8.0000000000000004E-4</v>
      </c>
      <c r="J132" s="9">
        <v>9.2299999999999993E-2</v>
      </c>
      <c r="K132" s="9">
        <v>5.8700000000000002E-2</v>
      </c>
      <c r="L132" s="9">
        <v>6.4100000000000004E-2</v>
      </c>
      <c r="M132" s="9">
        <v>3.0300000000000001E-2</v>
      </c>
      <c r="N132" s="9">
        <v>6.2799999999999995E-2</v>
      </c>
      <c r="O132" s="9">
        <v>3.9100000000000003E-2</v>
      </c>
      <c r="P132" s="9">
        <v>7.3200000000000001E-2</v>
      </c>
      <c r="Q132" s="9">
        <v>5.2999999999999999E-2</v>
      </c>
      <c r="R132" s="9">
        <v>1.9400000000000001E-2</v>
      </c>
      <c r="S132" s="9">
        <v>0.15770000000000001</v>
      </c>
      <c r="T132" s="9">
        <v>2.5700000000000001E-2</v>
      </c>
      <c r="U132" s="9">
        <v>7.5700000000000003E-2</v>
      </c>
      <c r="V132" s="9">
        <v>4.87E-2</v>
      </c>
      <c r="W132" s="9">
        <v>6.9000000000000006E-2</v>
      </c>
    </row>
    <row r="133" spans="1:23">
      <c r="A133" s="9">
        <v>197102</v>
      </c>
      <c r="B133" s="9">
        <v>1.41E-2</v>
      </c>
      <c r="C133" s="9">
        <v>1.89E-2</v>
      </c>
      <c r="D133" s="9">
        <v>-1.34E-2</v>
      </c>
      <c r="E133" s="9">
        <v>8.0999999999999996E-3</v>
      </c>
      <c r="F133" s="9">
        <v>3.3E-3</v>
      </c>
      <c r="G133" s="9">
        <v>1.9E-2</v>
      </c>
      <c r="H133" s="9">
        <v>3.0599999999999999E-2</v>
      </c>
      <c r="I133" s="9">
        <v>4.2799999999999998E-2</v>
      </c>
      <c r="J133" s="9">
        <v>5.8700000000000002E-2</v>
      </c>
      <c r="K133" s="9">
        <v>2.01E-2</v>
      </c>
      <c r="L133" s="9">
        <v>1.4500000000000001E-2</v>
      </c>
      <c r="M133" s="9">
        <v>9.5999999999999992E-3</v>
      </c>
      <c r="N133" s="9">
        <v>8.0000000000000004E-4</v>
      </c>
      <c r="O133" s="9">
        <v>-4.4999999999999997E-3</v>
      </c>
      <c r="P133" s="9">
        <v>3.5200000000000002E-2</v>
      </c>
      <c r="Q133" s="9">
        <v>2.6599999999999999E-2</v>
      </c>
      <c r="R133" s="9">
        <v>-1.2999999999999999E-3</v>
      </c>
      <c r="S133" s="9">
        <v>2.8199999999999999E-2</v>
      </c>
      <c r="T133" s="9">
        <v>-2.9100000000000001E-2</v>
      </c>
      <c r="U133" s="9">
        <v>3.32E-2</v>
      </c>
      <c r="V133" s="9">
        <v>1.52E-2</v>
      </c>
      <c r="W133" s="9">
        <v>-2.8999999999999998E-3</v>
      </c>
    </row>
    <row r="134" spans="1:23">
      <c r="A134" s="9">
        <v>197103</v>
      </c>
      <c r="B134" s="9">
        <v>4.1300000000000003E-2</v>
      </c>
      <c r="C134" s="9">
        <v>2.5700000000000001E-2</v>
      </c>
      <c r="D134" s="9">
        <v>-3.9899999999999998E-2</v>
      </c>
      <c r="E134" s="9">
        <v>-1.2200000000000001E-2</v>
      </c>
      <c r="F134" s="9">
        <v>3.0000000000000001E-3</v>
      </c>
      <c r="G134" s="9">
        <v>3.6700000000000003E-2</v>
      </c>
      <c r="H134" s="9">
        <v>6.2899999999999998E-2</v>
      </c>
      <c r="I134" s="9">
        <v>2.5700000000000001E-2</v>
      </c>
      <c r="J134" s="9">
        <v>1.9400000000000001E-2</v>
      </c>
      <c r="K134" s="9">
        <v>6.4799999999999996E-2</v>
      </c>
      <c r="L134" s="9">
        <v>3.1199999999999999E-2</v>
      </c>
      <c r="M134" s="9">
        <v>3.7100000000000001E-2</v>
      </c>
      <c r="N134" s="9">
        <v>3.8E-3</v>
      </c>
      <c r="O134" s="9">
        <v>3.6900000000000002E-2</v>
      </c>
      <c r="P134" s="9">
        <v>3.7100000000000001E-2</v>
      </c>
      <c r="Q134" s="9">
        <v>0.06</v>
      </c>
      <c r="R134" s="9">
        <v>2.8199999999999999E-2</v>
      </c>
      <c r="S134" s="9">
        <v>2.5899999999999999E-2</v>
      </c>
      <c r="T134" s="9">
        <v>2.0899999999999998E-2</v>
      </c>
      <c r="U134" s="9">
        <v>6.4000000000000001E-2</v>
      </c>
      <c r="V134" s="9">
        <v>6.8699999999999997E-2</v>
      </c>
      <c r="W134" s="9">
        <v>3.78E-2</v>
      </c>
    </row>
    <row r="135" spans="1:23">
      <c r="A135" s="9">
        <v>197104</v>
      </c>
      <c r="B135" s="9">
        <v>3.15E-2</v>
      </c>
      <c r="C135" s="9">
        <v>-4.7999999999999996E-3</v>
      </c>
      <c r="D135" s="9">
        <v>7.4000000000000003E-3</v>
      </c>
      <c r="E135" s="9">
        <v>1.3100000000000001E-2</v>
      </c>
      <c r="F135" s="9">
        <v>2.8E-3</v>
      </c>
      <c r="G135" s="9">
        <v>1.4E-2</v>
      </c>
      <c r="H135" s="9">
        <v>3.4700000000000002E-2</v>
      </c>
      <c r="I135" s="9">
        <v>3.7600000000000001E-2</v>
      </c>
      <c r="J135" s="9">
        <v>1.29E-2</v>
      </c>
      <c r="K135" s="9">
        <v>4.8300000000000003E-2</v>
      </c>
      <c r="L135" s="9">
        <v>6.1699999999999998E-2</v>
      </c>
      <c r="M135" s="9">
        <v>2.4899999999999999E-2</v>
      </c>
      <c r="N135" s="9">
        <v>3.8100000000000002E-2</v>
      </c>
      <c r="O135" s="9">
        <v>2.53E-2</v>
      </c>
      <c r="P135" s="9">
        <v>2.69E-2</v>
      </c>
      <c r="Q135" s="9">
        <v>2.6200000000000001E-2</v>
      </c>
      <c r="R135" s="9">
        <v>8.3699999999999997E-2</v>
      </c>
      <c r="S135" s="9">
        <v>9.8799999999999999E-2</v>
      </c>
      <c r="T135" s="9">
        <v>-3.8199999999999998E-2</v>
      </c>
      <c r="U135" s="9">
        <v>5.1700000000000003E-2</v>
      </c>
      <c r="V135" s="9">
        <v>2.01E-2</v>
      </c>
      <c r="W135" s="9">
        <v>3.3500000000000002E-2</v>
      </c>
    </row>
    <row r="136" spans="1:23">
      <c r="A136" s="9">
        <v>197105</v>
      </c>
      <c r="B136" s="9">
        <v>-3.9800000000000002E-2</v>
      </c>
      <c r="C136" s="9">
        <v>-1.11E-2</v>
      </c>
      <c r="D136" s="9">
        <v>-1.37E-2</v>
      </c>
      <c r="E136" s="9">
        <v>8.8000000000000005E-3</v>
      </c>
      <c r="F136" s="9">
        <v>2.8999999999999998E-3</v>
      </c>
      <c r="G136" s="9">
        <v>-1.8700000000000001E-2</v>
      </c>
      <c r="H136" s="9">
        <v>-3.2599999999999997E-2</v>
      </c>
      <c r="I136" s="9">
        <v>-4.5199999999999997E-2</v>
      </c>
      <c r="J136" s="9">
        <v>-4.1700000000000001E-2</v>
      </c>
      <c r="K136" s="9">
        <v>-1.0800000000000001E-2</v>
      </c>
      <c r="L136" s="9">
        <v>-0.01</v>
      </c>
      <c r="M136" s="9">
        <v>-3.2500000000000001E-2</v>
      </c>
      <c r="N136" s="9">
        <v>-5.4899999999999997E-2</v>
      </c>
      <c r="O136" s="9">
        <v>-3.9800000000000002E-2</v>
      </c>
      <c r="P136" s="9">
        <v>-4.1000000000000002E-2</v>
      </c>
      <c r="Q136" s="9">
        <v>-6.1600000000000002E-2</v>
      </c>
      <c r="R136" s="9">
        <v>-5.4100000000000002E-2</v>
      </c>
      <c r="S136" s="9">
        <v>-4.07E-2</v>
      </c>
      <c r="T136" s="9">
        <v>-3.9800000000000002E-2</v>
      </c>
      <c r="U136" s="9">
        <v>-2.18E-2</v>
      </c>
      <c r="V136" s="9">
        <v>-5.6899999999999999E-2</v>
      </c>
      <c r="W136" s="9">
        <v>-4.41E-2</v>
      </c>
    </row>
    <row r="137" spans="1:23">
      <c r="A137" s="9">
        <v>197106</v>
      </c>
      <c r="B137" s="9">
        <v>-1E-3</v>
      </c>
      <c r="C137" s="9">
        <v>-1.43E-2</v>
      </c>
      <c r="D137" s="9">
        <v>-0.02</v>
      </c>
      <c r="E137" s="9">
        <v>2.7E-2</v>
      </c>
      <c r="F137" s="9">
        <v>3.7000000000000002E-3</v>
      </c>
      <c r="G137" s="9">
        <v>7.4000000000000003E-3</v>
      </c>
      <c r="H137" s="9">
        <v>-8.0000000000000002E-3</v>
      </c>
      <c r="I137" s="9">
        <v>7.3000000000000001E-3</v>
      </c>
      <c r="J137" s="9">
        <v>-4.1799999999999997E-2</v>
      </c>
      <c r="K137" s="9">
        <v>1.7500000000000002E-2</v>
      </c>
      <c r="L137" s="9">
        <v>-5.1000000000000004E-3</v>
      </c>
      <c r="M137" s="9">
        <v>2.3400000000000001E-2</v>
      </c>
      <c r="N137" s="9">
        <v>-3.5499999999999997E-2</v>
      </c>
      <c r="O137" s="9">
        <v>-5.1200000000000002E-2</v>
      </c>
      <c r="P137" s="9">
        <v>-3.2300000000000002E-2</v>
      </c>
      <c r="Q137" s="9">
        <v>-2.01E-2</v>
      </c>
      <c r="R137" s="9">
        <v>-2.35E-2</v>
      </c>
      <c r="S137" s="9">
        <v>-2.75E-2</v>
      </c>
      <c r="T137" s="9">
        <v>3.9199999999999999E-2</v>
      </c>
      <c r="U137" s="9">
        <v>-1E-3</v>
      </c>
      <c r="V137" s="9">
        <v>-3.8999999999999998E-3</v>
      </c>
      <c r="W137" s="9">
        <v>4.4000000000000003E-3</v>
      </c>
    </row>
    <row r="138" spans="1:23">
      <c r="A138" s="9">
        <v>197107</v>
      </c>
      <c r="B138" s="9">
        <v>-4.4999999999999998E-2</v>
      </c>
      <c r="C138" s="9">
        <v>-1.4999999999999999E-2</v>
      </c>
      <c r="D138" s="9">
        <v>1.6999999999999999E-3</v>
      </c>
      <c r="E138" s="9">
        <v>-2.3699999999999999E-2</v>
      </c>
      <c r="F138" s="9">
        <v>4.0000000000000001E-3</v>
      </c>
      <c r="G138" s="9">
        <v>-1.44E-2</v>
      </c>
      <c r="H138" s="9">
        <v>-5.7500000000000002E-2</v>
      </c>
      <c r="I138" s="9">
        <v>-2.3400000000000001E-2</v>
      </c>
      <c r="J138" s="9">
        <v>-6.1899999999999997E-2</v>
      </c>
      <c r="K138" s="9">
        <v>-7.2099999999999997E-2</v>
      </c>
      <c r="L138" s="9">
        <v>-4.4600000000000001E-2</v>
      </c>
      <c r="M138" s="9">
        <v>-2.7199999999999998E-2</v>
      </c>
      <c r="N138" s="9">
        <v>-4.2200000000000001E-2</v>
      </c>
      <c r="O138" s="9">
        <v>-7.9399999999999998E-2</v>
      </c>
      <c r="P138" s="9">
        <v>-5.8900000000000001E-2</v>
      </c>
      <c r="Q138" s="9">
        <v>-8.2299999999999998E-2</v>
      </c>
      <c r="R138" s="9">
        <v>-3.3300000000000003E-2</v>
      </c>
      <c r="S138" s="9">
        <v>-7.0699999999999999E-2</v>
      </c>
      <c r="T138" s="9">
        <v>-2.5499999999999998E-2</v>
      </c>
      <c r="U138" s="9">
        <v>-3.5900000000000001E-2</v>
      </c>
      <c r="V138" s="9">
        <v>-2.3E-2</v>
      </c>
      <c r="W138" s="9">
        <v>-5.1499999999999997E-2</v>
      </c>
    </row>
    <row r="139" spans="1:23">
      <c r="A139" s="9">
        <v>197108</v>
      </c>
      <c r="B139" s="9">
        <v>3.7900000000000003E-2</v>
      </c>
      <c r="C139" s="9">
        <v>-1.8E-3</v>
      </c>
      <c r="D139" s="9">
        <v>2.7099999999999999E-2</v>
      </c>
      <c r="E139" s="9">
        <v>3.5099999999999999E-2</v>
      </c>
      <c r="F139" s="9">
        <v>4.7000000000000002E-3</v>
      </c>
      <c r="G139" s="9">
        <v>1.6E-2</v>
      </c>
      <c r="H139" s="9">
        <v>-2.86E-2</v>
      </c>
      <c r="I139" s="9">
        <v>-1.38E-2</v>
      </c>
      <c r="J139" s="9">
        <v>6.4100000000000004E-2</v>
      </c>
      <c r="K139" s="9">
        <v>7.7799999999999994E-2</v>
      </c>
      <c r="L139" s="9">
        <v>7.6799999999999993E-2</v>
      </c>
      <c r="M139" s="9">
        <v>3.1300000000000001E-2</v>
      </c>
      <c r="N139" s="9">
        <v>5.8500000000000003E-2</v>
      </c>
      <c r="O139" s="9">
        <v>8.1600000000000006E-2</v>
      </c>
      <c r="P139" s="9">
        <v>5.6000000000000001E-2</v>
      </c>
      <c r="Q139" s="9">
        <v>7.0199999999999999E-2</v>
      </c>
      <c r="R139" s="9">
        <v>9.3299999999999994E-2</v>
      </c>
      <c r="S139" s="9">
        <v>0.11609999999999999</v>
      </c>
      <c r="T139" s="9">
        <v>-2.8000000000000001E-2</v>
      </c>
      <c r="U139" s="9">
        <v>5.9700000000000003E-2</v>
      </c>
      <c r="V139" s="9">
        <v>6.2399999999999997E-2</v>
      </c>
      <c r="W139" s="9">
        <v>8.6999999999999994E-3</v>
      </c>
    </row>
    <row r="140" spans="1:23">
      <c r="A140" s="9">
        <v>197109</v>
      </c>
      <c r="B140" s="9">
        <v>-8.5000000000000006E-3</v>
      </c>
      <c r="C140" s="9">
        <v>4.1000000000000003E-3</v>
      </c>
      <c r="D140" s="9">
        <v>-2.9399999999999999E-2</v>
      </c>
      <c r="E140" s="9">
        <v>2.0899999999999998E-2</v>
      </c>
      <c r="F140" s="9">
        <v>3.7000000000000002E-3</v>
      </c>
      <c r="G140" s="9">
        <v>5.0000000000000001E-4</v>
      </c>
      <c r="H140" s="9">
        <v>-3.8899999999999997E-2</v>
      </c>
      <c r="I140" s="9">
        <v>-2.0500000000000001E-2</v>
      </c>
      <c r="J140" s="9">
        <v>-6.1999999999999998E-3</v>
      </c>
      <c r="K140" s="9">
        <v>7.9000000000000008E-3</v>
      </c>
      <c r="L140" s="9">
        <v>-1.6000000000000001E-3</v>
      </c>
      <c r="M140" s="9">
        <v>5.9999999999999995E-4</v>
      </c>
      <c r="N140" s="9">
        <v>1.5599999999999999E-2</v>
      </c>
      <c r="O140" s="9">
        <v>-7.7399999999999997E-2</v>
      </c>
      <c r="P140" s="9">
        <v>-3.39E-2</v>
      </c>
      <c r="Q140" s="9">
        <v>-1.4800000000000001E-2</v>
      </c>
      <c r="R140" s="9">
        <v>-1.2999999999999999E-3</v>
      </c>
      <c r="S140" s="9">
        <v>-4.1000000000000003E-3</v>
      </c>
      <c r="T140" s="9">
        <v>-1.8599999999999998E-2</v>
      </c>
      <c r="U140" s="9">
        <v>1.6999999999999999E-3</v>
      </c>
      <c r="V140" s="9">
        <v>-6.6E-3</v>
      </c>
      <c r="W140" s="9">
        <v>-7.7999999999999996E-3</v>
      </c>
    </row>
    <row r="141" spans="1:23">
      <c r="A141" s="9">
        <v>197110</v>
      </c>
      <c r="B141" s="9">
        <v>-4.4200000000000003E-2</v>
      </c>
      <c r="C141" s="9">
        <v>-1.78E-2</v>
      </c>
      <c r="D141" s="9">
        <v>-4.7000000000000002E-3</v>
      </c>
      <c r="E141" s="9">
        <v>4.5999999999999999E-3</v>
      </c>
      <c r="F141" s="9">
        <v>3.7000000000000002E-3</v>
      </c>
      <c r="G141" s="9">
        <v>-3.1600000000000003E-2</v>
      </c>
      <c r="H141" s="9">
        <v>-0.13200000000000001</v>
      </c>
      <c r="I141" s="9">
        <v>-4.7800000000000002E-2</v>
      </c>
      <c r="J141" s="9">
        <v>-6.4399999999999999E-2</v>
      </c>
      <c r="K141" s="9">
        <v>-5.0500000000000003E-2</v>
      </c>
      <c r="L141" s="9">
        <v>-6.8699999999999997E-2</v>
      </c>
      <c r="M141" s="9">
        <v>-3.1899999999999998E-2</v>
      </c>
      <c r="N141" s="9">
        <v>-6.6100000000000006E-2</v>
      </c>
      <c r="O141" s="9">
        <v>-0.10580000000000001</v>
      </c>
      <c r="P141" s="9">
        <v>-9.8699999999999996E-2</v>
      </c>
      <c r="Q141" s="9">
        <v>-5.1700000000000003E-2</v>
      </c>
      <c r="R141" s="9">
        <v>-5.3199999999999997E-2</v>
      </c>
      <c r="S141" s="9">
        <v>-3.9E-2</v>
      </c>
      <c r="T141" s="9">
        <v>1.67E-2</v>
      </c>
      <c r="U141" s="9">
        <v>-3.7900000000000003E-2</v>
      </c>
      <c r="V141" s="9">
        <v>-2.6700000000000002E-2</v>
      </c>
      <c r="W141" s="9">
        <v>-4.6899999999999997E-2</v>
      </c>
    </row>
    <row r="142" spans="1:23">
      <c r="A142" s="9">
        <v>197111</v>
      </c>
      <c r="B142" s="9">
        <v>-4.5999999999999999E-3</v>
      </c>
      <c r="C142" s="9">
        <v>-2.8299999999999999E-2</v>
      </c>
      <c r="D142" s="9">
        <v>-1.7399999999999999E-2</v>
      </c>
      <c r="E142" s="9">
        <v>1.47E-2</v>
      </c>
      <c r="F142" s="9">
        <v>3.7000000000000002E-3</v>
      </c>
      <c r="G142" s="9">
        <v>1.2999999999999999E-3</v>
      </c>
      <c r="H142" s="9">
        <v>-4.24E-2</v>
      </c>
      <c r="I142" s="9">
        <v>-4.8999999999999998E-3</v>
      </c>
      <c r="J142" s="9">
        <v>-3.7699999999999997E-2</v>
      </c>
      <c r="K142" s="9">
        <v>1.7100000000000001E-2</v>
      </c>
      <c r="L142" s="9">
        <v>-1.7999999999999999E-2</v>
      </c>
      <c r="M142" s="9">
        <v>2.3E-3</v>
      </c>
      <c r="N142" s="9">
        <v>-4.4900000000000002E-2</v>
      </c>
      <c r="O142" s="9">
        <v>-2.9000000000000001E-2</v>
      </c>
      <c r="P142" s="9">
        <v>-2.6100000000000002E-2</v>
      </c>
      <c r="Q142" s="9">
        <v>-8.0000000000000004E-4</v>
      </c>
      <c r="R142" s="9">
        <v>-7.4999999999999997E-3</v>
      </c>
      <c r="S142" s="9">
        <v>-1.23E-2</v>
      </c>
      <c r="T142" s="9">
        <v>-1.5900000000000001E-2</v>
      </c>
      <c r="U142" s="9">
        <v>1.4E-3</v>
      </c>
      <c r="V142" s="9">
        <v>7.6E-3</v>
      </c>
      <c r="W142" s="9">
        <v>-3.0000000000000001E-3</v>
      </c>
    </row>
    <row r="143" spans="1:23">
      <c r="A143" s="9">
        <v>197112</v>
      </c>
      <c r="B143" s="9">
        <v>8.7099999999999997E-2</v>
      </c>
      <c r="C143" s="9">
        <v>3.2899999999999999E-2</v>
      </c>
      <c r="D143" s="9">
        <v>-3.0000000000000001E-3</v>
      </c>
      <c r="E143" s="9">
        <v>-6.7999999999999996E-3</v>
      </c>
      <c r="F143" s="9">
        <v>3.7000000000000002E-3</v>
      </c>
      <c r="G143" s="9">
        <v>9.1499999999999998E-2</v>
      </c>
      <c r="H143" s="9">
        <v>0.1222</v>
      </c>
      <c r="I143" s="9">
        <v>8.2900000000000001E-2</v>
      </c>
      <c r="J143" s="9">
        <v>0.1195</v>
      </c>
      <c r="K143" s="9">
        <v>8.5699999999999998E-2</v>
      </c>
      <c r="L143" s="9">
        <v>6.4699999999999994E-2</v>
      </c>
      <c r="M143" s="9">
        <v>7.5399999999999995E-2</v>
      </c>
      <c r="N143" s="9">
        <v>8.1100000000000005E-2</v>
      </c>
      <c r="O143" s="9">
        <v>0.13569999999999999</v>
      </c>
      <c r="P143" s="9">
        <v>9.9199999999999997E-2</v>
      </c>
      <c r="Q143" s="9">
        <v>0.1118</v>
      </c>
      <c r="R143" s="9">
        <v>5.2900000000000003E-2</v>
      </c>
      <c r="S143" s="9">
        <v>0.1061</v>
      </c>
      <c r="T143" s="9">
        <v>7.7499999999999999E-2</v>
      </c>
      <c r="U143" s="9">
        <v>9.6000000000000002E-2</v>
      </c>
      <c r="V143" s="9">
        <v>5.5599999999999997E-2</v>
      </c>
      <c r="W143" s="9">
        <v>9.6000000000000002E-2</v>
      </c>
    </row>
    <row r="144" spans="1:23">
      <c r="A144" s="9">
        <v>197201</v>
      </c>
      <c r="B144" s="9">
        <v>2.4899999999999999E-2</v>
      </c>
      <c r="C144" s="9">
        <v>6.1100000000000002E-2</v>
      </c>
      <c r="D144" s="9">
        <v>2.0299999999999999E-2</v>
      </c>
      <c r="E144" s="9">
        <v>2.3999999999999998E-3</v>
      </c>
      <c r="F144" s="9">
        <v>2.8999999999999998E-3</v>
      </c>
      <c r="G144" s="9">
        <v>4.1000000000000003E-3</v>
      </c>
      <c r="H144" s="9">
        <v>7.7600000000000002E-2</v>
      </c>
      <c r="I144" s="9">
        <v>-1.2999999999999999E-3</v>
      </c>
      <c r="J144" s="9">
        <v>5.67E-2</v>
      </c>
      <c r="K144" s="9">
        <v>3.44E-2</v>
      </c>
      <c r="L144" s="9">
        <v>4.1399999999999999E-2</v>
      </c>
      <c r="M144" s="9">
        <v>2.5999999999999999E-2</v>
      </c>
      <c r="N144" s="9">
        <v>1.32E-2</v>
      </c>
      <c r="O144" s="9">
        <v>4.0599999999999997E-2</v>
      </c>
      <c r="P144" s="9">
        <v>1.11E-2</v>
      </c>
      <c r="Q144" s="9">
        <v>6.7799999999999999E-2</v>
      </c>
      <c r="R144" s="9">
        <v>4.1099999999999998E-2</v>
      </c>
      <c r="S144" s="9">
        <v>7.9000000000000001E-2</v>
      </c>
      <c r="T144" s="9">
        <v>-6.1000000000000004E-3</v>
      </c>
      <c r="U144" s="9">
        <v>-4.8999999999999998E-3</v>
      </c>
      <c r="V144" s="9">
        <v>5.4999999999999997E-3</v>
      </c>
      <c r="W144" s="9">
        <v>1.8499999999999999E-2</v>
      </c>
    </row>
    <row r="145" spans="1:23">
      <c r="A145" s="9">
        <v>197202</v>
      </c>
      <c r="B145" s="9">
        <v>2.87E-2</v>
      </c>
      <c r="C145" s="9">
        <v>1.38E-2</v>
      </c>
      <c r="D145" s="9">
        <v>-2.76E-2</v>
      </c>
      <c r="E145" s="9">
        <v>2.7E-2</v>
      </c>
      <c r="F145" s="9">
        <v>2.5000000000000001E-3</v>
      </c>
      <c r="G145" s="9">
        <v>3.8800000000000001E-2</v>
      </c>
      <c r="H145" s="9">
        <v>4.5699999999999998E-2</v>
      </c>
      <c r="I145" s="9">
        <v>2.75E-2</v>
      </c>
      <c r="J145" s="9">
        <v>1.8700000000000001E-2</v>
      </c>
      <c r="K145" s="9">
        <v>5.8200000000000002E-2</v>
      </c>
      <c r="L145" s="9">
        <v>2.41E-2</v>
      </c>
      <c r="M145" s="9">
        <v>7.46E-2</v>
      </c>
      <c r="N145" s="9">
        <v>3.1300000000000001E-2</v>
      </c>
      <c r="O145" s="9">
        <v>6.5799999999999997E-2</v>
      </c>
      <c r="P145" s="9">
        <v>6.4299999999999996E-2</v>
      </c>
      <c r="Q145" s="9">
        <v>2.06E-2</v>
      </c>
      <c r="R145" s="9">
        <v>-8.8000000000000005E-3</v>
      </c>
      <c r="S145" s="9">
        <v>2.64E-2</v>
      </c>
      <c r="T145" s="9">
        <v>-2.75E-2</v>
      </c>
      <c r="U145" s="9">
        <v>5.4600000000000003E-2</v>
      </c>
      <c r="V145" s="9">
        <v>-2.0999999999999999E-3</v>
      </c>
      <c r="W145" s="9">
        <v>2.2100000000000002E-2</v>
      </c>
    </row>
    <row r="146" spans="1:23">
      <c r="A146" s="9">
        <v>197203</v>
      </c>
      <c r="B146" s="9">
        <v>6.3E-3</v>
      </c>
      <c r="C146" s="9">
        <v>-2.7000000000000001E-3</v>
      </c>
      <c r="D146" s="9">
        <v>-1.6899999999999998E-2</v>
      </c>
      <c r="E146" s="9">
        <v>2.9100000000000001E-2</v>
      </c>
      <c r="F146" s="9">
        <v>2.7000000000000001E-3</v>
      </c>
      <c r="G146" s="9">
        <v>-4.8999999999999998E-3</v>
      </c>
      <c r="H146" s="9">
        <v>-1.8800000000000001E-2</v>
      </c>
      <c r="I146" s="9">
        <v>-5.3400000000000003E-2</v>
      </c>
      <c r="J146" s="9">
        <v>-1.7899999999999999E-2</v>
      </c>
      <c r="K146" s="9">
        <v>4.0300000000000002E-2</v>
      </c>
      <c r="L146" s="9">
        <v>2.18E-2</v>
      </c>
      <c r="M146" s="9">
        <v>1.9E-3</v>
      </c>
      <c r="N146" s="9">
        <v>5.3E-3</v>
      </c>
      <c r="O146" s="9">
        <v>1E-4</v>
      </c>
      <c r="P146" s="9">
        <v>-2.2800000000000001E-2</v>
      </c>
      <c r="Q146" s="9">
        <v>2.01E-2</v>
      </c>
      <c r="R146" s="9">
        <v>4.9299999999999997E-2</v>
      </c>
      <c r="S146" s="9">
        <v>-4.4999999999999997E-3</v>
      </c>
      <c r="T146" s="9">
        <v>-4.1000000000000003E-3</v>
      </c>
      <c r="U146" s="9">
        <v>2.1000000000000001E-2</v>
      </c>
      <c r="V146" s="9">
        <v>4.8599999999999997E-2</v>
      </c>
      <c r="W146" s="9">
        <v>-7.7000000000000002E-3</v>
      </c>
    </row>
    <row r="147" spans="1:23">
      <c r="A147" s="9">
        <v>197204</v>
      </c>
      <c r="B147" s="9">
        <v>2.8999999999999998E-3</v>
      </c>
      <c r="C147" s="9">
        <v>0</v>
      </c>
      <c r="D147" s="9">
        <v>2.2000000000000001E-3</v>
      </c>
      <c r="E147" s="9">
        <v>2.9000000000000001E-2</v>
      </c>
      <c r="F147" s="9">
        <v>2.8999999999999998E-3</v>
      </c>
      <c r="G147" s="9">
        <v>1.8599999999999998E-2</v>
      </c>
      <c r="H147" s="9">
        <v>1.6000000000000001E-3</v>
      </c>
      <c r="I147" s="9">
        <v>-9.2999999999999992E-3</v>
      </c>
      <c r="J147" s="9">
        <v>-1.7299999999999999E-2</v>
      </c>
      <c r="K147" s="9">
        <v>1.77E-2</v>
      </c>
      <c r="L147" s="9">
        <v>1.9099999999999999E-2</v>
      </c>
      <c r="M147" s="9">
        <v>1.4E-2</v>
      </c>
      <c r="N147" s="9">
        <v>1.7600000000000001E-2</v>
      </c>
      <c r="O147" s="9">
        <v>-8.0000000000000004E-4</v>
      </c>
      <c r="P147" s="9">
        <v>4.3E-3</v>
      </c>
      <c r="Q147" s="9">
        <v>1.9699999999999999E-2</v>
      </c>
      <c r="R147" s="9">
        <v>-2.7900000000000001E-2</v>
      </c>
      <c r="S147" s="9">
        <v>8.2000000000000007E-3</v>
      </c>
      <c r="T147" s="9">
        <v>-3.09E-2</v>
      </c>
      <c r="U147" s="9">
        <v>-1.04E-2</v>
      </c>
      <c r="V147" s="9">
        <v>2.2700000000000001E-2</v>
      </c>
      <c r="W147" s="9">
        <v>-4.7999999999999996E-3</v>
      </c>
    </row>
    <row r="148" spans="1:23">
      <c r="A148" s="9">
        <v>197205</v>
      </c>
      <c r="B148" s="9">
        <v>1.2500000000000001E-2</v>
      </c>
      <c r="C148" s="9">
        <v>-2.7900000000000001E-2</v>
      </c>
      <c r="D148" s="9">
        <v>-2.69E-2</v>
      </c>
      <c r="E148" s="9">
        <v>3.1800000000000002E-2</v>
      </c>
      <c r="F148" s="9">
        <v>3.0000000000000001E-3</v>
      </c>
      <c r="G148" s="9">
        <v>4.4000000000000003E-3</v>
      </c>
      <c r="H148" s="9">
        <v>1.24E-2</v>
      </c>
      <c r="I148" s="9">
        <v>2.7300000000000001E-2</v>
      </c>
      <c r="J148" s="9">
        <v>-4.9200000000000001E-2</v>
      </c>
      <c r="K148" s="9">
        <v>3.44E-2</v>
      </c>
      <c r="L148" s="9">
        <v>1.0699999999999999E-2</v>
      </c>
      <c r="M148" s="9">
        <v>3.8100000000000002E-2</v>
      </c>
      <c r="N148" s="9">
        <v>-3.5700000000000003E-2</v>
      </c>
      <c r="O148" s="9">
        <v>-1.7500000000000002E-2</v>
      </c>
      <c r="P148" s="9">
        <v>-4.6100000000000002E-2</v>
      </c>
      <c r="Q148" s="9">
        <v>3.2399999999999998E-2</v>
      </c>
      <c r="R148" s="9">
        <v>-3.1300000000000001E-2</v>
      </c>
      <c r="S148" s="9">
        <v>1.0699999999999999E-2</v>
      </c>
      <c r="T148" s="9">
        <v>-4.7000000000000002E-3</v>
      </c>
      <c r="U148" s="9">
        <v>1.35E-2</v>
      </c>
      <c r="V148" s="9">
        <v>-2.1700000000000001E-2</v>
      </c>
      <c r="W148" s="9">
        <v>2.07E-2</v>
      </c>
    </row>
    <row r="149" spans="1:23">
      <c r="A149" s="9">
        <v>197206</v>
      </c>
      <c r="B149" s="9">
        <v>-2.4299999999999999E-2</v>
      </c>
      <c r="C149" s="9">
        <v>3.3E-3</v>
      </c>
      <c r="D149" s="9">
        <v>-2.4799999999999999E-2</v>
      </c>
      <c r="E149" s="9">
        <v>1.9300000000000001E-2</v>
      </c>
      <c r="F149" s="9">
        <v>2.8999999999999998E-3</v>
      </c>
      <c r="G149" s="9">
        <v>-8.8999999999999999E-3</v>
      </c>
      <c r="H149" s="9">
        <v>-2.6499999999999999E-2</v>
      </c>
      <c r="I149" s="9">
        <v>-1.21E-2</v>
      </c>
      <c r="J149" s="9">
        <v>-2.1100000000000001E-2</v>
      </c>
      <c r="K149" s="9">
        <v>-1.0200000000000001E-2</v>
      </c>
      <c r="L149" s="9">
        <v>-4.1599999999999998E-2</v>
      </c>
      <c r="M149" s="9">
        <v>6.1999999999999998E-3</v>
      </c>
      <c r="N149" s="9">
        <v>-3.6200000000000003E-2</v>
      </c>
      <c r="O149" s="9">
        <v>-5.7099999999999998E-2</v>
      </c>
      <c r="P149" s="9">
        <v>-1.5100000000000001E-2</v>
      </c>
      <c r="Q149" s="9">
        <v>-1.7999999999999999E-2</v>
      </c>
      <c r="R149" s="9">
        <v>-2.8899999999999999E-2</v>
      </c>
      <c r="S149" s="9">
        <v>-8.3599999999999994E-2</v>
      </c>
      <c r="T149" s="9">
        <v>-1.8499999999999999E-2</v>
      </c>
      <c r="U149" s="9">
        <v>-4.0300000000000002E-2</v>
      </c>
      <c r="V149" s="9">
        <v>-4.1099999999999998E-2</v>
      </c>
      <c r="W149" s="9">
        <v>-3.1800000000000002E-2</v>
      </c>
    </row>
    <row r="150" spans="1:23">
      <c r="A150" s="9">
        <v>197207</v>
      </c>
      <c r="B150" s="9">
        <v>-8.0000000000000002E-3</v>
      </c>
      <c r="C150" s="9">
        <v>-2.8799999999999999E-2</v>
      </c>
      <c r="D150" s="9">
        <v>7.7000000000000002E-3</v>
      </c>
      <c r="E150" s="9">
        <v>2.75E-2</v>
      </c>
      <c r="F150" s="9">
        <v>3.0999999999999999E-3</v>
      </c>
      <c r="G150" s="9">
        <v>3.3999999999999998E-3</v>
      </c>
      <c r="H150" s="9">
        <v>-3.9100000000000003E-2</v>
      </c>
      <c r="I150" s="9">
        <v>-7.6E-3</v>
      </c>
      <c r="J150" s="9">
        <v>-3.7900000000000003E-2</v>
      </c>
      <c r="K150" s="9">
        <v>-6.8999999999999999E-3</v>
      </c>
      <c r="L150" s="9">
        <v>-6.1000000000000004E-3</v>
      </c>
      <c r="M150" s="9">
        <v>2.47E-2</v>
      </c>
      <c r="N150" s="9">
        <v>-3.1800000000000002E-2</v>
      </c>
      <c r="O150" s="9">
        <v>-4.2000000000000003E-2</v>
      </c>
      <c r="P150" s="9">
        <v>7.1999999999999998E-3</v>
      </c>
      <c r="Q150" s="9">
        <v>1.9E-3</v>
      </c>
      <c r="R150" s="9">
        <v>-1.9E-2</v>
      </c>
      <c r="S150" s="9">
        <v>-2.93E-2</v>
      </c>
      <c r="T150" s="9">
        <v>-2.5999999999999999E-3</v>
      </c>
      <c r="U150" s="9">
        <v>-2.53E-2</v>
      </c>
      <c r="V150" s="9">
        <v>-1.32E-2</v>
      </c>
      <c r="W150" s="9">
        <v>-1.44E-2</v>
      </c>
    </row>
    <row r="151" spans="1:23">
      <c r="A151" s="9">
        <v>197208</v>
      </c>
      <c r="B151" s="9">
        <v>3.2599999999999997E-2</v>
      </c>
      <c r="C151" s="9">
        <v>-4.07E-2</v>
      </c>
      <c r="D151" s="9">
        <v>4.6800000000000001E-2</v>
      </c>
      <c r="E151" s="9">
        <v>-5.3400000000000003E-2</v>
      </c>
      <c r="F151" s="9">
        <v>2.8999999999999998E-3</v>
      </c>
      <c r="G151" s="9">
        <v>1.24E-2</v>
      </c>
      <c r="H151" s="9">
        <v>3.6299999999999999E-2</v>
      </c>
      <c r="I151" s="9">
        <v>0.1187</v>
      </c>
      <c r="J151" s="9">
        <v>-1.4500000000000001E-2</v>
      </c>
      <c r="K151" s="9">
        <v>-2.07E-2</v>
      </c>
      <c r="L151" s="9">
        <v>7.2999999999999995E-2</v>
      </c>
      <c r="M151" s="9">
        <v>3.0999999999999999E-3</v>
      </c>
      <c r="N151" s="9">
        <v>5.7000000000000002E-3</v>
      </c>
      <c r="O151" s="9">
        <v>8.1100000000000005E-2</v>
      </c>
      <c r="P151" s="9">
        <v>2.9499999999999998E-2</v>
      </c>
      <c r="Q151" s="9">
        <v>2.3400000000000001E-2</v>
      </c>
      <c r="R151" s="9">
        <v>4.2099999999999999E-2</v>
      </c>
      <c r="S151" s="9">
        <v>1.23E-2</v>
      </c>
      <c r="T151" s="9">
        <v>5.6599999999999998E-2</v>
      </c>
      <c r="U151" s="9">
        <v>-8.8999999999999999E-3</v>
      </c>
      <c r="V151" s="9">
        <v>5.7200000000000001E-2</v>
      </c>
      <c r="W151" s="9">
        <v>3.5000000000000003E-2</v>
      </c>
    </row>
    <row r="152" spans="1:23">
      <c r="A152" s="9">
        <v>197209</v>
      </c>
      <c r="B152" s="9">
        <v>-1.14E-2</v>
      </c>
      <c r="C152" s="9">
        <v>-2.6800000000000001E-2</v>
      </c>
      <c r="D152" s="9">
        <v>4.8999999999999998E-3</v>
      </c>
      <c r="E152" s="9">
        <v>1.7500000000000002E-2</v>
      </c>
      <c r="F152" s="9">
        <v>3.3999999999999998E-3</v>
      </c>
      <c r="G152" s="9">
        <v>-1.5100000000000001E-2</v>
      </c>
      <c r="H152" s="9">
        <v>-4.9700000000000001E-2</v>
      </c>
      <c r="I152" s="9">
        <v>-9.9000000000000008E-3</v>
      </c>
      <c r="J152" s="9">
        <v>-3.78E-2</v>
      </c>
      <c r="K152" s="9">
        <v>1.29E-2</v>
      </c>
      <c r="L152" s="9">
        <v>-4.9500000000000002E-2</v>
      </c>
      <c r="M152" s="9">
        <v>-8.8000000000000005E-3</v>
      </c>
      <c r="N152" s="9">
        <v>-3.3599999999999998E-2</v>
      </c>
      <c r="O152" s="9">
        <v>-4.2700000000000002E-2</v>
      </c>
      <c r="P152" s="9">
        <v>-3.9199999999999999E-2</v>
      </c>
      <c r="Q152" s="9">
        <v>-1.4500000000000001E-2</v>
      </c>
      <c r="R152" s="9">
        <v>-1.54E-2</v>
      </c>
      <c r="S152" s="9">
        <v>-5.4800000000000001E-2</v>
      </c>
      <c r="T152" s="9">
        <v>-1.6000000000000001E-3</v>
      </c>
      <c r="U152" s="9">
        <v>-4.7000000000000002E-3</v>
      </c>
      <c r="V152" s="9">
        <v>-5.1999999999999998E-3</v>
      </c>
      <c r="W152" s="9">
        <v>-4.0000000000000002E-4</v>
      </c>
    </row>
    <row r="153" spans="1:23">
      <c r="A153" s="9">
        <v>197210</v>
      </c>
      <c r="B153" s="9">
        <v>5.1999999999999998E-3</v>
      </c>
      <c r="C153" s="9">
        <v>-2.7099999999999999E-2</v>
      </c>
      <c r="D153" s="9">
        <v>1.32E-2</v>
      </c>
      <c r="E153" s="9">
        <v>7.4999999999999997E-3</v>
      </c>
      <c r="F153" s="9">
        <v>4.0000000000000001E-3</v>
      </c>
      <c r="G153" s="9">
        <v>8.0999999999999996E-3</v>
      </c>
      <c r="H153" s="9">
        <v>-1.14E-2</v>
      </c>
      <c r="I153" s="9">
        <v>3.2500000000000001E-2</v>
      </c>
      <c r="J153" s="9">
        <v>-7.9000000000000008E-3</v>
      </c>
      <c r="K153" s="9">
        <v>2.9999999999999997E-4</v>
      </c>
      <c r="L153" s="9">
        <v>-3.0000000000000001E-3</v>
      </c>
      <c r="M153" s="9">
        <v>2.1299999999999999E-2</v>
      </c>
      <c r="N153" s="9">
        <v>-9.7000000000000003E-3</v>
      </c>
      <c r="O153" s="9">
        <v>-2.3E-2</v>
      </c>
      <c r="P153" s="9">
        <v>-2.1399999999999999E-2</v>
      </c>
      <c r="Q153" s="9">
        <v>-3.5700000000000003E-2</v>
      </c>
      <c r="R153" s="9">
        <v>-3.7999999999999999E-2</v>
      </c>
      <c r="S153" s="9">
        <v>1.09E-2</v>
      </c>
      <c r="T153" s="9">
        <v>6.3700000000000007E-2</v>
      </c>
      <c r="U153" s="9">
        <v>8.3000000000000001E-3</v>
      </c>
      <c r="V153" s="9">
        <v>1.21E-2</v>
      </c>
      <c r="W153" s="9">
        <v>8.3000000000000001E-3</v>
      </c>
    </row>
    <row r="154" spans="1:23">
      <c r="A154" s="9">
        <v>197211</v>
      </c>
      <c r="B154" s="9">
        <v>4.5999999999999999E-2</v>
      </c>
      <c r="C154" s="9">
        <v>-1.12E-2</v>
      </c>
      <c r="D154" s="9">
        <v>4.7800000000000002E-2</v>
      </c>
      <c r="E154" s="9">
        <v>-5.1400000000000001E-2</v>
      </c>
      <c r="F154" s="9">
        <v>3.7000000000000002E-3</v>
      </c>
      <c r="G154" s="9">
        <v>5.3100000000000001E-2</v>
      </c>
      <c r="H154" s="9">
        <v>4.1700000000000001E-2</v>
      </c>
      <c r="I154" s="9">
        <v>5.9499999999999997E-2</v>
      </c>
      <c r="J154" s="9">
        <v>9.2200000000000004E-2</v>
      </c>
      <c r="K154" s="9">
        <v>2.5000000000000001E-3</v>
      </c>
      <c r="L154" s="9">
        <v>5.5599999999999997E-2</v>
      </c>
      <c r="M154" s="9">
        <v>1.11E-2</v>
      </c>
      <c r="N154" s="9">
        <v>7.4300000000000005E-2</v>
      </c>
      <c r="O154" s="9">
        <v>0.12909999999999999</v>
      </c>
      <c r="P154" s="9">
        <v>3.6999999999999998E-2</v>
      </c>
      <c r="Q154" s="9">
        <v>2.3300000000000001E-2</v>
      </c>
      <c r="R154" s="9">
        <v>9.8299999999999998E-2</v>
      </c>
      <c r="S154" s="9">
        <v>5.8700000000000002E-2</v>
      </c>
      <c r="T154" s="9">
        <v>6.0199999999999997E-2</v>
      </c>
      <c r="U154" s="9">
        <v>5.6800000000000003E-2</v>
      </c>
      <c r="V154" s="9">
        <v>4.36E-2</v>
      </c>
      <c r="W154" s="9">
        <v>5.0200000000000002E-2</v>
      </c>
    </row>
    <row r="155" spans="1:23">
      <c r="A155" s="9">
        <v>197212</v>
      </c>
      <c r="B155" s="9">
        <v>6.1999999999999998E-3</v>
      </c>
      <c r="C155" s="9">
        <v>-1.8599999999999998E-2</v>
      </c>
      <c r="D155" s="9">
        <v>-2.29E-2</v>
      </c>
      <c r="E155" s="9">
        <v>4.9799999999999997E-2</v>
      </c>
      <c r="F155" s="9">
        <v>3.7000000000000002E-3</v>
      </c>
      <c r="G155" s="9">
        <v>1.37E-2</v>
      </c>
      <c r="H155" s="9">
        <v>2.24E-2</v>
      </c>
      <c r="I155" s="9">
        <v>1.0800000000000001E-2</v>
      </c>
      <c r="J155" s="9">
        <v>-2.6499999999999999E-2</v>
      </c>
      <c r="K155" s="9">
        <v>3.5700000000000003E-2</v>
      </c>
      <c r="L155" s="9">
        <v>7.0000000000000001E-3</v>
      </c>
      <c r="M155" s="9">
        <v>2.9899999999999999E-2</v>
      </c>
      <c r="N155" s="9">
        <v>-2.41E-2</v>
      </c>
      <c r="O155" s="9">
        <v>-6.0100000000000001E-2</v>
      </c>
      <c r="P155" s="9">
        <v>-5.1000000000000004E-3</v>
      </c>
      <c r="Q155" s="9">
        <v>1.1299999999999999E-2</v>
      </c>
      <c r="R155" s="9">
        <v>-3.2000000000000002E-3</v>
      </c>
      <c r="S155" s="9">
        <v>-4.2700000000000002E-2</v>
      </c>
      <c r="T155" s="9">
        <v>-1.9099999999999999E-2</v>
      </c>
      <c r="U155" s="9">
        <v>1.7399999999999999E-2</v>
      </c>
      <c r="V155" s="9">
        <v>-1.17E-2</v>
      </c>
      <c r="W155" s="9">
        <v>6.7000000000000002E-3</v>
      </c>
    </row>
    <row r="156" spans="1:23">
      <c r="A156" s="9">
        <v>197301</v>
      </c>
      <c r="B156" s="9">
        <v>-3.2899999999999999E-2</v>
      </c>
      <c r="C156" s="9">
        <v>-3.5000000000000003E-2</v>
      </c>
      <c r="D156" s="9">
        <v>2.6800000000000001E-2</v>
      </c>
      <c r="E156" s="9">
        <v>3.7199999999999997E-2</v>
      </c>
      <c r="F156" s="9">
        <v>4.4000000000000003E-3</v>
      </c>
      <c r="G156" s="9">
        <v>-3.6299999999999999E-2</v>
      </c>
      <c r="H156" s="9">
        <v>1.7899999999999999E-2</v>
      </c>
      <c r="I156" s="9">
        <v>3.7600000000000001E-2</v>
      </c>
      <c r="J156" s="9">
        <v>-7.6899999999999996E-2</v>
      </c>
      <c r="K156" s="9">
        <v>-6.3500000000000001E-2</v>
      </c>
      <c r="L156" s="9">
        <v>-2.8400000000000002E-2</v>
      </c>
      <c r="M156" s="9">
        <v>-1.26E-2</v>
      </c>
      <c r="N156" s="9">
        <v>-8.0500000000000002E-2</v>
      </c>
      <c r="O156" s="9">
        <v>-1.61E-2</v>
      </c>
      <c r="P156" s="9">
        <v>-5.8999999999999997E-2</v>
      </c>
      <c r="Q156" s="9">
        <v>1.41E-2</v>
      </c>
      <c r="R156" s="9">
        <v>-6.3600000000000004E-2</v>
      </c>
      <c r="S156" s="9">
        <v>-9.7699999999999995E-2</v>
      </c>
      <c r="T156" s="9">
        <v>-4.7199999999999999E-2</v>
      </c>
      <c r="U156" s="9">
        <v>-4.4299999999999999E-2</v>
      </c>
      <c r="V156" s="9">
        <v>-7.9500000000000001E-2</v>
      </c>
      <c r="W156" s="9">
        <v>-4.1500000000000002E-2</v>
      </c>
    </row>
    <row r="157" spans="1:23">
      <c r="A157" s="9">
        <v>197302</v>
      </c>
      <c r="B157" s="9">
        <v>-4.8500000000000001E-2</v>
      </c>
      <c r="C157" s="9">
        <v>-3.9899999999999998E-2</v>
      </c>
      <c r="D157" s="9">
        <v>1.6799999999999999E-2</v>
      </c>
      <c r="E157" s="9">
        <v>2.12E-2</v>
      </c>
      <c r="F157" s="9">
        <v>4.1000000000000003E-3</v>
      </c>
      <c r="G157" s="9">
        <v>-3.6200000000000003E-2</v>
      </c>
      <c r="H157" s="9">
        <v>2.8400000000000002E-2</v>
      </c>
      <c r="I157" s="9">
        <v>-7.5600000000000001E-2</v>
      </c>
      <c r="J157" s="9">
        <v>-9.5899999999999999E-2</v>
      </c>
      <c r="K157" s="9">
        <v>-1.78E-2</v>
      </c>
      <c r="L157" s="9">
        <v>-6.7000000000000002E-3</v>
      </c>
      <c r="M157" s="9">
        <v>-7.9000000000000008E-3</v>
      </c>
      <c r="N157" s="9">
        <v>-8.48E-2</v>
      </c>
      <c r="O157" s="9">
        <v>-2.01E-2</v>
      </c>
      <c r="P157" s="9">
        <v>-3.8800000000000001E-2</v>
      </c>
      <c r="Q157" s="9">
        <v>-3.56E-2</v>
      </c>
      <c r="R157" s="9">
        <v>-6.9900000000000004E-2</v>
      </c>
      <c r="S157" s="9">
        <v>-6.2199999999999998E-2</v>
      </c>
      <c r="T157" s="9">
        <v>-2.3900000000000001E-2</v>
      </c>
      <c r="U157" s="9">
        <v>-6.7799999999999999E-2</v>
      </c>
      <c r="V157" s="9">
        <v>-6.5500000000000003E-2</v>
      </c>
      <c r="W157" s="9">
        <v>-6.2300000000000001E-2</v>
      </c>
    </row>
    <row r="158" spans="1:23">
      <c r="A158" s="9">
        <v>197303</v>
      </c>
      <c r="B158" s="9">
        <v>-1.29E-2</v>
      </c>
      <c r="C158" s="9">
        <v>-2.87E-2</v>
      </c>
      <c r="D158" s="9">
        <v>2.8400000000000002E-2</v>
      </c>
      <c r="E158" s="9">
        <v>3.6200000000000003E-2</v>
      </c>
      <c r="F158" s="9">
        <v>4.5999999999999999E-3</v>
      </c>
      <c r="G158" s="9">
        <v>-1.47E-2</v>
      </c>
      <c r="H158" s="9">
        <v>-2.58E-2</v>
      </c>
      <c r="I158" s="9">
        <v>2.8899999999999999E-2</v>
      </c>
      <c r="J158" s="9">
        <v>-3.0800000000000001E-2</v>
      </c>
      <c r="K158" s="9">
        <v>-2.12E-2</v>
      </c>
      <c r="L158" s="9">
        <v>3.0999999999999999E-3</v>
      </c>
      <c r="M158" s="9">
        <v>0</v>
      </c>
      <c r="N158" s="9">
        <v>-2.5600000000000001E-2</v>
      </c>
      <c r="O158" s="9">
        <v>3.2199999999999999E-2</v>
      </c>
      <c r="P158" s="9">
        <v>8.2000000000000007E-3</v>
      </c>
      <c r="Q158" s="9">
        <v>-1.67E-2</v>
      </c>
      <c r="R158" s="9">
        <v>-2.9899999999999999E-2</v>
      </c>
      <c r="S158" s="9">
        <v>1.29E-2</v>
      </c>
      <c r="T158" s="9">
        <v>-2.6200000000000001E-2</v>
      </c>
      <c r="U158" s="9">
        <v>-6.08E-2</v>
      </c>
      <c r="V158" s="9">
        <v>-8.8999999999999999E-3</v>
      </c>
      <c r="W158" s="9">
        <v>-1.14E-2</v>
      </c>
    </row>
    <row r="159" spans="1:23">
      <c r="A159" s="9">
        <v>197304</v>
      </c>
      <c r="B159" s="9">
        <v>-5.6800000000000003E-2</v>
      </c>
      <c r="C159" s="9">
        <v>-3.9800000000000002E-2</v>
      </c>
      <c r="D159" s="9">
        <v>5.6599999999999998E-2</v>
      </c>
      <c r="E159" s="9">
        <v>6.4000000000000001E-2</v>
      </c>
      <c r="F159" s="9">
        <v>5.1999999999999998E-3</v>
      </c>
      <c r="G159" s="9">
        <v>-4.7100000000000003E-2</v>
      </c>
      <c r="H159" s="9">
        <v>-2.1499999999999998E-2</v>
      </c>
      <c r="I159" s="9">
        <v>-1.7600000000000001E-2</v>
      </c>
      <c r="J159" s="9">
        <v>-8.0699999999999994E-2</v>
      </c>
      <c r="K159" s="9">
        <v>-7.4399999999999994E-2</v>
      </c>
      <c r="L159" s="9">
        <v>-4.0500000000000001E-2</v>
      </c>
      <c r="M159" s="9">
        <v>-5.5399999999999998E-2</v>
      </c>
      <c r="N159" s="9">
        <v>-5.4800000000000001E-2</v>
      </c>
      <c r="O159" s="9">
        <v>-1.6899999999999998E-2</v>
      </c>
      <c r="P159" s="9">
        <v>-1.2800000000000001E-2</v>
      </c>
      <c r="Q159" s="9">
        <v>-6.9599999999999995E-2</v>
      </c>
      <c r="R159" s="9">
        <v>-3.6799999999999999E-2</v>
      </c>
      <c r="S159" s="9">
        <v>-8.6499999999999994E-2</v>
      </c>
      <c r="T159" s="9">
        <v>-1.0999999999999999E-2</v>
      </c>
      <c r="U159" s="9">
        <v>-8.8700000000000001E-2</v>
      </c>
      <c r="V159" s="9">
        <v>-8.5400000000000004E-2</v>
      </c>
      <c r="W159" s="9">
        <v>-4.5999999999999999E-2</v>
      </c>
    </row>
    <row r="160" spans="1:23">
      <c r="A160" s="9">
        <v>197305</v>
      </c>
      <c r="B160" s="9">
        <v>-2.9399999999999999E-2</v>
      </c>
      <c r="C160" s="9">
        <v>-6.1100000000000002E-2</v>
      </c>
      <c r="D160" s="9">
        <v>1.9E-3</v>
      </c>
      <c r="E160" s="9">
        <v>7.0800000000000002E-2</v>
      </c>
      <c r="F160" s="9">
        <v>5.1000000000000004E-3</v>
      </c>
      <c r="G160" s="9">
        <v>-1.4500000000000001E-2</v>
      </c>
      <c r="H160" s="9">
        <v>-2.7199999999999998E-2</v>
      </c>
      <c r="I160" s="9">
        <v>-2.9499999999999998E-2</v>
      </c>
      <c r="J160" s="9">
        <v>-7.2099999999999997E-2</v>
      </c>
      <c r="K160" s="9">
        <v>-2.8E-3</v>
      </c>
      <c r="L160" s="9">
        <v>-1.55E-2</v>
      </c>
      <c r="M160" s="9">
        <v>-1.6999999999999999E-3</v>
      </c>
      <c r="N160" s="9">
        <v>-5.4399999999999997E-2</v>
      </c>
      <c r="O160" s="9">
        <v>-5.67E-2</v>
      </c>
      <c r="P160" s="9">
        <v>-2.6200000000000001E-2</v>
      </c>
      <c r="Q160" s="9">
        <v>-2.9399999999999999E-2</v>
      </c>
      <c r="R160" s="9">
        <v>-6.5500000000000003E-2</v>
      </c>
      <c r="S160" s="9">
        <v>-8.9300000000000004E-2</v>
      </c>
      <c r="T160" s="9">
        <v>-1.5E-3</v>
      </c>
      <c r="U160" s="9">
        <v>-1.9599999999999999E-2</v>
      </c>
      <c r="V160" s="9">
        <v>-3.73E-2</v>
      </c>
      <c r="W160" s="9">
        <v>-3.3799999999999997E-2</v>
      </c>
    </row>
    <row r="161" spans="1:23">
      <c r="A161" s="9">
        <v>197306</v>
      </c>
      <c r="B161" s="9">
        <v>-1.5599999999999999E-2</v>
      </c>
      <c r="C161" s="9">
        <v>-2.9399999999999999E-2</v>
      </c>
      <c r="D161" s="9">
        <v>1.43E-2</v>
      </c>
      <c r="E161" s="9">
        <v>4.3099999999999999E-2</v>
      </c>
      <c r="F161" s="9">
        <v>5.1000000000000004E-3</v>
      </c>
      <c r="G161" s="9">
        <v>-3.6700000000000003E-2</v>
      </c>
      <c r="H161" s="9">
        <v>7.0000000000000001E-3</v>
      </c>
      <c r="I161" s="9">
        <v>1.6E-2</v>
      </c>
      <c r="J161" s="9">
        <v>-0.10050000000000001</v>
      </c>
      <c r="K161" s="9">
        <v>5.1000000000000004E-3</v>
      </c>
      <c r="L161" s="9">
        <v>-2.06E-2</v>
      </c>
      <c r="M161" s="9">
        <v>5.0000000000000001E-3</v>
      </c>
      <c r="N161" s="9">
        <v>-3.2199999999999999E-2</v>
      </c>
      <c r="O161" s="9">
        <v>-3.1899999999999998E-2</v>
      </c>
      <c r="P161" s="9">
        <v>-1.7500000000000002E-2</v>
      </c>
      <c r="Q161" s="9">
        <v>-3.7000000000000002E-3</v>
      </c>
      <c r="R161" s="9">
        <v>-3.3000000000000002E-2</v>
      </c>
      <c r="S161" s="9">
        <v>-6.7100000000000007E-2</v>
      </c>
      <c r="T161" s="9">
        <v>-2.98E-2</v>
      </c>
      <c r="U161" s="9">
        <v>-6.3700000000000007E-2</v>
      </c>
      <c r="V161" s="9">
        <v>2.0199999999999999E-2</v>
      </c>
      <c r="W161" s="9">
        <v>-2.76E-2</v>
      </c>
    </row>
    <row r="162" spans="1:23">
      <c r="A162" s="9">
        <v>197307</v>
      </c>
      <c r="B162" s="9">
        <v>5.04E-2</v>
      </c>
      <c r="C162" s="9">
        <v>7.8600000000000003E-2</v>
      </c>
      <c r="D162" s="9">
        <v>-5.1799999999999999E-2</v>
      </c>
      <c r="E162" s="9">
        <v>-0.1167</v>
      </c>
      <c r="F162" s="9">
        <v>6.4000000000000003E-3</v>
      </c>
      <c r="G162" s="9">
        <v>5.3400000000000003E-2</v>
      </c>
      <c r="H162" s="9">
        <v>7.2099999999999997E-2</v>
      </c>
      <c r="I162" s="9">
        <v>4.0000000000000002E-4</v>
      </c>
      <c r="J162" s="9">
        <v>0.10970000000000001</v>
      </c>
      <c r="K162" s="9">
        <v>4.2700000000000002E-2</v>
      </c>
      <c r="L162" s="9">
        <v>6.4500000000000002E-2</v>
      </c>
      <c r="M162" s="9">
        <v>5.3999999999999999E-2</v>
      </c>
      <c r="N162" s="9">
        <v>0.13320000000000001</v>
      </c>
      <c r="O162" s="9">
        <v>6.4600000000000005E-2</v>
      </c>
      <c r="P162" s="9">
        <v>7.3200000000000001E-2</v>
      </c>
      <c r="Q162" s="9">
        <v>5.4600000000000003E-2</v>
      </c>
      <c r="R162" s="9">
        <v>4.7300000000000002E-2</v>
      </c>
      <c r="S162" s="9">
        <v>9.1700000000000004E-2</v>
      </c>
      <c r="T162" s="9">
        <v>-3.0300000000000001E-2</v>
      </c>
      <c r="U162" s="9">
        <v>9.6799999999999997E-2</v>
      </c>
      <c r="V162" s="9">
        <v>8.4500000000000006E-2</v>
      </c>
      <c r="W162" s="9">
        <v>5.2900000000000003E-2</v>
      </c>
    </row>
    <row r="163" spans="1:23">
      <c r="A163" s="9">
        <v>197308</v>
      </c>
      <c r="B163" s="9">
        <v>-3.8399999999999997E-2</v>
      </c>
      <c r="C163" s="9">
        <v>-2.0500000000000001E-2</v>
      </c>
      <c r="D163" s="9">
        <v>1.18E-2</v>
      </c>
      <c r="E163" s="9">
        <v>3.4200000000000001E-2</v>
      </c>
      <c r="F163" s="9">
        <v>7.0000000000000001E-3</v>
      </c>
      <c r="G163" s="9">
        <v>-2.69E-2</v>
      </c>
      <c r="H163" s="9">
        <v>-1.04E-2</v>
      </c>
      <c r="I163" s="9">
        <v>-4.0500000000000001E-2</v>
      </c>
      <c r="J163" s="9">
        <v>-7.1400000000000005E-2</v>
      </c>
      <c r="K163" s="9">
        <v>-4.1799999999999997E-2</v>
      </c>
      <c r="L163" s="9">
        <v>-2.3699999999999999E-2</v>
      </c>
      <c r="M163" s="9">
        <v>-8.5300000000000001E-2</v>
      </c>
      <c r="N163" s="9">
        <v>-2.9100000000000001E-2</v>
      </c>
      <c r="O163" s="9">
        <v>3.8999999999999998E-3</v>
      </c>
      <c r="P163" s="9">
        <v>-1.26E-2</v>
      </c>
      <c r="Q163" s="9">
        <v>-3.0300000000000001E-2</v>
      </c>
      <c r="R163" s="9">
        <v>-3.85E-2</v>
      </c>
      <c r="S163" s="9">
        <v>-4.3700000000000003E-2</v>
      </c>
      <c r="T163" s="9">
        <v>-2.7900000000000001E-2</v>
      </c>
      <c r="U163" s="9">
        <v>-5.11E-2</v>
      </c>
      <c r="V163" s="9">
        <v>-2.93E-2</v>
      </c>
      <c r="W163" s="9">
        <v>-3.2099999999999997E-2</v>
      </c>
    </row>
    <row r="164" spans="1:23">
      <c r="A164" s="9">
        <v>197309</v>
      </c>
      <c r="B164" s="9">
        <v>4.7500000000000001E-2</v>
      </c>
      <c r="C164" s="9">
        <v>2.92E-2</v>
      </c>
      <c r="D164" s="9">
        <v>2.1100000000000001E-2</v>
      </c>
      <c r="E164" s="9">
        <v>-7.0199999999999999E-2</v>
      </c>
      <c r="F164" s="9">
        <v>6.7999999999999996E-3</v>
      </c>
      <c r="G164" s="9">
        <v>5.2600000000000001E-2</v>
      </c>
      <c r="H164" s="9">
        <v>0.1062</v>
      </c>
      <c r="I164" s="9">
        <v>8.6800000000000002E-2</v>
      </c>
      <c r="J164" s="9">
        <v>7.7799999999999994E-2</v>
      </c>
      <c r="K164" s="9">
        <v>-5.7000000000000002E-3</v>
      </c>
      <c r="L164" s="9">
        <v>9.6100000000000005E-2</v>
      </c>
      <c r="M164" s="9">
        <v>-1.03E-2</v>
      </c>
      <c r="N164" s="9">
        <v>8.8200000000000001E-2</v>
      </c>
      <c r="O164" s="9">
        <v>9.1700000000000004E-2</v>
      </c>
      <c r="P164" s="9">
        <v>5.7500000000000002E-2</v>
      </c>
      <c r="Q164" s="9">
        <v>-1.77E-2</v>
      </c>
      <c r="R164" s="9">
        <v>6.3E-2</v>
      </c>
      <c r="S164" s="9">
        <v>0.1009</v>
      </c>
      <c r="T164" s="9">
        <v>7.22E-2</v>
      </c>
      <c r="U164" s="9">
        <v>6.5600000000000006E-2</v>
      </c>
      <c r="V164" s="9">
        <v>6.6400000000000001E-2</v>
      </c>
      <c r="W164" s="9">
        <v>6.0999999999999999E-2</v>
      </c>
    </row>
    <row r="165" spans="1:23">
      <c r="A165" s="9">
        <v>197310</v>
      </c>
      <c r="B165" s="9">
        <v>-8.6E-3</v>
      </c>
      <c r="C165" s="9">
        <v>-1.6999999999999999E-3</v>
      </c>
      <c r="D165" s="9">
        <v>1.7399999999999999E-2</v>
      </c>
      <c r="E165" s="9">
        <v>6.7400000000000002E-2</v>
      </c>
      <c r="F165" s="9">
        <v>6.4999999999999997E-3</v>
      </c>
      <c r="G165" s="9">
        <v>-2.52E-2</v>
      </c>
      <c r="H165" s="9">
        <v>5.7200000000000001E-2</v>
      </c>
      <c r="I165" s="9">
        <v>5.0900000000000001E-2</v>
      </c>
      <c r="J165" s="9">
        <v>-3.8899999999999997E-2</v>
      </c>
      <c r="K165" s="9">
        <v>-1.26E-2</v>
      </c>
      <c r="L165" s="9">
        <v>2.1000000000000001E-2</v>
      </c>
      <c r="M165" s="9">
        <v>-3.3E-3</v>
      </c>
      <c r="N165" s="9">
        <v>-1.1900000000000001E-2</v>
      </c>
      <c r="O165" s="9">
        <v>6.7500000000000004E-2</v>
      </c>
      <c r="P165" s="9">
        <v>1.43E-2</v>
      </c>
      <c r="Q165" s="9">
        <v>3.4000000000000002E-2</v>
      </c>
      <c r="R165" s="9">
        <v>-7.9000000000000001E-2</v>
      </c>
      <c r="S165" s="9">
        <v>-8.3000000000000001E-3</v>
      </c>
      <c r="T165" s="9">
        <v>-4.0300000000000002E-2</v>
      </c>
      <c r="U165" s="9">
        <v>-4.3999999999999997E-2</v>
      </c>
      <c r="V165" s="9">
        <v>-2.41E-2</v>
      </c>
      <c r="W165" s="9">
        <v>-3.6299999999999999E-2</v>
      </c>
    </row>
    <row r="166" spans="1:23">
      <c r="A166" s="9">
        <v>197311</v>
      </c>
      <c r="B166" s="9">
        <v>-0.12740000000000001</v>
      </c>
      <c r="C166" s="9">
        <v>-7.7100000000000002E-2</v>
      </c>
      <c r="D166" s="9">
        <v>0.04</v>
      </c>
      <c r="E166" s="9">
        <v>8.6300000000000002E-2</v>
      </c>
      <c r="F166" s="9">
        <v>5.5999999999999999E-3</v>
      </c>
      <c r="G166" s="9">
        <v>-0.13200000000000001</v>
      </c>
      <c r="H166" s="9">
        <v>-7.0199999999999999E-2</v>
      </c>
      <c r="I166" s="9">
        <v>-5.8400000000000001E-2</v>
      </c>
      <c r="J166" s="9">
        <v>-0.2374</v>
      </c>
      <c r="K166" s="9">
        <v>-0.1371</v>
      </c>
      <c r="L166" s="9">
        <v>-0.1842</v>
      </c>
      <c r="M166" s="9">
        <v>-8.9200000000000002E-2</v>
      </c>
      <c r="N166" s="9">
        <v>-0.19769999999999999</v>
      </c>
      <c r="O166" s="9">
        <v>-0.14710000000000001</v>
      </c>
      <c r="P166" s="9">
        <v>-9.0899999999999995E-2</v>
      </c>
      <c r="Q166" s="9">
        <v>-0.1145</v>
      </c>
      <c r="R166" s="9">
        <v>-0.2104</v>
      </c>
      <c r="S166" s="9">
        <v>-0.15909999999999999</v>
      </c>
      <c r="T166" s="9">
        <v>-0.1217</v>
      </c>
      <c r="U166" s="9">
        <v>-0.19209999999999999</v>
      </c>
      <c r="V166" s="9">
        <v>-0.12820000000000001</v>
      </c>
      <c r="W166" s="9">
        <v>-0.1263</v>
      </c>
    </row>
    <row r="167" spans="1:23">
      <c r="A167" s="9">
        <v>197312</v>
      </c>
      <c r="B167" s="9">
        <v>5.7999999999999996E-3</v>
      </c>
      <c r="C167" s="9">
        <v>-5.33E-2</v>
      </c>
      <c r="D167" s="9">
        <v>4.2500000000000003E-2</v>
      </c>
      <c r="E167" s="9">
        <v>0.1038</v>
      </c>
      <c r="F167" s="9">
        <v>6.4000000000000003E-3</v>
      </c>
      <c r="G167" s="9">
        <v>-1.55E-2</v>
      </c>
      <c r="H167" s="9">
        <v>7.4399999999999994E-2</v>
      </c>
      <c r="I167" s="9">
        <v>7.8899999999999998E-2</v>
      </c>
      <c r="J167" s="9">
        <v>-8.5099999999999995E-2</v>
      </c>
      <c r="K167" s="9">
        <v>-1.8100000000000002E-2</v>
      </c>
      <c r="L167" s="9">
        <v>5.21E-2</v>
      </c>
      <c r="M167" s="9">
        <v>-5.8400000000000001E-2</v>
      </c>
      <c r="N167" s="9">
        <v>1.6999999999999999E-3</v>
      </c>
      <c r="O167" s="9">
        <v>9.8699999999999996E-2</v>
      </c>
      <c r="P167" s="9">
        <v>0.02</v>
      </c>
      <c r="Q167" s="9">
        <v>-4.1500000000000002E-2</v>
      </c>
      <c r="R167" s="9">
        <v>-4.7699999999999999E-2</v>
      </c>
      <c r="S167" s="9">
        <v>3.7999999999999999E-2</v>
      </c>
      <c r="T167" s="9">
        <v>2.7699999999999999E-2</v>
      </c>
      <c r="U167" s="9">
        <v>-7.9000000000000008E-3</v>
      </c>
      <c r="V167" s="9">
        <v>1.54E-2</v>
      </c>
      <c r="W167" s="9">
        <v>8.3999999999999995E-3</v>
      </c>
    </row>
    <row r="168" spans="1:23">
      <c r="A168" s="9">
        <v>197401</v>
      </c>
      <c r="B168" s="9">
        <v>-1.6999999999999999E-3</v>
      </c>
      <c r="C168" s="9">
        <v>9.8699999999999996E-2</v>
      </c>
      <c r="D168" s="9">
        <v>5.8599999999999999E-2</v>
      </c>
      <c r="E168" s="9">
        <v>-8.8099999999999998E-2</v>
      </c>
      <c r="F168" s="9">
        <v>6.3E-3</v>
      </c>
      <c r="G168" s="9">
        <v>8.6999999999999994E-3</v>
      </c>
      <c r="H168" s="9">
        <v>4.4900000000000002E-2</v>
      </c>
      <c r="I168" s="9">
        <v>-9.1999999999999998E-2</v>
      </c>
      <c r="J168" s="9">
        <v>9.9199999999999997E-2</v>
      </c>
      <c r="K168" s="9">
        <v>-2.4E-2</v>
      </c>
      <c r="L168" s="9">
        <v>1.29E-2</v>
      </c>
      <c r="M168" s="9">
        <v>-2.3900000000000001E-2</v>
      </c>
      <c r="N168" s="9">
        <v>5.6300000000000003E-2</v>
      </c>
      <c r="O168" s="9">
        <v>4.2799999999999998E-2</v>
      </c>
      <c r="P168" s="9">
        <v>-1.15E-2</v>
      </c>
      <c r="Q168" s="9">
        <v>-9.9000000000000008E-3</v>
      </c>
      <c r="R168" s="9">
        <v>0.1123</v>
      </c>
      <c r="S168" s="9">
        <v>2.3400000000000001E-2</v>
      </c>
      <c r="T168" s="9">
        <v>3.9199999999999999E-2</v>
      </c>
      <c r="U168" s="9">
        <v>6.1899999999999997E-2</v>
      </c>
      <c r="V168" s="9">
        <v>-3.0999999999999999E-3</v>
      </c>
      <c r="W168" s="9">
        <v>8.6E-3</v>
      </c>
    </row>
    <row r="169" spans="1:23">
      <c r="A169" s="9">
        <v>197402</v>
      </c>
      <c r="B169" s="9">
        <v>-4.7999999999999996E-3</v>
      </c>
      <c r="C169" s="9">
        <v>1E-4</v>
      </c>
      <c r="D169" s="9">
        <v>2.5499999999999998E-2</v>
      </c>
      <c r="E169" s="9">
        <v>1.2999999999999999E-3</v>
      </c>
      <c r="F169" s="9">
        <v>5.7999999999999996E-3</v>
      </c>
      <c r="G169" s="9">
        <v>-4.7000000000000002E-3</v>
      </c>
      <c r="H169" s="9">
        <v>1.5100000000000001E-2</v>
      </c>
      <c r="I169" s="9">
        <v>-1.8599999999999998E-2</v>
      </c>
      <c r="J169" s="9">
        <v>4.1000000000000003E-3</v>
      </c>
      <c r="K169" s="9">
        <v>-3.8699999999999998E-2</v>
      </c>
      <c r="L169" s="9">
        <v>1.34E-2</v>
      </c>
      <c r="M169" s="9">
        <v>-1.95E-2</v>
      </c>
      <c r="N169" s="9">
        <v>3.2500000000000001E-2</v>
      </c>
      <c r="O169" s="9">
        <v>2.86E-2</v>
      </c>
      <c r="P169" s="9">
        <v>-8.6999999999999994E-3</v>
      </c>
      <c r="Q169" s="9">
        <v>-1.18E-2</v>
      </c>
      <c r="R169" s="9">
        <v>-8.0000000000000002E-3</v>
      </c>
      <c r="S169" s="9">
        <v>6.3600000000000004E-2</v>
      </c>
      <c r="T169" s="9">
        <v>-3.0999999999999999E-3</v>
      </c>
      <c r="U169" s="9">
        <v>2.3E-3</v>
      </c>
      <c r="V169" s="9">
        <v>1E-4</v>
      </c>
      <c r="W169" s="9">
        <v>2.0000000000000101E-4</v>
      </c>
    </row>
    <row r="170" spans="1:23">
      <c r="A170" s="9">
        <v>197403</v>
      </c>
      <c r="B170" s="9">
        <v>-2.81E-2</v>
      </c>
      <c r="C170" s="9">
        <v>2.4899999999999999E-2</v>
      </c>
      <c r="D170" s="9">
        <v>-8.9999999999999998E-4</v>
      </c>
      <c r="E170" s="9">
        <v>-9.7999999999999997E-3</v>
      </c>
      <c r="F170" s="9">
        <v>5.5999999999999999E-3</v>
      </c>
      <c r="G170" s="9">
        <v>-2.87E-2</v>
      </c>
      <c r="H170" s="9">
        <v>-4.9700000000000001E-2</v>
      </c>
      <c r="I170" s="9">
        <v>-4.2000000000000003E-2</v>
      </c>
      <c r="J170" s="9">
        <v>4.9999999999999903E-4</v>
      </c>
      <c r="K170" s="9">
        <v>-1.03E-2</v>
      </c>
      <c r="L170" s="9">
        <v>1.01E-2</v>
      </c>
      <c r="M170" s="9">
        <v>-3.7000000000000002E-3</v>
      </c>
      <c r="N170" s="9">
        <v>-1.23E-2</v>
      </c>
      <c r="O170" s="9">
        <v>-3.2199999999999999E-2</v>
      </c>
      <c r="P170" s="9">
        <v>-3.9399999999999998E-2</v>
      </c>
      <c r="Q170" s="9">
        <v>-3.4099999999999998E-2</v>
      </c>
      <c r="R170" s="9">
        <v>-1.1000000000000001E-3</v>
      </c>
      <c r="S170" s="9">
        <v>-5.57E-2</v>
      </c>
      <c r="T170" s="9">
        <v>-4.19E-2</v>
      </c>
      <c r="U170" s="9">
        <v>-4.4499999999999998E-2</v>
      </c>
      <c r="V170" s="9">
        <v>-4.6899999999999997E-2</v>
      </c>
      <c r="W170" s="9">
        <v>-2.5600000000000001E-2</v>
      </c>
    </row>
    <row r="171" spans="1:23">
      <c r="A171" s="9">
        <v>197404</v>
      </c>
      <c r="B171" s="9">
        <v>-5.2900000000000003E-2</v>
      </c>
      <c r="C171" s="9">
        <v>-7.1999999999999998E-3</v>
      </c>
      <c r="D171" s="9">
        <v>1.01E-2</v>
      </c>
      <c r="E171" s="9">
        <v>0.02</v>
      </c>
      <c r="F171" s="9">
        <v>7.4999999999999997E-3</v>
      </c>
      <c r="G171" s="9">
        <v>-4.1799999999999997E-2</v>
      </c>
      <c r="H171" s="9">
        <v>-7.9100000000000004E-2</v>
      </c>
      <c r="I171" s="9">
        <v>-7.51E-2</v>
      </c>
      <c r="J171" s="9">
        <v>-3.6600000000000001E-2</v>
      </c>
      <c r="K171" s="9">
        <v>-6.2700000000000006E-2</v>
      </c>
      <c r="L171" s="9">
        <v>2.3E-3</v>
      </c>
      <c r="M171" s="9">
        <v>-2.23E-2</v>
      </c>
      <c r="N171" s="9">
        <v>-5.2200000000000003E-2</v>
      </c>
      <c r="O171" s="9">
        <v>-5.5999999999999999E-3</v>
      </c>
      <c r="P171" s="9">
        <v>-6.88E-2</v>
      </c>
      <c r="Q171" s="9">
        <v>-4.1599999999999998E-2</v>
      </c>
      <c r="R171" s="9">
        <v>-3.3399999999999999E-2</v>
      </c>
      <c r="S171" s="9">
        <v>-4.3099999999999999E-2</v>
      </c>
      <c r="T171" s="9">
        <v>-0.12939999999999999</v>
      </c>
      <c r="U171" s="9">
        <v>-2.5999999999999999E-2</v>
      </c>
      <c r="V171" s="9">
        <v>-7.5600000000000001E-2</v>
      </c>
      <c r="W171" s="9">
        <v>-5.5100000000000003E-2</v>
      </c>
    </row>
    <row r="172" spans="1:23">
      <c r="A172" s="9">
        <v>197405</v>
      </c>
      <c r="B172" s="9">
        <v>-4.6699999999999998E-2</v>
      </c>
      <c r="C172" s="9">
        <v>-3.04E-2</v>
      </c>
      <c r="D172" s="9">
        <v>-2.07E-2</v>
      </c>
      <c r="E172" s="9">
        <v>-2.5000000000000001E-3</v>
      </c>
      <c r="F172" s="9">
        <v>7.4999999999999997E-3</v>
      </c>
      <c r="G172" s="9">
        <v>-4.6899999999999997E-2</v>
      </c>
      <c r="H172" s="9">
        <v>-8.5800000000000001E-2</v>
      </c>
      <c r="I172" s="9">
        <v>-8.3199999999999996E-2</v>
      </c>
      <c r="J172" s="9">
        <v>-7.6100000000000001E-2</v>
      </c>
      <c r="K172" s="9">
        <v>-5.7000000000000002E-3</v>
      </c>
      <c r="L172" s="9">
        <v>-8.8000000000000005E-3</v>
      </c>
      <c r="M172" s="9">
        <v>3.0000000000000001E-3</v>
      </c>
      <c r="N172" s="9">
        <v>-7.5200000000000003E-2</v>
      </c>
      <c r="O172" s="9">
        <v>-9.6299999999999997E-2</v>
      </c>
      <c r="P172" s="9">
        <v>-0.1227</v>
      </c>
      <c r="Q172" s="9">
        <v>-5.3999999999999999E-2</v>
      </c>
      <c r="R172" s="9">
        <v>2.1700000000000001E-2</v>
      </c>
      <c r="S172" s="9">
        <v>-5.8599999999999999E-2</v>
      </c>
      <c r="T172" s="9">
        <v>-5.6399999999999999E-2</v>
      </c>
      <c r="U172" s="9">
        <v>1.11E-2</v>
      </c>
      <c r="V172" s="9">
        <v>-0.1084</v>
      </c>
      <c r="W172" s="9">
        <v>-4.0099999999999997E-2</v>
      </c>
    </row>
    <row r="173" spans="1:23">
      <c r="A173" s="9">
        <v>197406</v>
      </c>
      <c r="B173" s="9">
        <v>-2.8299999999999999E-2</v>
      </c>
      <c r="C173" s="9">
        <v>-1.6000000000000001E-3</v>
      </c>
      <c r="D173" s="9">
        <v>7.9000000000000008E-3</v>
      </c>
      <c r="E173" s="9">
        <v>2.3800000000000002E-2</v>
      </c>
      <c r="F173" s="9">
        <v>6.0000000000000001E-3</v>
      </c>
      <c r="G173" s="9">
        <v>-1.0699999999999999E-2</v>
      </c>
      <c r="H173" s="9">
        <v>-1E-4</v>
      </c>
      <c r="I173" s="9">
        <v>-4.8999999999999998E-3</v>
      </c>
      <c r="J173" s="9">
        <v>-3.09E-2</v>
      </c>
      <c r="K173" s="9">
        <v>-2.4199999999999999E-2</v>
      </c>
      <c r="L173" s="9">
        <v>-1E-3</v>
      </c>
      <c r="M173" s="9">
        <v>-1.12E-2</v>
      </c>
      <c r="N173" s="9">
        <v>-5.2900000000000003E-2</v>
      </c>
      <c r="O173" s="9">
        <v>2.3900000000000001E-2</v>
      </c>
      <c r="P173" s="9">
        <v>-2.7199999999999998E-2</v>
      </c>
      <c r="Q173" s="9">
        <v>-3.2500000000000001E-2</v>
      </c>
      <c r="R173" s="9">
        <v>-4.07E-2</v>
      </c>
      <c r="S173" s="9">
        <v>-1.77E-2</v>
      </c>
      <c r="T173" s="9">
        <v>-6.7699999999999996E-2</v>
      </c>
      <c r="U173" s="9">
        <v>-3.1399999999999997E-2</v>
      </c>
      <c r="V173" s="9">
        <v>-7.3499999999999996E-2</v>
      </c>
      <c r="W173" s="9">
        <v>-2.76E-2</v>
      </c>
    </row>
    <row r="174" spans="1:23">
      <c r="A174" s="9">
        <v>197407</v>
      </c>
      <c r="B174" s="9">
        <v>-8.0500000000000002E-2</v>
      </c>
      <c r="C174" s="9">
        <v>8.8000000000000005E-3</v>
      </c>
      <c r="D174" s="9">
        <v>5.21E-2</v>
      </c>
      <c r="E174" s="9">
        <v>3.0200000000000001E-2</v>
      </c>
      <c r="F174" s="9">
        <v>7.0000000000000001E-3</v>
      </c>
      <c r="G174" s="9">
        <v>-0.12989999999999999</v>
      </c>
      <c r="H174" s="9">
        <v>4.3400000000000001E-2</v>
      </c>
      <c r="I174" s="9">
        <v>-1.6799999999999999E-2</v>
      </c>
      <c r="J174" s="9">
        <v>-3.9300000000000002E-2</v>
      </c>
      <c r="K174" s="9">
        <v>-0.14460000000000001</v>
      </c>
      <c r="L174" s="9">
        <v>-5.0599999999999999E-2</v>
      </c>
      <c r="M174" s="9">
        <v>-0.1351</v>
      </c>
      <c r="N174" s="9">
        <v>-6.2700000000000006E-2</v>
      </c>
      <c r="O174" s="9">
        <v>3.3000000000000002E-2</v>
      </c>
      <c r="P174" s="9">
        <v>-7.7200000000000005E-2</v>
      </c>
      <c r="Q174" s="9">
        <v>-8.5999999999999993E-2</v>
      </c>
      <c r="R174" s="9">
        <v>-0.126</v>
      </c>
      <c r="S174" s="9">
        <v>-7.2499999999999995E-2</v>
      </c>
      <c r="T174" s="9">
        <v>9.0000000000000204E-4</v>
      </c>
      <c r="U174" s="9">
        <v>-0.14499999999999999</v>
      </c>
      <c r="V174" s="9">
        <v>-7.9200000000000007E-2</v>
      </c>
      <c r="W174" s="9">
        <v>-8.3599999999999994E-2</v>
      </c>
    </row>
    <row r="175" spans="1:23">
      <c r="A175" s="9">
        <v>197408</v>
      </c>
      <c r="B175" s="9">
        <v>-9.35E-2</v>
      </c>
      <c r="C175" s="9">
        <v>-7.0000000000000001E-3</v>
      </c>
      <c r="D175" s="9">
        <v>2.5700000000000001E-2</v>
      </c>
      <c r="E175" s="9">
        <v>0.03</v>
      </c>
      <c r="F175" s="9">
        <v>6.0000000000000001E-3</v>
      </c>
      <c r="G175" s="9">
        <v>-0.12809999999999999</v>
      </c>
      <c r="H175" s="9">
        <v>-9.7000000000000003E-2</v>
      </c>
      <c r="I175" s="9">
        <v>-9.0700000000000003E-2</v>
      </c>
      <c r="J175" s="9">
        <v>-6.8199999999999997E-2</v>
      </c>
      <c r="K175" s="9">
        <v>-0.1116</v>
      </c>
      <c r="L175" s="9">
        <v>-0.1162</v>
      </c>
      <c r="M175" s="9">
        <v>-8.8400000000000006E-2</v>
      </c>
      <c r="N175" s="9">
        <v>-9.98E-2</v>
      </c>
      <c r="O175" s="9">
        <v>-8.5900000000000004E-2</v>
      </c>
      <c r="P175" s="9">
        <v>-8.7800000000000003E-2</v>
      </c>
      <c r="Q175" s="9">
        <v>-7.4499999999999997E-2</v>
      </c>
      <c r="R175" s="9">
        <v>-4.8500000000000001E-2</v>
      </c>
      <c r="S175" s="9">
        <v>-0.1004</v>
      </c>
      <c r="T175" s="9">
        <v>-9.2200000000000004E-2</v>
      </c>
      <c r="U175" s="9">
        <v>-0.14149999999999999</v>
      </c>
      <c r="V175" s="9">
        <v>-0.1237</v>
      </c>
      <c r="W175" s="9">
        <v>-7.2300000000000003E-2</v>
      </c>
    </row>
    <row r="176" spans="1:23">
      <c r="A176" s="9">
        <v>197409</v>
      </c>
      <c r="B176" s="9">
        <v>-0.1177</v>
      </c>
      <c r="C176" s="9">
        <v>2.5999999999999999E-3</v>
      </c>
      <c r="D176" s="9">
        <v>5.5199999999999999E-2</v>
      </c>
      <c r="E176" s="9">
        <v>4.3200000000000002E-2</v>
      </c>
      <c r="F176" s="9">
        <v>8.0999999999999996E-3</v>
      </c>
      <c r="G176" s="9">
        <v>-0.14180000000000001</v>
      </c>
      <c r="H176" s="9">
        <v>-0.13239999999999999</v>
      </c>
      <c r="I176" s="9">
        <v>-8.6999999999999994E-2</v>
      </c>
      <c r="J176" s="9">
        <v>-0.10630000000000001</v>
      </c>
      <c r="K176" s="9">
        <v>-0.1905</v>
      </c>
      <c r="L176" s="9">
        <v>-0.11</v>
      </c>
      <c r="M176" s="9">
        <v>-0.1588</v>
      </c>
      <c r="N176" s="9">
        <v>-0.1153</v>
      </c>
      <c r="O176" s="9">
        <v>-8.9499999999999996E-2</v>
      </c>
      <c r="P176" s="9">
        <v>-0.10050000000000001</v>
      </c>
      <c r="Q176" s="9">
        <v>-0.16750000000000001</v>
      </c>
      <c r="R176" s="9">
        <v>-0.10639999999999999</v>
      </c>
      <c r="S176" s="9">
        <v>-9.5399999999999999E-2</v>
      </c>
      <c r="T176" s="9">
        <v>-2.1499999999999998E-2</v>
      </c>
      <c r="U176" s="9">
        <v>-0.1308</v>
      </c>
      <c r="V176" s="9">
        <v>-7.8899999999999998E-2</v>
      </c>
      <c r="W176" s="9">
        <v>-0.1053</v>
      </c>
    </row>
    <row r="177" spans="1:23">
      <c r="A177" s="9">
        <v>197410</v>
      </c>
      <c r="B177" s="9">
        <v>0.161</v>
      </c>
      <c r="C177" s="9">
        <v>-3.5000000000000003E-2</v>
      </c>
      <c r="D177" s="9">
        <v>-9.7199999999999995E-2</v>
      </c>
      <c r="E177" s="9">
        <v>-4.8999999999999998E-3</v>
      </c>
      <c r="F177" s="9">
        <v>5.1000000000000004E-3</v>
      </c>
      <c r="G177" s="9">
        <v>0.183</v>
      </c>
      <c r="H177" s="9">
        <v>0.2167</v>
      </c>
      <c r="I177" s="9">
        <v>0.21210000000000001</v>
      </c>
      <c r="J177" s="9">
        <v>4.07E-2</v>
      </c>
      <c r="K177" s="9">
        <v>0.12720000000000001</v>
      </c>
      <c r="L177" s="9">
        <v>0.17430000000000001</v>
      </c>
      <c r="M177" s="9">
        <v>0.28489999999999999</v>
      </c>
      <c r="N177" s="9">
        <v>0.1426</v>
      </c>
      <c r="O177" s="9">
        <v>9.2600000000000002E-2</v>
      </c>
      <c r="P177" s="9">
        <v>0.1447</v>
      </c>
      <c r="Q177" s="9">
        <v>0.17319999999999999</v>
      </c>
      <c r="R177" s="9">
        <v>-3.8399999999999997E-2</v>
      </c>
      <c r="S177" s="9">
        <v>0.15040000000000001</v>
      </c>
      <c r="T177" s="9">
        <v>0.1249</v>
      </c>
      <c r="U177" s="9">
        <v>8.7400000000000005E-2</v>
      </c>
      <c r="V177" s="9">
        <v>0.20610000000000001</v>
      </c>
      <c r="W177" s="9">
        <v>0.13669999999999999</v>
      </c>
    </row>
    <row r="178" spans="1:23">
      <c r="A178" s="9">
        <v>197411</v>
      </c>
      <c r="B178" s="9">
        <v>-4.5100000000000001E-2</v>
      </c>
      <c r="C178" s="9">
        <v>-1.1900000000000001E-2</v>
      </c>
      <c r="D178" s="9">
        <v>-8.0000000000000004E-4</v>
      </c>
      <c r="E178" s="9">
        <v>2.1700000000000001E-2</v>
      </c>
      <c r="F178" s="9">
        <v>5.4000000000000003E-3</v>
      </c>
      <c r="G178" s="9">
        <v>-3.9800000000000002E-2</v>
      </c>
      <c r="H178" s="9">
        <v>-2.2200000000000001E-2</v>
      </c>
      <c r="I178" s="9">
        <v>-4.6100000000000002E-2</v>
      </c>
      <c r="J178" s="9">
        <v>-0.13600000000000001</v>
      </c>
      <c r="K178" s="9">
        <v>-7.8E-2</v>
      </c>
      <c r="L178" s="9">
        <v>-0.106</v>
      </c>
      <c r="M178" s="9">
        <v>-7.3000000000000001E-3</v>
      </c>
      <c r="N178" s="9">
        <v>-6.08E-2</v>
      </c>
      <c r="O178" s="9">
        <v>-1.9400000000000001E-2</v>
      </c>
      <c r="P178" s="9">
        <v>-3.0000000000000001E-3</v>
      </c>
      <c r="Q178" s="9">
        <v>-5.28E-2</v>
      </c>
      <c r="R178" s="9">
        <v>-6.7699999999999996E-2</v>
      </c>
      <c r="S178" s="9">
        <v>-5.6300000000000003E-2</v>
      </c>
      <c r="T178" s="9">
        <v>-6.8999999999999999E-3</v>
      </c>
      <c r="U178" s="9">
        <v>-6.4799999999999996E-2</v>
      </c>
      <c r="V178" s="9">
        <v>-2.6100000000000002E-2</v>
      </c>
      <c r="W178" s="9">
        <v>-4.8099999999999997E-2</v>
      </c>
    </row>
    <row r="179" spans="1:23">
      <c r="A179" s="9">
        <v>197412</v>
      </c>
      <c r="B179" s="9">
        <v>-3.44E-2</v>
      </c>
      <c r="C179" s="9">
        <v>-4.8399999999999999E-2</v>
      </c>
      <c r="D179" s="9">
        <v>5.9999999999999995E-4</v>
      </c>
      <c r="E179" s="9">
        <v>2.9399999999999999E-2</v>
      </c>
      <c r="F179" s="9">
        <v>7.0000000000000001E-3</v>
      </c>
      <c r="G179" s="9">
        <v>-1.15E-2</v>
      </c>
      <c r="H179" s="9">
        <v>-6.7299999999999999E-2</v>
      </c>
      <c r="I179" s="9">
        <v>4.4999999999999997E-3</v>
      </c>
      <c r="J179" s="9">
        <v>-3.4599999999999999E-2</v>
      </c>
      <c r="K179" s="9">
        <v>-8.2900000000000001E-2</v>
      </c>
      <c r="L179" s="9">
        <v>-4.5499999999999999E-2</v>
      </c>
      <c r="M179" s="9">
        <v>-0.03</v>
      </c>
      <c r="N179" s="9">
        <v>-6.0900000000000003E-2</v>
      </c>
      <c r="O179" s="9">
        <v>-4.5499999999999999E-2</v>
      </c>
      <c r="P179" s="9">
        <v>-1.0500000000000001E-2</v>
      </c>
      <c r="Q179" s="9">
        <v>-5.7799999999999997E-2</v>
      </c>
      <c r="R179" s="9">
        <v>-1.8E-3</v>
      </c>
      <c r="S179" s="9">
        <v>-6.7400000000000002E-2</v>
      </c>
      <c r="T179" s="9">
        <v>-1.5299999999999999E-2</v>
      </c>
      <c r="U179" s="9">
        <v>-4.1300000000000003E-2</v>
      </c>
      <c r="V179" s="9">
        <v>-3.4000000000000002E-2</v>
      </c>
      <c r="W179" s="9">
        <v>-3.8600000000000002E-2</v>
      </c>
    </row>
    <row r="180" spans="1:23">
      <c r="A180" s="9">
        <v>197501</v>
      </c>
      <c r="B180" s="9">
        <v>0.1366</v>
      </c>
      <c r="C180" s="9">
        <v>0.11020000000000001</v>
      </c>
      <c r="D180" s="9">
        <v>8.2199999999999995E-2</v>
      </c>
      <c r="E180" s="9">
        <v>-0.1386</v>
      </c>
      <c r="F180" s="9">
        <v>5.7999999999999996E-3</v>
      </c>
      <c r="G180" s="9">
        <v>0.19839999999999999</v>
      </c>
      <c r="H180" s="9">
        <v>0.1115</v>
      </c>
      <c r="I180" s="9">
        <v>4.0399999999999998E-2</v>
      </c>
      <c r="J180" s="9">
        <v>0.26150000000000001</v>
      </c>
      <c r="K180" s="9">
        <v>0.19719999999999999</v>
      </c>
      <c r="L180" s="9">
        <v>9.6500000000000002E-2</v>
      </c>
      <c r="M180" s="9">
        <v>1.7899999999999999E-2</v>
      </c>
      <c r="N180" s="9">
        <v>0.25290000000000001</v>
      </c>
      <c r="O180" s="9">
        <v>0.17169999999999999</v>
      </c>
      <c r="P180" s="9">
        <v>0.15179999999999999</v>
      </c>
      <c r="Q180" s="9">
        <v>0.128</v>
      </c>
      <c r="R180" s="9">
        <v>0.21829999999999999</v>
      </c>
      <c r="S180" s="9">
        <v>0.17480000000000001</v>
      </c>
      <c r="T180" s="9">
        <v>0.18260000000000001</v>
      </c>
      <c r="U180" s="9">
        <v>0.26119999999999999</v>
      </c>
      <c r="V180" s="9">
        <v>0.1661</v>
      </c>
      <c r="W180" s="9">
        <v>0.1474</v>
      </c>
    </row>
    <row r="181" spans="1:23">
      <c r="A181" s="9">
        <v>197502</v>
      </c>
      <c r="B181" s="9">
        <v>5.5599999999999997E-2</v>
      </c>
      <c r="C181" s="9">
        <v>1.6999999999999999E-3</v>
      </c>
      <c r="D181" s="9">
        <v>-4.53E-2</v>
      </c>
      <c r="E181" s="9">
        <v>-5.7999999999999996E-3</v>
      </c>
      <c r="F181" s="9">
        <v>4.3E-3</v>
      </c>
      <c r="G181" s="9">
        <v>5.0200000000000002E-2</v>
      </c>
      <c r="H181" s="9">
        <v>5.3800000000000001E-2</v>
      </c>
      <c r="I181" s="9">
        <v>0.02</v>
      </c>
      <c r="J181" s="9">
        <v>1.1900000000000001E-2</v>
      </c>
      <c r="K181" s="9">
        <v>0.12670000000000001</v>
      </c>
      <c r="L181" s="9">
        <v>8.6699999999999999E-2</v>
      </c>
      <c r="M181" s="9">
        <v>0.1085</v>
      </c>
      <c r="N181" s="9">
        <v>2.9100000000000001E-2</v>
      </c>
      <c r="O181" s="9">
        <v>1.21E-2</v>
      </c>
      <c r="P181" s="9">
        <v>5.2600000000000001E-2</v>
      </c>
      <c r="Q181" s="9">
        <v>0.1217</v>
      </c>
      <c r="R181" s="9">
        <v>-3.3999999999999998E-3</v>
      </c>
      <c r="S181" s="9">
        <v>5.4399999999999997E-2</v>
      </c>
      <c r="T181" s="9">
        <v>4.8999999999999998E-3</v>
      </c>
      <c r="U181" s="9">
        <v>4.4699999999999997E-2</v>
      </c>
      <c r="V181" s="9">
        <v>-2.2000000000000001E-3</v>
      </c>
      <c r="W181" s="9">
        <v>6.0199999999999997E-2</v>
      </c>
    </row>
    <row r="182" spans="1:23">
      <c r="A182" s="9">
        <v>197503</v>
      </c>
      <c r="B182" s="9">
        <v>2.6599999999999999E-2</v>
      </c>
      <c r="C182" s="9">
        <v>3.7699999999999997E-2</v>
      </c>
      <c r="D182" s="9">
        <v>2.4400000000000002E-2</v>
      </c>
      <c r="E182" s="9">
        <v>-1.9900000000000001E-2</v>
      </c>
      <c r="F182" s="9">
        <v>4.1000000000000003E-3</v>
      </c>
      <c r="G182" s="9">
        <v>5.1200000000000002E-2</v>
      </c>
      <c r="H182" s="9">
        <v>8.5300000000000001E-2</v>
      </c>
      <c r="I182" s="9">
        <v>-2.4199999999999999E-2</v>
      </c>
      <c r="J182" s="9">
        <v>0.15329999999999999</v>
      </c>
      <c r="K182" s="9">
        <v>4.4499999999999998E-2</v>
      </c>
      <c r="L182" s="9">
        <v>5.5899999999999998E-2</v>
      </c>
      <c r="M182" s="9">
        <v>1.7600000000000001E-2</v>
      </c>
      <c r="N182" s="9">
        <v>8.1299999999999997E-2</v>
      </c>
      <c r="O182" s="9">
        <v>0.11210000000000001</v>
      </c>
      <c r="P182" s="9">
        <v>2.92E-2</v>
      </c>
      <c r="Q182" s="9">
        <v>1.6400000000000001E-2</v>
      </c>
      <c r="R182" s="9">
        <v>6.7000000000000004E-2</v>
      </c>
      <c r="S182" s="9">
        <v>5.0099999999999999E-2</v>
      </c>
      <c r="T182" s="9">
        <v>-1.7500000000000002E-2</v>
      </c>
      <c r="U182" s="9">
        <v>0.1048</v>
      </c>
      <c r="V182" s="9">
        <v>2.0500000000000001E-2</v>
      </c>
      <c r="W182" s="9">
        <v>1.2699999999999999E-2</v>
      </c>
    </row>
    <row r="183" spans="1:23">
      <c r="A183" s="9">
        <v>197504</v>
      </c>
      <c r="B183" s="9">
        <v>4.2299999999999997E-2</v>
      </c>
      <c r="C183" s="9">
        <v>-5.0000000000000001E-3</v>
      </c>
      <c r="D183" s="9">
        <v>-1.1599999999999999E-2</v>
      </c>
      <c r="E183" s="9">
        <v>1.3299999999999999E-2</v>
      </c>
      <c r="F183" s="9">
        <v>4.4000000000000003E-3</v>
      </c>
      <c r="G183" s="9">
        <v>6.0000000000000001E-3</v>
      </c>
      <c r="H183" s="9">
        <v>9.6500000000000002E-2</v>
      </c>
      <c r="I183" s="9">
        <v>6.9900000000000004E-2</v>
      </c>
      <c r="J183" s="9">
        <v>6.9400000000000003E-2</v>
      </c>
      <c r="K183" s="9">
        <v>8.0299999999999996E-2</v>
      </c>
      <c r="L183" s="9">
        <v>0.15859999999999999</v>
      </c>
      <c r="M183" s="9">
        <v>1.04E-2</v>
      </c>
      <c r="N183" s="9">
        <v>2.8899999999999999E-2</v>
      </c>
      <c r="O183" s="9">
        <v>9.0700000000000003E-2</v>
      </c>
      <c r="P183" s="9">
        <v>9.7999999999999997E-3</v>
      </c>
      <c r="Q183" s="9">
        <v>5.2900000000000003E-2</v>
      </c>
      <c r="R183" s="9">
        <v>2.8000000000000001E-2</v>
      </c>
      <c r="S183" s="9">
        <v>5.6300000000000003E-2</v>
      </c>
      <c r="T183" s="9">
        <v>-2.0199999999999999E-2</v>
      </c>
      <c r="U183" s="9">
        <v>2.0500000000000001E-2</v>
      </c>
      <c r="V183" s="9">
        <v>9.5999999999999992E-3</v>
      </c>
      <c r="W183" s="9">
        <v>3.5799999999999998E-2</v>
      </c>
    </row>
    <row r="184" spans="1:23">
      <c r="A184" s="9">
        <v>197505</v>
      </c>
      <c r="B184" s="9">
        <v>5.1900000000000002E-2</v>
      </c>
      <c r="C184" s="9">
        <v>3.8300000000000001E-2</v>
      </c>
      <c r="D184" s="9">
        <v>-4.07E-2</v>
      </c>
      <c r="E184" s="9">
        <v>-4.7000000000000002E-3</v>
      </c>
      <c r="F184" s="9">
        <v>4.4000000000000003E-3</v>
      </c>
      <c r="G184" s="9">
        <v>6.0299999999999999E-2</v>
      </c>
      <c r="H184" s="9">
        <v>7.3200000000000001E-2</v>
      </c>
      <c r="I184" s="9">
        <v>0.1211</v>
      </c>
      <c r="J184" s="9">
        <v>2.7099999999999999E-2</v>
      </c>
      <c r="K184" s="9">
        <v>3.0999999999999999E-3</v>
      </c>
      <c r="L184" s="9">
        <v>-1.1000000000000001E-3</v>
      </c>
      <c r="M184" s="9">
        <v>5.6899999999999999E-2</v>
      </c>
      <c r="N184" s="9">
        <v>4.9000000000000002E-2</v>
      </c>
      <c r="O184" s="9">
        <v>-5.5199999999999999E-2</v>
      </c>
      <c r="P184" s="9">
        <v>2.7900000000000001E-2</v>
      </c>
      <c r="Q184" s="9">
        <v>4.6800000000000001E-2</v>
      </c>
      <c r="R184" s="9">
        <v>4.5400000000000003E-2</v>
      </c>
      <c r="S184" s="9">
        <v>2.76E-2</v>
      </c>
      <c r="T184" s="9">
        <v>8.0100000000000005E-2</v>
      </c>
      <c r="U184" s="9">
        <v>3.9100000000000003E-2</v>
      </c>
      <c r="V184" s="9">
        <v>5.96E-2</v>
      </c>
      <c r="W184" s="9">
        <v>4.8800000000000003E-2</v>
      </c>
    </row>
    <row r="185" spans="1:23">
      <c r="A185" s="9">
        <v>197506</v>
      </c>
      <c r="B185" s="9">
        <v>4.82E-2</v>
      </c>
      <c r="C185" s="9">
        <v>7.6E-3</v>
      </c>
      <c r="D185" s="9">
        <v>1.2999999999999999E-2</v>
      </c>
      <c r="E185" s="9">
        <v>5.0000000000000001E-4</v>
      </c>
      <c r="F185" s="9">
        <v>4.1000000000000003E-3</v>
      </c>
      <c r="G185" s="9">
        <v>4.6699999999999998E-2</v>
      </c>
      <c r="H185" s="9">
        <v>3.9699999999999999E-2</v>
      </c>
      <c r="I185" s="9">
        <v>6.2899999999999998E-2</v>
      </c>
      <c r="J185" s="9">
        <v>7.9200000000000007E-2</v>
      </c>
      <c r="K185" s="9">
        <v>3.4200000000000001E-2</v>
      </c>
      <c r="L185" s="9">
        <v>3.8800000000000001E-2</v>
      </c>
      <c r="M185" s="9">
        <v>9.1999999999999998E-3</v>
      </c>
      <c r="N185" s="9">
        <v>5.21E-2</v>
      </c>
      <c r="O185" s="9">
        <v>5.96E-2</v>
      </c>
      <c r="P185" s="9">
        <v>8.0699999999999994E-2</v>
      </c>
      <c r="Q185" s="9">
        <v>2.2700000000000001E-2</v>
      </c>
      <c r="R185" s="9">
        <v>8.7599999999999997E-2</v>
      </c>
      <c r="S185" s="9">
        <v>5.3999999999999999E-2</v>
      </c>
      <c r="T185" s="9">
        <v>0.1036</v>
      </c>
      <c r="U185" s="9">
        <v>7.17E-2</v>
      </c>
      <c r="V185" s="9">
        <v>5.8999999999999997E-2</v>
      </c>
      <c r="W185" s="9">
        <v>4.1300000000000003E-2</v>
      </c>
    </row>
    <row r="186" spans="1:23">
      <c r="A186" s="9">
        <v>197507</v>
      </c>
      <c r="B186" s="9">
        <v>-6.59E-2</v>
      </c>
      <c r="C186" s="9">
        <v>2.7099999999999999E-2</v>
      </c>
      <c r="D186" s="9">
        <v>1.6500000000000001E-2</v>
      </c>
      <c r="E186" s="9">
        <v>4.3E-3</v>
      </c>
      <c r="F186" s="9">
        <v>4.7999999999999996E-3</v>
      </c>
      <c r="G186" s="9">
        <v>-5.8299999999999998E-2</v>
      </c>
      <c r="H186" s="9">
        <v>-4.2999999999999997E-2</v>
      </c>
      <c r="I186" s="9">
        <v>-4.7800000000000002E-2</v>
      </c>
      <c r="J186" s="9">
        <v>-4.02E-2</v>
      </c>
      <c r="K186" s="9">
        <v>-8.2900000000000001E-2</v>
      </c>
      <c r="L186" s="9">
        <v>-5.0099999999999999E-2</v>
      </c>
      <c r="M186" s="9">
        <v>-0.1124</v>
      </c>
      <c r="N186" s="9">
        <v>-6.1699999999999998E-2</v>
      </c>
      <c r="O186" s="9">
        <v>-7.0699999999999999E-2</v>
      </c>
      <c r="P186" s="9">
        <v>-4.1200000000000001E-2</v>
      </c>
      <c r="Q186" s="9">
        <v>-8.6900000000000005E-2</v>
      </c>
      <c r="R186" s="9">
        <v>2.1100000000000001E-2</v>
      </c>
      <c r="S186" s="9">
        <v>-4.6399999999999997E-2</v>
      </c>
      <c r="T186" s="9">
        <v>-5.2600000000000001E-2</v>
      </c>
      <c r="U186" s="9">
        <v>-8.7599999999999997E-2</v>
      </c>
      <c r="V186" s="9">
        <v>-7.7899999999999997E-2</v>
      </c>
      <c r="W186" s="9">
        <v>-5.8400000000000001E-2</v>
      </c>
    </row>
    <row r="187" spans="1:23">
      <c r="A187" s="9">
        <v>197508</v>
      </c>
      <c r="B187" s="9">
        <v>-2.8500000000000001E-2</v>
      </c>
      <c r="C187" s="9">
        <v>-3.2000000000000001E-2</v>
      </c>
      <c r="D187" s="9">
        <v>-8.9999999999999993E-3</v>
      </c>
      <c r="E187" s="9">
        <v>-1.2999999999999999E-3</v>
      </c>
      <c r="F187" s="9">
        <v>4.7999999999999996E-3</v>
      </c>
      <c r="G187" s="9">
        <v>-2.87E-2</v>
      </c>
      <c r="H187" s="9">
        <v>-7.7600000000000002E-2</v>
      </c>
      <c r="I187" s="9">
        <v>-1.12E-2</v>
      </c>
      <c r="J187" s="9">
        <v>-4.5999999999999999E-2</v>
      </c>
      <c r="K187" s="9">
        <v>-4.02E-2</v>
      </c>
      <c r="L187" s="9">
        <v>1.4999999999999999E-2</v>
      </c>
      <c r="M187" s="9">
        <v>-4.6800000000000001E-2</v>
      </c>
      <c r="N187" s="9">
        <v>-1.8700000000000001E-2</v>
      </c>
      <c r="O187" s="9">
        <v>3.2599999999999997E-2</v>
      </c>
      <c r="P187" s="9">
        <v>-2.3400000000000001E-2</v>
      </c>
      <c r="Q187" s="9">
        <v>-2.9700000000000001E-2</v>
      </c>
      <c r="R187" s="9">
        <v>-3.4599999999999999E-2</v>
      </c>
      <c r="S187" s="9">
        <v>-3.2300000000000002E-2</v>
      </c>
      <c r="T187" s="9">
        <v>-1.78E-2</v>
      </c>
      <c r="U187" s="9">
        <v>-1.8E-3</v>
      </c>
      <c r="V187" s="9">
        <v>-6.6199999999999995E-2</v>
      </c>
      <c r="W187" s="9">
        <v>-3.7400000000000003E-2</v>
      </c>
    </row>
    <row r="188" spans="1:23">
      <c r="A188" s="9">
        <v>197509</v>
      </c>
      <c r="B188" s="9">
        <v>-4.2599999999999999E-2</v>
      </c>
      <c r="C188" s="9">
        <v>-1.1000000000000001E-3</v>
      </c>
      <c r="D188" s="9">
        <v>3.3E-3</v>
      </c>
      <c r="E188" s="9">
        <v>3.2000000000000002E-3</v>
      </c>
      <c r="F188" s="9">
        <v>5.3E-3</v>
      </c>
      <c r="G188" s="9">
        <v>-3.7699999999999997E-2</v>
      </c>
      <c r="H188" s="9">
        <v>-3.2500000000000001E-2</v>
      </c>
      <c r="I188" s="9">
        <v>-1.5800000000000002E-2</v>
      </c>
      <c r="J188" s="9">
        <v>2.0999999999999999E-3</v>
      </c>
      <c r="K188" s="9">
        <v>-4.7100000000000003E-2</v>
      </c>
      <c r="L188" s="9">
        <v>-9.0200000000000002E-2</v>
      </c>
      <c r="M188" s="9">
        <v>-5.3499999999999999E-2</v>
      </c>
      <c r="N188" s="9">
        <v>-7.1199999999999999E-2</v>
      </c>
      <c r="O188" s="9">
        <v>-5.7799999999999997E-2</v>
      </c>
      <c r="P188" s="9">
        <v>-5.0599999999999999E-2</v>
      </c>
      <c r="Q188" s="9">
        <v>-2.5600000000000001E-2</v>
      </c>
      <c r="R188" s="9">
        <v>-1.7600000000000001E-2</v>
      </c>
      <c r="S188" s="9">
        <v>-4.53E-2</v>
      </c>
      <c r="T188" s="9">
        <v>-1.4999999999999999E-2</v>
      </c>
      <c r="U188" s="9">
        <v>-3.95E-2</v>
      </c>
      <c r="V188" s="9">
        <v>-8.0299999999999996E-2</v>
      </c>
      <c r="W188" s="9">
        <v>-4.6800000000000001E-2</v>
      </c>
    </row>
    <row r="189" spans="1:23">
      <c r="A189" s="9">
        <v>197510</v>
      </c>
      <c r="B189" s="9">
        <v>5.3100000000000001E-2</v>
      </c>
      <c r="C189" s="9">
        <v>-3.9899999999999998E-2</v>
      </c>
      <c r="D189" s="9">
        <v>2.8999999999999998E-3</v>
      </c>
      <c r="E189" s="9">
        <v>-1.4E-3</v>
      </c>
      <c r="F189" s="9">
        <v>5.5999999999999999E-3</v>
      </c>
      <c r="G189" s="9">
        <v>0.11169999999999999</v>
      </c>
      <c r="H189" s="9">
        <v>-5.5599999999999997E-2</v>
      </c>
      <c r="I189" s="9">
        <v>-2.0899999999999998E-2</v>
      </c>
      <c r="J189" s="9">
        <v>9.9500000000000005E-2</v>
      </c>
      <c r="K189" s="9">
        <v>8.2299999999999998E-2</v>
      </c>
      <c r="L189" s="9">
        <v>6.2600000000000003E-2</v>
      </c>
      <c r="M189" s="9">
        <v>9.1800000000000007E-2</v>
      </c>
      <c r="N189" s="9">
        <v>3.6700000000000003E-2</v>
      </c>
      <c r="O189" s="9">
        <v>-3.3799999999999997E-2</v>
      </c>
      <c r="P189" s="9">
        <v>1.0200000000000001E-2</v>
      </c>
      <c r="Q189" s="9">
        <v>6.2300000000000001E-2</v>
      </c>
      <c r="R189" s="9">
        <v>8.9800000000000005E-2</v>
      </c>
      <c r="S189" s="9">
        <v>3.2199999999999999E-2</v>
      </c>
      <c r="T189" s="9">
        <v>5.9499999999999997E-2</v>
      </c>
      <c r="U189" s="9">
        <v>0.1008</v>
      </c>
      <c r="V189" s="9">
        <v>4.4600000000000001E-2</v>
      </c>
      <c r="W189" s="9">
        <v>5.8500000000000003E-2</v>
      </c>
    </row>
    <row r="190" spans="1:23">
      <c r="A190" s="9">
        <v>197511</v>
      </c>
      <c r="B190" s="9">
        <v>2.6499999999999999E-2</v>
      </c>
      <c r="C190" s="9">
        <v>-1.2E-2</v>
      </c>
      <c r="D190" s="9">
        <v>1.9900000000000001E-2</v>
      </c>
      <c r="E190" s="9">
        <v>-4.4999999999999997E-3</v>
      </c>
      <c r="F190" s="9">
        <v>4.1000000000000003E-3</v>
      </c>
      <c r="G190" s="9">
        <v>2.81E-2</v>
      </c>
      <c r="H190" s="9">
        <v>-1.8599999999999998E-2</v>
      </c>
      <c r="I190" s="9">
        <v>-2.3699999999999999E-2</v>
      </c>
      <c r="J190" s="9">
        <v>6.3600000000000004E-2</v>
      </c>
      <c r="K190" s="9">
        <v>2.8000000000000001E-2</v>
      </c>
      <c r="L190" s="9">
        <v>1.61E-2</v>
      </c>
      <c r="M190" s="9">
        <v>4.7100000000000003E-2</v>
      </c>
      <c r="N190" s="9">
        <v>2.92E-2</v>
      </c>
      <c r="O190" s="9">
        <v>1.21E-2</v>
      </c>
      <c r="P190" s="9">
        <v>5.9999999999999995E-4</v>
      </c>
      <c r="Q190" s="9">
        <v>3.3700000000000001E-2</v>
      </c>
      <c r="R190" s="9">
        <v>3.3599999999999998E-2</v>
      </c>
      <c r="S190" s="9">
        <v>2.9600000000000001E-2</v>
      </c>
      <c r="T190" s="9">
        <v>2.7099999999999999E-2</v>
      </c>
      <c r="U190" s="9">
        <v>4.4200000000000003E-2</v>
      </c>
      <c r="V190" s="9">
        <v>4.4400000000000002E-2</v>
      </c>
      <c r="W190" s="9">
        <v>3.8899999999999997E-2</v>
      </c>
    </row>
    <row r="191" spans="1:23">
      <c r="A191" s="9">
        <v>197512</v>
      </c>
      <c r="B191" s="9">
        <v>-1.6E-2</v>
      </c>
      <c r="C191" s="9">
        <v>-7.7000000000000002E-3</v>
      </c>
      <c r="D191" s="9">
        <v>1.78E-2</v>
      </c>
      <c r="E191" s="9">
        <v>-1.1999999999999999E-3</v>
      </c>
      <c r="F191" s="9">
        <v>4.7999999999999996E-3</v>
      </c>
      <c r="G191" s="9">
        <v>-2.46E-2</v>
      </c>
      <c r="H191" s="9">
        <v>1.9E-2</v>
      </c>
      <c r="I191" s="9">
        <v>-2.3999999999999998E-3</v>
      </c>
      <c r="J191" s="9">
        <v>-1.4800000000000001E-2</v>
      </c>
      <c r="K191" s="9">
        <v>-2.6800000000000001E-2</v>
      </c>
      <c r="L191" s="9">
        <v>-4.5999999999999999E-3</v>
      </c>
      <c r="M191" s="9">
        <v>-6.1600000000000002E-2</v>
      </c>
      <c r="N191" s="9">
        <v>2.3999999999999998E-3</v>
      </c>
      <c r="O191" s="9">
        <v>1.6500000000000001E-2</v>
      </c>
      <c r="P191" s="9">
        <v>-4.1000000000000002E-2</v>
      </c>
      <c r="Q191" s="9">
        <v>-1.6199999999999999E-2</v>
      </c>
      <c r="R191" s="9">
        <v>1.26E-2</v>
      </c>
      <c r="S191" s="9">
        <v>-2.8E-3</v>
      </c>
      <c r="T191" s="9">
        <v>8.5000000000000006E-3</v>
      </c>
      <c r="U191" s="9">
        <v>-3.9399999999999998E-2</v>
      </c>
      <c r="V191" s="9">
        <v>-9.4999999999999998E-3</v>
      </c>
      <c r="W191" s="9">
        <v>-2.1100000000000001E-2</v>
      </c>
    </row>
    <row r="192" spans="1:23">
      <c r="A192" s="9">
        <v>197601</v>
      </c>
      <c r="B192" s="9">
        <v>0.1216</v>
      </c>
      <c r="C192" s="9">
        <v>4.7899999999999998E-2</v>
      </c>
      <c r="D192" s="9">
        <v>8.5999999999999993E-2</v>
      </c>
      <c r="E192" s="9">
        <v>4.4600000000000001E-2</v>
      </c>
      <c r="F192" s="9">
        <v>4.7000000000000002E-3</v>
      </c>
      <c r="G192" s="9">
        <v>8.4900000000000003E-2</v>
      </c>
      <c r="H192" s="9">
        <v>0.14249999999999999</v>
      </c>
      <c r="I192" s="9">
        <v>7.1400000000000005E-2</v>
      </c>
      <c r="J192" s="9">
        <v>0.21260000000000001</v>
      </c>
      <c r="K192" s="9">
        <v>0.14430000000000001</v>
      </c>
      <c r="L192" s="9">
        <v>0.1946</v>
      </c>
      <c r="M192" s="9">
        <v>6.7599999999999993E-2</v>
      </c>
      <c r="N192" s="9">
        <v>0.17480000000000001</v>
      </c>
      <c r="O192" s="9">
        <v>0.20760000000000001</v>
      </c>
      <c r="P192" s="9">
        <v>0.17860000000000001</v>
      </c>
      <c r="Q192" s="9">
        <v>0.17519999999999999</v>
      </c>
      <c r="R192" s="9">
        <v>0.12659999999999999</v>
      </c>
      <c r="S192" s="9">
        <v>0.1497</v>
      </c>
      <c r="T192" s="9">
        <v>7.9000000000000001E-2</v>
      </c>
      <c r="U192" s="9">
        <v>7.5200000000000003E-2</v>
      </c>
      <c r="V192" s="9">
        <v>0.1173</v>
      </c>
      <c r="W192" s="9">
        <v>0.13109999999999999</v>
      </c>
    </row>
    <row r="193" spans="1:23">
      <c r="A193" s="9">
        <v>197602</v>
      </c>
      <c r="B193" s="9">
        <v>3.2000000000000002E-3</v>
      </c>
      <c r="C193" s="9">
        <v>7.0000000000000007E-2</v>
      </c>
      <c r="D193" s="9">
        <v>5.8299999999999998E-2</v>
      </c>
      <c r="E193" s="9">
        <v>3.5999999999999999E-3</v>
      </c>
      <c r="F193" s="9">
        <v>3.3999999999999998E-3</v>
      </c>
      <c r="G193" s="9">
        <v>-3.3700000000000001E-2</v>
      </c>
      <c r="H193" s="9">
        <v>1.7999999999999999E-2</v>
      </c>
      <c r="I193" s="9">
        <v>-3.5799999999999998E-2</v>
      </c>
      <c r="J193" s="9">
        <v>4.5499999999999999E-2</v>
      </c>
      <c r="K193" s="9">
        <v>-7.1999999999999998E-3</v>
      </c>
      <c r="L193" s="9">
        <v>2.1700000000000001E-2</v>
      </c>
      <c r="M193" s="9">
        <v>-6.2199999999999998E-2</v>
      </c>
      <c r="N193" s="9">
        <v>5.6899999999999999E-2</v>
      </c>
      <c r="O193" s="9">
        <v>4.8800000000000003E-2</v>
      </c>
      <c r="P193" s="9">
        <v>3.3099999999999997E-2</v>
      </c>
      <c r="Q193" s="9">
        <v>1.7000000000000001E-2</v>
      </c>
      <c r="R193" s="9">
        <v>5.1400000000000001E-2</v>
      </c>
      <c r="S193" s="9">
        <v>5.8200000000000002E-2</v>
      </c>
      <c r="T193" s="9">
        <v>-3.8699999999999998E-2</v>
      </c>
      <c r="U193" s="9">
        <v>3.8100000000000002E-2</v>
      </c>
      <c r="V193" s="9">
        <v>1.54E-2</v>
      </c>
      <c r="W193" s="9">
        <v>0.02</v>
      </c>
    </row>
    <row r="194" spans="1:23">
      <c r="A194" s="9">
        <v>197603</v>
      </c>
      <c r="B194" s="9">
        <v>2.3300000000000001E-2</v>
      </c>
      <c r="C194" s="9">
        <v>-1.1599999999999999E-2</v>
      </c>
      <c r="D194" s="9">
        <v>-2.9999999999999997E-4</v>
      </c>
      <c r="E194" s="9">
        <v>1.9E-3</v>
      </c>
      <c r="F194" s="9">
        <v>4.0000000000000001E-3</v>
      </c>
      <c r="G194" s="9">
        <v>2.5000000000000001E-3</v>
      </c>
      <c r="H194" s="9">
        <v>3.9899999999999998E-2</v>
      </c>
      <c r="I194" s="9">
        <v>7.1999999999999995E-2</v>
      </c>
      <c r="J194" s="9">
        <v>2.5899999999999999E-2</v>
      </c>
      <c r="K194" s="9">
        <v>1.46E-2</v>
      </c>
      <c r="L194" s="9">
        <v>-0.04</v>
      </c>
      <c r="M194" s="9">
        <v>5.45E-2</v>
      </c>
      <c r="N194" s="9">
        <v>2.4500000000000001E-2</v>
      </c>
      <c r="O194" s="9">
        <v>-4.4000000000000003E-3</v>
      </c>
      <c r="P194" s="9">
        <v>-9.9999999999999802E-5</v>
      </c>
      <c r="Q194" s="9">
        <v>1.7500000000000002E-2</v>
      </c>
      <c r="R194" s="9">
        <v>5.1700000000000003E-2</v>
      </c>
      <c r="S194" s="9">
        <v>1.4E-3</v>
      </c>
      <c r="T194" s="9">
        <v>1.0200000000000001E-2</v>
      </c>
      <c r="U194" s="9">
        <v>3.56E-2</v>
      </c>
      <c r="V194" s="9">
        <v>2.8199999999999999E-2</v>
      </c>
      <c r="W194" s="9">
        <v>8.2000000000000007E-3</v>
      </c>
    </row>
    <row r="195" spans="1:23">
      <c r="A195" s="9">
        <v>197604</v>
      </c>
      <c r="B195" s="9">
        <v>-1.49E-2</v>
      </c>
      <c r="C195" s="9">
        <v>-6.9999999999999999E-4</v>
      </c>
      <c r="D195" s="9">
        <v>-2.0000000000000001E-4</v>
      </c>
      <c r="E195" s="9">
        <v>5.0000000000000001E-3</v>
      </c>
      <c r="F195" s="9">
        <v>4.1999999999999997E-3</v>
      </c>
      <c r="G195" s="9">
        <v>-1.7299999999999999E-2</v>
      </c>
      <c r="H195" s="9">
        <v>2.3699999999999999E-2</v>
      </c>
      <c r="I195" s="9">
        <v>1.3599999999999999E-2</v>
      </c>
      <c r="J195" s="9">
        <v>-3.5900000000000001E-2</v>
      </c>
      <c r="K195" s="9">
        <v>-5.3400000000000003E-2</v>
      </c>
      <c r="L195" s="9">
        <v>-3.3E-3</v>
      </c>
      <c r="M195" s="9">
        <v>-4.02E-2</v>
      </c>
      <c r="N195" s="9">
        <v>-4.0000000000000001E-3</v>
      </c>
      <c r="O195" s="9">
        <v>9.4000000000000004E-3</v>
      </c>
      <c r="P195" s="9">
        <v>-1.52E-2</v>
      </c>
      <c r="Q195" s="9">
        <v>-2.7400000000000001E-2</v>
      </c>
      <c r="R195" s="9">
        <v>1.46E-2</v>
      </c>
      <c r="S195" s="9">
        <v>8.0999999999999996E-3</v>
      </c>
      <c r="T195" s="9">
        <v>2.3E-3</v>
      </c>
      <c r="U195" s="9">
        <v>-5.4899999999999997E-2</v>
      </c>
      <c r="V195" s="9">
        <v>-0.03</v>
      </c>
      <c r="W195" s="9">
        <v>-8.3999999999999995E-3</v>
      </c>
    </row>
    <row r="196" spans="1:23">
      <c r="A196" s="9">
        <v>197605</v>
      </c>
      <c r="B196" s="9">
        <v>-1.35E-2</v>
      </c>
      <c r="C196" s="9">
        <v>-1.2500000000000001E-2</v>
      </c>
      <c r="D196" s="9">
        <v>-1.3100000000000001E-2</v>
      </c>
      <c r="E196" s="9">
        <v>-1.11E-2</v>
      </c>
      <c r="F196" s="9">
        <v>3.7000000000000002E-3</v>
      </c>
      <c r="G196" s="9">
        <v>-1.37E-2</v>
      </c>
      <c r="H196" s="9">
        <v>2.18E-2</v>
      </c>
      <c r="I196" s="9">
        <v>5.8400000000000001E-2</v>
      </c>
      <c r="J196" s="9">
        <v>-7.6600000000000001E-2</v>
      </c>
      <c r="K196" s="9">
        <v>-3.5400000000000001E-2</v>
      </c>
      <c r="L196" s="9">
        <v>-3.0700000000000002E-2</v>
      </c>
      <c r="M196" s="9">
        <v>-2.7400000000000001E-2</v>
      </c>
      <c r="N196" s="9">
        <v>-4.3200000000000002E-2</v>
      </c>
      <c r="O196" s="9">
        <v>3.9999999999999899E-4</v>
      </c>
      <c r="P196" s="9">
        <v>8.3000000000000001E-3</v>
      </c>
      <c r="Q196" s="9">
        <v>4.4000000000000003E-3</v>
      </c>
      <c r="R196" s="9">
        <v>-3.1399999999999997E-2</v>
      </c>
      <c r="S196" s="9">
        <v>1.5100000000000001E-2</v>
      </c>
      <c r="T196" s="9">
        <v>-1.7500000000000002E-2</v>
      </c>
      <c r="U196" s="9">
        <v>-6.9099999999999995E-2</v>
      </c>
      <c r="V196" s="9">
        <v>-2.5100000000000001E-2</v>
      </c>
      <c r="W196" s="9">
        <v>-2.5899999999999999E-2</v>
      </c>
    </row>
    <row r="197" spans="1:23">
      <c r="A197" s="9">
        <v>197606</v>
      </c>
      <c r="B197" s="9">
        <v>4.0500000000000001E-2</v>
      </c>
      <c r="C197" s="9">
        <v>-1.38E-2</v>
      </c>
      <c r="D197" s="9">
        <v>7.3000000000000001E-3</v>
      </c>
      <c r="E197" s="9">
        <v>-4.3E-3</v>
      </c>
      <c r="F197" s="9">
        <v>4.3E-3</v>
      </c>
      <c r="G197" s="9">
        <v>5.0299999999999997E-2</v>
      </c>
      <c r="H197" s="9">
        <v>4.2099999999999999E-2</v>
      </c>
      <c r="I197" s="9">
        <v>4.4900000000000002E-2</v>
      </c>
      <c r="J197" s="9">
        <v>4.5999999999999999E-3</v>
      </c>
      <c r="K197" s="9">
        <v>4.7899999999999998E-2</v>
      </c>
      <c r="L197" s="9">
        <v>-9.5999999999999992E-3</v>
      </c>
      <c r="M197" s="9">
        <v>4.2099999999999999E-2</v>
      </c>
      <c r="N197" s="9">
        <v>3.3399999999999999E-2</v>
      </c>
      <c r="O197" s="9">
        <v>4.2900000000000001E-2</v>
      </c>
      <c r="P197" s="9">
        <v>8.4400000000000003E-2</v>
      </c>
      <c r="Q197" s="9">
        <v>7.2300000000000003E-2</v>
      </c>
      <c r="R197" s="9">
        <v>1.9199999999999998E-2</v>
      </c>
      <c r="S197" s="9">
        <v>6.6500000000000004E-2</v>
      </c>
      <c r="T197" s="9">
        <v>3.8399999999999997E-2</v>
      </c>
      <c r="U197" s="9">
        <v>9.4000000000000004E-3</v>
      </c>
      <c r="V197" s="9">
        <v>0.06</v>
      </c>
      <c r="W197" s="9">
        <v>3.4099999999999998E-2</v>
      </c>
    </row>
    <row r="198" spans="1:23">
      <c r="A198" s="9">
        <v>197607</v>
      </c>
      <c r="B198" s="9">
        <v>-1.0699999999999999E-2</v>
      </c>
      <c r="C198" s="9">
        <v>3.0000000000000001E-3</v>
      </c>
      <c r="D198" s="9">
        <v>1.7299999999999999E-2</v>
      </c>
      <c r="E198" s="9">
        <v>-1.1000000000000001E-3</v>
      </c>
      <c r="F198" s="9">
        <v>4.7000000000000002E-3</v>
      </c>
      <c r="G198" s="9">
        <v>1.3100000000000001E-2</v>
      </c>
      <c r="H198" s="9">
        <v>-4.2700000000000002E-2</v>
      </c>
      <c r="I198" s="9">
        <v>-8.3000000000000001E-3</v>
      </c>
      <c r="J198" s="9">
        <v>-2.07E-2</v>
      </c>
      <c r="K198" s="9">
        <v>-3.6400000000000002E-2</v>
      </c>
      <c r="L198" s="9">
        <v>-2.7300000000000001E-2</v>
      </c>
      <c r="M198" s="9">
        <v>-6.0000000000000001E-3</v>
      </c>
      <c r="N198" s="9">
        <v>-2.5000000000000001E-2</v>
      </c>
      <c r="O198" s="9">
        <v>-2.8899999999999999E-2</v>
      </c>
      <c r="P198" s="9">
        <v>-2.5899999999999999E-2</v>
      </c>
      <c r="Q198" s="9">
        <v>-2.87E-2</v>
      </c>
      <c r="R198" s="9">
        <v>-8.6E-3</v>
      </c>
      <c r="S198" s="9">
        <v>-1.6899999999999998E-2</v>
      </c>
      <c r="T198" s="9">
        <v>2.35E-2</v>
      </c>
      <c r="U198" s="9">
        <v>-2.81E-2</v>
      </c>
      <c r="V198" s="9">
        <v>7.0000000000000001E-3</v>
      </c>
      <c r="W198" s="9">
        <v>-3.3E-3</v>
      </c>
    </row>
    <row r="199" spans="1:23">
      <c r="A199" s="9">
        <v>197608</v>
      </c>
      <c r="B199" s="9">
        <v>-5.5999999999999999E-3</v>
      </c>
      <c r="C199" s="9">
        <v>-0.02</v>
      </c>
      <c r="D199" s="9">
        <v>7.7000000000000002E-3</v>
      </c>
      <c r="E199" s="9">
        <v>-8.5000000000000006E-3</v>
      </c>
      <c r="F199" s="9">
        <v>4.1999999999999997E-3</v>
      </c>
      <c r="G199" s="9">
        <v>-8.8000000000000005E-3</v>
      </c>
      <c r="H199" s="9">
        <v>-4.24E-2</v>
      </c>
      <c r="I199" s="9">
        <v>-1.0500000000000001E-2</v>
      </c>
      <c r="J199" s="9">
        <v>-3.1300000000000001E-2</v>
      </c>
      <c r="K199" s="9">
        <v>-1.5900000000000001E-2</v>
      </c>
      <c r="L199" s="9">
        <v>-3.7600000000000001E-2</v>
      </c>
      <c r="M199" s="9">
        <v>1.4E-2</v>
      </c>
      <c r="N199" s="9">
        <v>-1.55E-2</v>
      </c>
      <c r="O199" s="9">
        <v>-4.02E-2</v>
      </c>
      <c r="P199" s="9">
        <v>-2.06E-2</v>
      </c>
      <c r="Q199" s="9">
        <v>-2.0199999999999999E-2</v>
      </c>
      <c r="R199" s="9">
        <v>-9.9000000000000008E-3</v>
      </c>
      <c r="S199" s="9">
        <v>-2.81E-2</v>
      </c>
      <c r="T199" s="9">
        <v>2.5100000000000001E-2</v>
      </c>
      <c r="U199" s="9">
        <v>3.4500000000000003E-2</v>
      </c>
      <c r="V199" s="9">
        <v>-5.7999999999999996E-3</v>
      </c>
      <c r="W199" s="9">
        <v>6.4999999999999997E-3</v>
      </c>
    </row>
    <row r="200" spans="1:23">
      <c r="A200" s="9">
        <v>197609</v>
      </c>
      <c r="B200" s="9">
        <v>2.06E-2</v>
      </c>
      <c r="C200" s="9">
        <v>0</v>
      </c>
      <c r="D200" s="9">
        <v>-2.8E-3</v>
      </c>
      <c r="E200" s="9">
        <v>2.3999999999999998E-3</v>
      </c>
      <c r="F200" s="9">
        <v>4.4000000000000003E-3</v>
      </c>
      <c r="G200" s="9">
        <v>-3.0999999999999999E-3</v>
      </c>
      <c r="H200" s="9">
        <v>2.1399999999999999E-2</v>
      </c>
      <c r="I200" s="9">
        <v>5.6599999999999998E-2</v>
      </c>
      <c r="J200" s="9">
        <v>4.1999999999999997E-3</v>
      </c>
      <c r="K200" s="9">
        <v>-1.17E-2</v>
      </c>
      <c r="L200" s="9">
        <v>-1.2999999999999999E-3</v>
      </c>
      <c r="M200" s="9">
        <v>2.81E-2</v>
      </c>
      <c r="N200" s="9">
        <v>2.4400000000000002E-2</v>
      </c>
      <c r="O200" s="9">
        <v>1.23E-2</v>
      </c>
      <c r="P200" s="9">
        <v>2.6700000000000002E-2</v>
      </c>
      <c r="Q200" s="9">
        <v>1.78E-2</v>
      </c>
      <c r="R200" s="9">
        <v>5.4899999999999997E-2</v>
      </c>
      <c r="S200" s="9">
        <v>6.6E-3</v>
      </c>
      <c r="T200" s="9">
        <v>3.6600000000000001E-2</v>
      </c>
      <c r="U200" s="9">
        <v>-1.1999999999999999E-3</v>
      </c>
      <c r="V200" s="9">
        <v>6.9999999999999999E-4</v>
      </c>
      <c r="W200" s="9">
        <v>1.77E-2</v>
      </c>
    </row>
    <row r="201" spans="1:23">
      <c r="A201" s="9">
        <v>197610</v>
      </c>
      <c r="B201" s="9">
        <v>-2.4199999999999999E-2</v>
      </c>
      <c r="C201" s="9">
        <v>2.5000000000000001E-3</v>
      </c>
      <c r="D201" s="9">
        <v>-1.2999999999999999E-3</v>
      </c>
      <c r="E201" s="9">
        <v>-4.7999999999999996E-3</v>
      </c>
      <c r="F201" s="9">
        <v>4.1000000000000003E-3</v>
      </c>
      <c r="G201" s="9">
        <v>-2.6599999999999999E-2</v>
      </c>
      <c r="H201" s="9">
        <v>-2.76E-2</v>
      </c>
      <c r="I201" s="9">
        <v>-2.75E-2</v>
      </c>
      <c r="J201" s="9">
        <v>-1.47E-2</v>
      </c>
      <c r="K201" s="9">
        <v>-3.2800000000000003E-2</v>
      </c>
      <c r="L201" s="9">
        <v>-2.8400000000000002E-2</v>
      </c>
      <c r="M201" s="9">
        <v>-3.0700000000000002E-2</v>
      </c>
      <c r="N201" s="9">
        <v>-2.5999999999999999E-3</v>
      </c>
      <c r="O201" s="9">
        <v>-6.3700000000000007E-2</v>
      </c>
      <c r="P201" s="9">
        <v>-4.6199999999999998E-2</v>
      </c>
      <c r="Q201" s="9">
        <v>-4.5100000000000001E-2</v>
      </c>
      <c r="R201" s="9">
        <v>-1.21E-2</v>
      </c>
      <c r="S201" s="9">
        <v>-4.8800000000000003E-2</v>
      </c>
      <c r="T201" s="9">
        <v>-1.2500000000000001E-2</v>
      </c>
      <c r="U201" s="9">
        <v>-9.1999999999999998E-3</v>
      </c>
      <c r="V201" s="9">
        <v>2.3E-3</v>
      </c>
      <c r="W201" s="9">
        <v>-2.2200000000000001E-2</v>
      </c>
    </row>
    <row r="202" spans="1:23">
      <c r="A202" s="9">
        <v>197611</v>
      </c>
      <c r="B202" s="9">
        <v>3.5999999999999999E-3</v>
      </c>
      <c r="C202" s="9">
        <v>2.35E-2</v>
      </c>
      <c r="D202" s="9">
        <v>1.5299999999999999E-2</v>
      </c>
      <c r="E202" s="9">
        <v>2.8799999999999999E-2</v>
      </c>
      <c r="F202" s="9">
        <v>4.0000000000000001E-3</v>
      </c>
      <c r="G202" s="9">
        <v>-9.9999999999999802E-5</v>
      </c>
      <c r="H202" s="9">
        <v>5.3E-3</v>
      </c>
      <c r="I202" s="9">
        <v>7.6E-3</v>
      </c>
      <c r="J202" s="9">
        <v>6.7100000000000007E-2</v>
      </c>
      <c r="K202" s="9">
        <v>-1.8599999999999998E-2</v>
      </c>
      <c r="L202" s="9">
        <v>-5.5399999999999998E-2</v>
      </c>
      <c r="M202" s="9">
        <v>-6.6299999999999998E-2</v>
      </c>
      <c r="N202" s="9">
        <v>3.1899999999999998E-2</v>
      </c>
      <c r="O202" s="9">
        <v>-5.3E-3</v>
      </c>
      <c r="P202" s="9">
        <v>8.9999999999999998E-4</v>
      </c>
      <c r="Q202" s="9">
        <v>9.1999999999999998E-3</v>
      </c>
      <c r="R202" s="9">
        <v>-6.7000000000000002E-3</v>
      </c>
      <c r="S202" s="9">
        <v>3.7699999999999997E-2</v>
      </c>
      <c r="T202" s="9">
        <v>2.76E-2</v>
      </c>
      <c r="U202" s="9">
        <v>4.7899999999999998E-2</v>
      </c>
      <c r="V202" s="9">
        <v>1.2800000000000001E-2</v>
      </c>
      <c r="W202" s="9">
        <v>1.2699999999999999E-2</v>
      </c>
    </row>
    <row r="203" spans="1:23">
      <c r="A203" s="9">
        <v>197612</v>
      </c>
      <c r="B203" s="9">
        <v>5.6500000000000002E-2</v>
      </c>
      <c r="C203" s="9">
        <v>0.03</v>
      </c>
      <c r="D203" s="9">
        <v>2.23E-2</v>
      </c>
      <c r="E203" s="9">
        <v>7.7999999999999996E-3</v>
      </c>
      <c r="F203" s="9">
        <v>4.0000000000000001E-3</v>
      </c>
      <c r="G203" s="9">
        <v>4.24E-2</v>
      </c>
      <c r="H203" s="9">
        <v>5.5399999999999998E-2</v>
      </c>
      <c r="I203" s="9">
        <v>5.79E-2</v>
      </c>
      <c r="J203" s="9">
        <v>6.0600000000000001E-2</v>
      </c>
      <c r="K203" s="9">
        <v>4.3299999999999998E-2</v>
      </c>
      <c r="L203" s="9">
        <v>9.7900000000000001E-2</v>
      </c>
      <c r="M203" s="9">
        <v>4.8800000000000003E-2</v>
      </c>
      <c r="N203" s="9">
        <v>7.7100000000000002E-2</v>
      </c>
      <c r="O203" s="9">
        <v>7.1999999999999995E-2</v>
      </c>
      <c r="P203" s="9">
        <v>7.0800000000000002E-2</v>
      </c>
      <c r="Q203" s="9">
        <v>3.7400000000000003E-2</v>
      </c>
      <c r="R203" s="9">
        <v>0.1028</v>
      </c>
      <c r="S203" s="9">
        <v>4.9599999999999998E-2</v>
      </c>
      <c r="T203" s="9">
        <v>6.13E-2</v>
      </c>
      <c r="U203" s="9">
        <v>1.0999999999999999E-2</v>
      </c>
      <c r="V203" s="9">
        <v>8.5099999999999995E-2</v>
      </c>
      <c r="W203" s="9">
        <v>5.33E-2</v>
      </c>
    </row>
    <row r="204" spans="1:23">
      <c r="A204" s="9">
        <v>197701</v>
      </c>
      <c r="B204" s="9">
        <v>-4.0500000000000001E-2</v>
      </c>
      <c r="C204" s="9">
        <v>4.7800000000000002E-2</v>
      </c>
      <c r="D204" s="9">
        <v>4.2599999999999999E-2</v>
      </c>
      <c r="E204" s="9">
        <v>3.9699999999999999E-2</v>
      </c>
      <c r="F204" s="9">
        <v>3.5999999999999999E-3</v>
      </c>
      <c r="G204" s="9">
        <v>-5.3199999999999997E-2</v>
      </c>
      <c r="H204" s="9">
        <v>-1.8599999999999998E-2</v>
      </c>
      <c r="I204" s="9">
        <v>-5.0000000000000001E-3</v>
      </c>
      <c r="J204" s="9">
        <v>-1.1599999999999999E-2</v>
      </c>
      <c r="K204" s="9">
        <v>-8.3299999999999999E-2</v>
      </c>
      <c r="L204" s="9">
        <v>-6.1499999999999999E-2</v>
      </c>
      <c r="M204" s="9">
        <v>-8.4000000000000005E-2</v>
      </c>
      <c r="N204" s="9">
        <v>-5.1400000000000001E-2</v>
      </c>
      <c r="O204" s="9">
        <v>-4.1000000000000002E-2</v>
      </c>
      <c r="P204" s="9">
        <v>2.8E-3</v>
      </c>
      <c r="Q204" s="9">
        <v>-4.53E-2</v>
      </c>
      <c r="R204" s="9">
        <v>-3.7499999999999999E-2</v>
      </c>
      <c r="S204" s="9">
        <v>-3.04E-2</v>
      </c>
      <c r="T204" s="9">
        <v>4.4000000000000003E-3</v>
      </c>
      <c r="U204" s="9">
        <v>-8.3099999999999993E-2</v>
      </c>
      <c r="V204" s="9">
        <v>-4.9399999999999999E-2</v>
      </c>
      <c r="W204" s="9">
        <v>-3.1199999999999999E-2</v>
      </c>
    </row>
    <row r="205" spans="1:23">
      <c r="A205" s="9">
        <v>197702</v>
      </c>
      <c r="B205" s="9">
        <v>-1.95E-2</v>
      </c>
      <c r="C205" s="9">
        <v>1.0999999999999999E-2</v>
      </c>
      <c r="D205" s="9">
        <v>4.7999999999999996E-3</v>
      </c>
      <c r="E205" s="9">
        <v>3.8E-3</v>
      </c>
      <c r="F205" s="9">
        <v>3.5000000000000001E-3</v>
      </c>
      <c r="G205" s="9">
        <v>-1.03E-2</v>
      </c>
      <c r="H205" s="9">
        <v>-7.3000000000000001E-3</v>
      </c>
      <c r="I205" s="9">
        <v>-3.3399999999999999E-2</v>
      </c>
      <c r="J205" s="9">
        <v>-4.9500000000000002E-2</v>
      </c>
      <c r="K205" s="9">
        <v>-2.9499999999999998E-2</v>
      </c>
      <c r="L205" s="9">
        <v>-1.0699999999999999E-2</v>
      </c>
      <c r="M205" s="9">
        <v>-7.4000000000000003E-3</v>
      </c>
      <c r="N205" s="9">
        <v>-2.01E-2</v>
      </c>
      <c r="O205" s="9">
        <v>-9.4999999999999998E-3</v>
      </c>
      <c r="P205" s="9">
        <v>-6.3E-3</v>
      </c>
      <c r="Q205" s="9">
        <v>-6.1999999999999998E-3</v>
      </c>
      <c r="R205" s="9">
        <v>-4.0300000000000002E-2</v>
      </c>
      <c r="S205" s="9">
        <v>-2.63E-2</v>
      </c>
      <c r="T205" s="9">
        <v>-3.7499999999999999E-2</v>
      </c>
      <c r="U205" s="9">
        <v>-2.0199999999999999E-2</v>
      </c>
      <c r="V205" s="9">
        <v>-1.9800000000000002E-2</v>
      </c>
      <c r="W205" s="9">
        <v>-1.0999999999999999E-2</v>
      </c>
    </row>
    <row r="206" spans="1:23">
      <c r="A206" s="9">
        <v>197703</v>
      </c>
      <c r="B206" s="9">
        <v>-1.37E-2</v>
      </c>
      <c r="C206" s="9">
        <v>0.01</v>
      </c>
      <c r="D206" s="9">
        <v>1.04E-2</v>
      </c>
      <c r="E206" s="9">
        <v>4.7999999999999996E-3</v>
      </c>
      <c r="F206" s="9">
        <v>3.8E-3</v>
      </c>
      <c r="G206" s="9">
        <v>-1.5800000000000002E-2</v>
      </c>
      <c r="H206" s="9">
        <v>2.0400000000000001E-2</v>
      </c>
      <c r="I206" s="9">
        <v>-2.3400000000000001E-2</v>
      </c>
      <c r="J206" s="9">
        <v>-1.34E-2</v>
      </c>
      <c r="K206" s="9">
        <v>-4.2500000000000003E-2</v>
      </c>
      <c r="L206" s="9">
        <v>-8.0999999999999996E-3</v>
      </c>
      <c r="M206" s="9">
        <v>-2.6200000000000001E-2</v>
      </c>
      <c r="N206" s="9">
        <v>-3.2000000000000002E-3</v>
      </c>
      <c r="O206" s="9">
        <v>2.5000000000000001E-3</v>
      </c>
      <c r="P206" s="9">
        <v>1.52E-2</v>
      </c>
      <c r="Q206" s="9">
        <v>6.4000000000000003E-3</v>
      </c>
      <c r="R206" s="9">
        <v>-5.3999999999999999E-2</v>
      </c>
      <c r="S206" s="9">
        <v>-5.7999999999999996E-3</v>
      </c>
      <c r="T206" s="9">
        <v>-2.3E-3</v>
      </c>
      <c r="U206" s="9">
        <v>-3.7699999999999997E-2</v>
      </c>
      <c r="V206" s="9">
        <v>-9.1000000000000004E-3</v>
      </c>
      <c r="W206" s="9">
        <v>-7.1999999999999998E-3</v>
      </c>
    </row>
    <row r="207" spans="1:23">
      <c r="A207" s="9">
        <v>197704</v>
      </c>
      <c r="B207" s="9">
        <v>1.5E-3</v>
      </c>
      <c r="C207" s="9">
        <v>-1.1000000000000001E-3</v>
      </c>
      <c r="D207" s="9">
        <v>3.4500000000000003E-2</v>
      </c>
      <c r="E207" s="9">
        <v>4.24E-2</v>
      </c>
      <c r="F207" s="9">
        <v>3.8E-3</v>
      </c>
      <c r="G207" s="9">
        <v>-5.7000000000000002E-3</v>
      </c>
      <c r="H207" s="9">
        <v>-2.2599999999999999E-2</v>
      </c>
      <c r="I207" s="9">
        <v>2.4299999999999999E-2</v>
      </c>
      <c r="J207" s="9">
        <v>1.9E-2</v>
      </c>
      <c r="K207" s="9">
        <v>-1.3899999999999999E-2</v>
      </c>
      <c r="L207" s="9">
        <v>-9.2999999999999992E-3</v>
      </c>
      <c r="M207" s="9">
        <v>-3.32E-2</v>
      </c>
      <c r="N207" s="9">
        <v>1.9699999999999999E-2</v>
      </c>
      <c r="O207" s="9">
        <v>5.7000000000000002E-3</v>
      </c>
      <c r="P207" s="9">
        <v>4.7600000000000003E-2</v>
      </c>
      <c r="Q207" s="9">
        <v>-2.3300000000000001E-2</v>
      </c>
      <c r="R207" s="9">
        <v>2.0299999999999999E-2</v>
      </c>
      <c r="S207" s="9">
        <v>3.8699999999999998E-2</v>
      </c>
      <c r="T207" s="9">
        <v>1.5699999999999999E-2</v>
      </c>
      <c r="U207" s="9">
        <v>-4.0800000000000003E-2</v>
      </c>
      <c r="V207" s="9">
        <v>1.9599999999999999E-2</v>
      </c>
      <c r="W207" s="9">
        <v>4.1999999999999997E-3</v>
      </c>
    </row>
    <row r="208" spans="1:23">
      <c r="A208" s="9">
        <v>197705</v>
      </c>
      <c r="B208" s="9">
        <v>-1.46E-2</v>
      </c>
      <c r="C208" s="9">
        <v>1.2E-2</v>
      </c>
      <c r="D208" s="9">
        <v>8.3000000000000001E-3</v>
      </c>
      <c r="E208" s="9">
        <v>2.0299999999999999E-2</v>
      </c>
      <c r="F208" s="9">
        <v>3.7000000000000002E-3</v>
      </c>
      <c r="G208" s="9">
        <v>-1.26E-2</v>
      </c>
      <c r="H208" s="9">
        <v>-7.6700000000000004E-2</v>
      </c>
      <c r="I208" s="9">
        <v>-5.7999999999999996E-3</v>
      </c>
      <c r="J208" s="9">
        <v>-5.0799999999999998E-2</v>
      </c>
      <c r="K208" s="9">
        <v>-4.0800000000000003E-2</v>
      </c>
      <c r="L208" s="9">
        <v>-4.07E-2</v>
      </c>
      <c r="M208" s="9">
        <v>-2.12E-2</v>
      </c>
      <c r="N208" s="9">
        <v>-3.27E-2</v>
      </c>
      <c r="O208" s="9">
        <v>-6.1400000000000003E-2</v>
      </c>
      <c r="P208" s="9">
        <v>0</v>
      </c>
      <c r="Q208" s="9">
        <v>-1.8499999999999999E-2</v>
      </c>
      <c r="R208" s="9">
        <v>-4.0000000000000001E-3</v>
      </c>
      <c r="S208" s="9">
        <v>1.0200000000000001E-2</v>
      </c>
      <c r="T208" s="9">
        <v>1.2999999999999999E-2</v>
      </c>
      <c r="U208" s="9">
        <v>-3.6799999999999999E-2</v>
      </c>
      <c r="V208" s="9">
        <v>-9.5999999999999992E-3</v>
      </c>
      <c r="W208" s="9">
        <v>-1.9E-3</v>
      </c>
    </row>
    <row r="209" spans="1:23">
      <c r="A209" s="9">
        <v>197706</v>
      </c>
      <c r="B209" s="9">
        <v>4.7100000000000003E-2</v>
      </c>
      <c r="C209" s="9">
        <v>2.1299999999999999E-2</v>
      </c>
      <c r="D209" s="9">
        <v>-6.4999999999999997E-3</v>
      </c>
      <c r="E209" s="9">
        <v>1.78E-2</v>
      </c>
      <c r="F209" s="9">
        <v>4.0000000000000001E-3</v>
      </c>
      <c r="G209" s="9">
        <v>3.6700000000000003E-2</v>
      </c>
      <c r="H209" s="9">
        <v>6.7000000000000002E-3</v>
      </c>
      <c r="I209" s="9">
        <v>5.2499999999999998E-2</v>
      </c>
      <c r="J209" s="9">
        <v>5.7099999999999998E-2</v>
      </c>
      <c r="K209" s="9">
        <v>4.6399999999999997E-2</v>
      </c>
      <c r="L209" s="9">
        <v>-4.0000000000000001E-3</v>
      </c>
      <c r="M209" s="9">
        <v>7.2400000000000006E-2</v>
      </c>
      <c r="N209" s="9">
        <v>3.8600000000000002E-2</v>
      </c>
      <c r="O209" s="9">
        <v>-3.8E-3</v>
      </c>
      <c r="P209" s="9">
        <v>3.7100000000000001E-2</v>
      </c>
      <c r="Q209" s="9">
        <v>5.9499999999999997E-2</v>
      </c>
      <c r="R209" s="9">
        <v>3.9199999999999999E-2</v>
      </c>
      <c r="S209" s="9">
        <v>4.4999999999999998E-2</v>
      </c>
      <c r="T209" s="9">
        <v>5.3199999999999997E-2</v>
      </c>
      <c r="U209" s="9">
        <v>6.0999999999999999E-2</v>
      </c>
      <c r="V209" s="9">
        <v>5.6000000000000001E-2</v>
      </c>
      <c r="W209" s="9">
        <v>4.4699999999999997E-2</v>
      </c>
    </row>
    <row r="210" spans="1:23">
      <c r="A210" s="9">
        <v>197707</v>
      </c>
      <c r="B210" s="9">
        <v>-1.6899999999999998E-2</v>
      </c>
      <c r="C210" s="9">
        <v>2.1299999999999999E-2</v>
      </c>
      <c r="D210" s="9">
        <v>-6.1000000000000004E-3</v>
      </c>
      <c r="E210" s="9">
        <v>3.0999999999999999E-3</v>
      </c>
      <c r="F210" s="9">
        <v>4.1999999999999997E-3</v>
      </c>
      <c r="G210" s="9">
        <v>1.4200000000000001E-2</v>
      </c>
      <c r="H210" s="9">
        <v>-6.3500000000000001E-2</v>
      </c>
      <c r="I210" s="9">
        <v>-2.46E-2</v>
      </c>
      <c r="J210" s="9">
        <v>-1.29E-2</v>
      </c>
      <c r="K210" s="9">
        <v>-2.63E-2</v>
      </c>
      <c r="L210" s="9">
        <v>-3.6700000000000003E-2</v>
      </c>
      <c r="M210" s="9">
        <v>-1.1900000000000001E-2</v>
      </c>
      <c r="N210" s="9">
        <v>-3.6299999999999999E-2</v>
      </c>
      <c r="O210" s="9">
        <v>-7.8600000000000003E-2</v>
      </c>
      <c r="P210" s="9">
        <v>-2.8799999999999999E-2</v>
      </c>
      <c r="Q210" s="9">
        <v>-2.0299999999999999E-2</v>
      </c>
      <c r="R210" s="9">
        <v>-2.9600000000000001E-2</v>
      </c>
      <c r="S210" s="9">
        <v>-2.5399999999999999E-2</v>
      </c>
      <c r="T210" s="9">
        <v>4.4999999999999997E-3</v>
      </c>
      <c r="U210" s="9">
        <v>-2.0999999999999999E-3</v>
      </c>
      <c r="V210" s="9">
        <v>3.00000000000001E-4</v>
      </c>
      <c r="W210" s="9">
        <v>-1.52E-2</v>
      </c>
    </row>
    <row r="211" spans="1:23">
      <c r="A211" s="9">
        <v>197708</v>
      </c>
      <c r="B211" s="9">
        <v>-1.7500000000000002E-2</v>
      </c>
      <c r="C211" s="9">
        <v>1.5100000000000001E-2</v>
      </c>
      <c r="D211" s="9">
        <v>-2.7900000000000001E-2</v>
      </c>
      <c r="E211" s="9">
        <v>-1.78E-2</v>
      </c>
      <c r="F211" s="9">
        <v>4.4000000000000003E-3</v>
      </c>
      <c r="G211" s="9">
        <v>-5.0000000000000001E-3</v>
      </c>
      <c r="H211" s="9">
        <v>-1.89E-2</v>
      </c>
      <c r="I211" s="9">
        <v>-6.2E-2</v>
      </c>
      <c r="J211" s="9">
        <v>-8.2000000000000007E-3</v>
      </c>
      <c r="K211" s="9">
        <v>8.8999999999999999E-3</v>
      </c>
      <c r="L211" s="9">
        <v>-3.4799999999999998E-2</v>
      </c>
      <c r="M211" s="9">
        <v>3.1300000000000001E-2</v>
      </c>
      <c r="N211" s="9">
        <v>-2.3300000000000001E-2</v>
      </c>
      <c r="O211" s="9">
        <v>-5.6500000000000002E-2</v>
      </c>
      <c r="P211" s="9">
        <v>5.3E-3</v>
      </c>
      <c r="Q211" s="9">
        <v>-4.7999999999999996E-3</v>
      </c>
      <c r="R211" s="9">
        <v>-8.8999999999999999E-3</v>
      </c>
      <c r="S211" s="9">
        <v>-3.9399999999999998E-2</v>
      </c>
      <c r="T211" s="9">
        <v>-3.6900000000000002E-2</v>
      </c>
      <c r="U211" s="9">
        <v>4.9399999999999999E-2</v>
      </c>
      <c r="V211" s="9">
        <v>-1.6500000000000001E-2</v>
      </c>
      <c r="W211" s="9">
        <v>-1.78E-2</v>
      </c>
    </row>
    <row r="212" spans="1:23">
      <c r="A212" s="9">
        <v>197709</v>
      </c>
      <c r="B212" s="9">
        <v>-2.7000000000000001E-3</v>
      </c>
      <c r="C212" s="9">
        <v>1.44E-2</v>
      </c>
      <c r="D212" s="9">
        <v>-5.1000000000000004E-3</v>
      </c>
      <c r="E212" s="9">
        <v>2.0500000000000001E-2</v>
      </c>
      <c r="F212" s="9">
        <v>4.3E-3</v>
      </c>
      <c r="G212" s="9">
        <v>1.8E-3</v>
      </c>
      <c r="H212" s="9">
        <v>-1.8200000000000001E-2</v>
      </c>
      <c r="I212" s="9">
        <v>2.7000000000000001E-3</v>
      </c>
      <c r="J212" s="9">
        <v>1.3599999999999999E-2</v>
      </c>
      <c r="K212" s="9">
        <v>-1.37E-2</v>
      </c>
      <c r="L212" s="9">
        <v>-6.7999999999999996E-3</v>
      </c>
      <c r="M212" s="9">
        <v>-1.5900000000000001E-2</v>
      </c>
      <c r="N212" s="9">
        <v>-1.5900000000000001E-2</v>
      </c>
      <c r="O212" s="9">
        <v>-6.1600000000000002E-2</v>
      </c>
      <c r="P212" s="9">
        <v>-3.0000000000000001E-3</v>
      </c>
      <c r="Q212" s="9">
        <v>-1.5900000000000001E-2</v>
      </c>
      <c r="R212" s="9">
        <v>3.3799999999999997E-2</v>
      </c>
      <c r="S212" s="9">
        <v>-2.5600000000000001E-2</v>
      </c>
      <c r="T212" s="9">
        <v>1.5800000000000002E-2</v>
      </c>
      <c r="U212" s="9">
        <v>-1.15E-2</v>
      </c>
      <c r="V212" s="9">
        <v>-4.4999999999999997E-3</v>
      </c>
      <c r="W212" s="9">
        <v>6.8999999999999999E-3</v>
      </c>
    </row>
    <row r="213" spans="1:23">
      <c r="A213" s="9">
        <v>197710</v>
      </c>
      <c r="B213" s="9">
        <v>-4.3799999999999999E-2</v>
      </c>
      <c r="C213" s="9">
        <v>1.26E-2</v>
      </c>
      <c r="D213" s="9">
        <v>1.7100000000000001E-2</v>
      </c>
      <c r="E213" s="9">
        <v>-1.1999999999999999E-3</v>
      </c>
      <c r="F213" s="9">
        <v>4.8999999999999998E-3</v>
      </c>
      <c r="G213" s="9">
        <v>-4.9500000000000002E-2</v>
      </c>
      <c r="H213" s="9">
        <v>-6.0100000000000001E-2</v>
      </c>
      <c r="I213" s="9">
        <v>-4.1799999999999997E-2</v>
      </c>
      <c r="J213" s="9">
        <v>-3.04E-2</v>
      </c>
      <c r="K213" s="9">
        <v>-0.08</v>
      </c>
      <c r="L213" s="9">
        <v>-3.5999999999999997E-2</v>
      </c>
      <c r="M213" s="9">
        <v>-3.6299999999999999E-2</v>
      </c>
      <c r="N213" s="9">
        <v>-2.64E-2</v>
      </c>
      <c r="O213" s="9">
        <v>-5.4000000000000003E-3</v>
      </c>
      <c r="P213" s="9">
        <v>-3.8699999999999998E-2</v>
      </c>
      <c r="Q213" s="9">
        <v>-4.07E-2</v>
      </c>
      <c r="R213" s="9">
        <v>-5.1200000000000002E-2</v>
      </c>
      <c r="S213" s="9">
        <v>-4.3499999999999997E-2</v>
      </c>
      <c r="T213" s="9">
        <v>-3.6299999999999999E-2</v>
      </c>
      <c r="U213" s="9">
        <v>-3.5700000000000003E-2</v>
      </c>
      <c r="V213" s="9">
        <v>-5.3499999999999999E-2</v>
      </c>
      <c r="W213" s="9">
        <v>-4.2500000000000003E-2</v>
      </c>
    </row>
    <row r="214" spans="1:23">
      <c r="A214" s="9">
        <v>197711</v>
      </c>
      <c r="B214" s="9">
        <v>0.04</v>
      </c>
      <c r="C214" s="9">
        <v>3.6900000000000002E-2</v>
      </c>
      <c r="D214" s="9">
        <v>3.5000000000000001E-3</v>
      </c>
      <c r="E214" s="9">
        <v>2.2100000000000002E-2</v>
      </c>
      <c r="F214" s="9">
        <v>5.0000000000000001E-3</v>
      </c>
      <c r="G214" s="9">
        <v>3.1399999999999997E-2</v>
      </c>
      <c r="H214" s="9">
        <v>3.2599999999999997E-2</v>
      </c>
      <c r="I214" s="9">
        <v>2.98E-2</v>
      </c>
      <c r="J214" s="9">
        <v>7.6200000000000004E-2</v>
      </c>
      <c r="K214" s="9">
        <v>1.24E-2</v>
      </c>
      <c r="L214" s="9">
        <v>2.35E-2</v>
      </c>
      <c r="M214" s="9">
        <v>4.8599999999999997E-2</v>
      </c>
      <c r="N214" s="9">
        <v>7.1800000000000003E-2</v>
      </c>
      <c r="O214" s="9">
        <v>0.01</v>
      </c>
      <c r="P214" s="9">
        <v>3.8899999999999997E-2</v>
      </c>
      <c r="Q214" s="9">
        <v>4.9200000000000001E-2</v>
      </c>
      <c r="R214" s="9">
        <v>1.3299999999999999E-2</v>
      </c>
      <c r="S214" s="9">
        <v>6.83E-2</v>
      </c>
      <c r="T214" s="9">
        <v>3.7999999999999999E-2</v>
      </c>
      <c r="U214" s="9">
        <v>4.7800000000000002E-2</v>
      </c>
      <c r="V214" s="9">
        <v>5.3400000000000003E-2</v>
      </c>
      <c r="W214" s="9">
        <v>4.1599999999999998E-2</v>
      </c>
    </row>
    <row r="215" spans="1:23">
      <c r="A215" s="9">
        <v>197712</v>
      </c>
      <c r="B215" s="9">
        <v>2.7000000000000001E-3</v>
      </c>
      <c r="C215" s="9">
        <v>1.34E-2</v>
      </c>
      <c r="D215" s="9">
        <v>-3.3999999999999998E-3</v>
      </c>
      <c r="E215" s="9">
        <v>1.5599999999999999E-2</v>
      </c>
      <c r="F215" s="9">
        <v>4.8999999999999998E-3</v>
      </c>
      <c r="G215" s="9">
        <v>-7.1000000000000004E-3</v>
      </c>
      <c r="H215" s="9">
        <v>5.7999999999999996E-3</v>
      </c>
      <c r="I215" s="9">
        <v>1.38E-2</v>
      </c>
      <c r="J215" s="9">
        <v>-4.4000000000000003E-3</v>
      </c>
      <c r="K215" s="9">
        <v>-9.7999999999999997E-3</v>
      </c>
      <c r="L215" s="9">
        <v>8.9999999999999993E-3</v>
      </c>
      <c r="M215" s="9">
        <v>-8.8000000000000005E-3</v>
      </c>
      <c r="N215" s="9">
        <v>-8.0000000000000004E-4</v>
      </c>
      <c r="O215" s="9">
        <v>3.9100000000000003E-2</v>
      </c>
      <c r="P215" s="9">
        <v>-1E-3</v>
      </c>
      <c r="Q215" s="9">
        <v>1.83E-2</v>
      </c>
      <c r="R215" s="9">
        <v>-1.26E-2</v>
      </c>
      <c r="S215" s="9">
        <v>7.0000000000000001E-3</v>
      </c>
      <c r="T215" s="9">
        <v>-8.0999999999999996E-3</v>
      </c>
      <c r="U215" s="9">
        <v>-2.6599999999999999E-2</v>
      </c>
      <c r="V215" s="9">
        <v>-5.5999999999999999E-3</v>
      </c>
      <c r="W215" s="9">
        <v>1.12E-2</v>
      </c>
    </row>
    <row r="216" spans="1:23">
      <c r="A216" s="9">
        <v>197801</v>
      </c>
      <c r="B216" s="9">
        <v>-6.0100000000000001E-2</v>
      </c>
      <c r="C216" s="9">
        <v>2.2200000000000001E-2</v>
      </c>
      <c r="D216" s="9">
        <v>3.2899999999999999E-2</v>
      </c>
      <c r="E216" s="9">
        <v>-7.1999999999999998E-3</v>
      </c>
      <c r="F216" s="9">
        <v>4.8999999999999998E-3</v>
      </c>
      <c r="G216" s="9">
        <v>-5.2600000000000001E-2</v>
      </c>
      <c r="H216" s="9">
        <v>-5.5100000000000003E-2</v>
      </c>
      <c r="I216" s="9">
        <v>-7.4499999999999997E-2</v>
      </c>
      <c r="J216" s="9">
        <v>-4.5100000000000001E-2</v>
      </c>
      <c r="K216" s="9">
        <v>-7.6300000000000007E-2</v>
      </c>
      <c r="L216" s="9">
        <v>-6.8900000000000003E-2</v>
      </c>
      <c r="M216" s="9">
        <v>-3.9300000000000002E-2</v>
      </c>
      <c r="N216" s="9">
        <v>-6.7900000000000002E-2</v>
      </c>
      <c r="O216" s="9">
        <v>-5.0500000000000003E-2</v>
      </c>
      <c r="P216" s="9">
        <v>-4.2999999999999997E-2</v>
      </c>
      <c r="Q216" s="9">
        <v>-5.3900000000000003E-2</v>
      </c>
      <c r="R216" s="9">
        <v>-7.2300000000000003E-2</v>
      </c>
      <c r="S216" s="9">
        <v>-3.85E-2</v>
      </c>
      <c r="T216" s="9">
        <v>-5.0599999999999999E-2</v>
      </c>
      <c r="U216" s="9">
        <v>-7.6899999999999996E-2</v>
      </c>
      <c r="V216" s="9">
        <v>-6.5100000000000005E-2</v>
      </c>
      <c r="W216" s="9">
        <v>-5.6399999999999999E-2</v>
      </c>
    </row>
    <row r="217" spans="1:23">
      <c r="A217" s="9">
        <v>197802</v>
      </c>
      <c r="B217" s="9">
        <v>-1.38E-2</v>
      </c>
      <c r="C217" s="9">
        <v>3.5700000000000003E-2</v>
      </c>
      <c r="D217" s="9">
        <v>8.0000000000000002E-3</v>
      </c>
      <c r="E217" s="9">
        <v>1.9099999999999999E-2</v>
      </c>
      <c r="F217" s="9">
        <v>4.5999999999999999E-3</v>
      </c>
      <c r="G217" s="9">
        <v>-3.5000000000000001E-3</v>
      </c>
      <c r="H217" s="9">
        <v>-1.5900000000000001E-2</v>
      </c>
      <c r="I217" s="9">
        <v>-1.6500000000000001E-2</v>
      </c>
      <c r="J217" s="9">
        <v>7.9000000000000008E-3</v>
      </c>
      <c r="K217" s="9">
        <v>-3.6200000000000003E-2</v>
      </c>
      <c r="L217" s="9">
        <v>-5.2900000000000003E-2</v>
      </c>
      <c r="M217" s="9">
        <v>-2.7699999999999999E-2</v>
      </c>
      <c r="N217" s="9">
        <v>-3.0999999999999999E-3</v>
      </c>
      <c r="O217" s="9">
        <v>-4.2500000000000003E-2</v>
      </c>
      <c r="P217" s="9">
        <v>-8.3000000000000001E-3</v>
      </c>
      <c r="Q217" s="9">
        <v>-3.5799999999999998E-2</v>
      </c>
      <c r="R217" s="9">
        <v>1.26E-2</v>
      </c>
      <c r="S217" s="9">
        <v>-2.3999999999999998E-3</v>
      </c>
      <c r="T217" s="9">
        <v>-8.6E-3</v>
      </c>
      <c r="U217" s="9">
        <v>-1.1900000000000001E-2</v>
      </c>
      <c r="V217" s="9">
        <v>-4.1999999999999997E-3</v>
      </c>
      <c r="W217" s="9">
        <v>3.2000000000000002E-3</v>
      </c>
    </row>
    <row r="218" spans="1:23">
      <c r="A218" s="9">
        <v>197803</v>
      </c>
      <c r="B218" s="9">
        <v>2.8500000000000001E-2</v>
      </c>
      <c r="C218" s="9">
        <v>3.44E-2</v>
      </c>
      <c r="D218" s="9">
        <v>1.2500000000000001E-2</v>
      </c>
      <c r="E218" s="9">
        <v>1.37E-2</v>
      </c>
      <c r="F218" s="9">
        <v>5.3E-3</v>
      </c>
      <c r="G218" s="9">
        <v>2.1899999999999999E-2</v>
      </c>
      <c r="H218" s="9">
        <v>2.4899999999999999E-2</v>
      </c>
      <c r="I218" s="9">
        <v>1.7000000000000001E-2</v>
      </c>
      <c r="J218" s="9">
        <v>5.1799999999999999E-2</v>
      </c>
      <c r="K218" s="9">
        <v>3.6700000000000003E-2</v>
      </c>
      <c r="L218" s="9">
        <v>3.5000000000000003E-2</v>
      </c>
      <c r="M218" s="9">
        <v>2.5499999999999998E-2</v>
      </c>
      <c r="N218" s="9">
        <v>5.0500000000000003E-2</v>
      </c>
      <c r="O218" s="9">
        <v>5.67E-2</v>
      </c>
      <c r="P218" s="9">
        <v>5.3600000000000002E-2</v>
      </c>
      <c r="Q218" s="9">
        <v>-8.3999999999999995E-3</v>
      </c>
      <c r="R218" s="9">
        <v>6.0999999999999999E-2</v>
      </c>
      <c r="S218" s="9">
        <v>6.3700000000000007E-2</v>
      </c>
      <c r="T218" s="9">
        <v>1.95E-2</v>
      </c>
      <c r="U218" s="9">
        <v>1.47E-2</v>
      </c>
      <c r="V218" s="9">
        <v>4.5999999999999999E-2</v>
      </c>
      <c r="W218" s="9">
        <v>3.6700000000000003E-2</v>
      </c>
    </row>
    <row r="219" spans="1:23">
      <c r="A219" s="9">
        <v>197804</v>
      </c>
      <c r="B219" s="9">
        <v>7.8799999999999995E-2</v>
      </c>
      <c r="C219" s="9">
        <v>3.8E-3</v>
      </c>
      <c r="D219" s="9">
        <v>-3.49E-2</v>
      </c>
      <c r="E219" s="9">
        <v>8.3999999999999995E-3</v>
      </c>
      <c r="F219" s="9">
        <v>5.4000000000000003E-3</v>
      </c>
      <c r="G219" s="9">
        <v>5.7000000000000002E-2</v>
      </c>
      <c r="H219" s="9">
        <v>5.3400000000000003E-2</v>
      </c>
      <c r="I219" s="9">
        <v>6.6799999999999998E-2</v>
      </c>
      <c r="J219" s="9">
        <v>5.8999999999999997E-2</v>
      </c>
      <c r="K219" s="9">
        <v>0.13270000000000001</v>
      </c>
      <c r="L219" s="9">
        <v>0.1043</v>
      </c>
      <c r="M219" s="9">
        <v>9.0300000000000005E-2</v>
      </c>
      <c r="N219" s="9">
        <v>9.2100000000000001E-2</v>
      </c>
      <c r="O219" s="9">
        <v>8.3199999999999996E-2</v>
      </c>
      <c r="P219" s="9">
        <v>6.88E-2</v>
      </c>
      <c r="Q219" s="9">
        <v>0.12659999999999999</v>
      </c>
      <c r="R219" s="9">
        <v>7.8200000000000006E-2</v>
      </c>
      <c r="S219" s="9">
        <v>0.1003</v>
      </c>
      <c r="T219" s="9">
        <v>-3.0999999999999999E-3</v>
      </c>
      <c r="U219" s="9">
        <v>0.1105</v>
      </c>
      <c r="V219" s="9">
        <v>9.4399999999999998E-2</v>
      </c>
      <c r="W219" s="9">
        <v>6.4299999999999996E-2</v>
      </c>
    </row>
    <row r="220" spans="1:23">
      <c r="A220" s="9">
        <v>197805</v>
      </c>
      <c r="B220" s="9">
        <v>1.7600000000000001E-2</v>
      </c>
      <c r="C220" s="9">
        <v>4.5900000000000003E-2</v>
      </c>
      <c r="D220" s="9">
        <v>-6.0000000000000001E-3</v>
      </c>
      <c r="E220" s="9">
        <v>2.8500000000000001E-2</v>
      </c>
      <c r="F220" s="9">
        <v>5.1000000000000004E-3</v>
      </c>
      <c r="G220" s="9">
        <v>3.95E-2</v>
      </c>
      <c r="H220" s="9">
        <v>0.02</v>
      </c>
      <c r="I220" s="9">
        <v>6.7000000000000002E-3</v>
      </c>
      <c r="J220" s="9">
        <v>3.0099999999999998E-2</v>
      </c>
      <c r="K220" s="9">
        <v>4.6699999999999998E-2</v>
      </c>
      <c r="L220" s="9">
        <v>-3.8999999999999998E-3</v>
      </c>
      <c r="M220" s="9">
        <v>4.1599999999999998E-2</v>
      </c>
      <c r="N220" s="9">
        <v>3.3799999999999997E-2</v>
      </c>
      <c r="O220" s="9">
        <v>2.8799999999999999E-2</v>
      </c>
      <c r="P220" s="9">
        <v>1.7999999999999999E-2</v>
      </c>
      <c r="Q220" s="9">
        <v>2.3800000000000002E-2</v>
      </c>
      <c r="R220" s="9">
        <v>-2.06E-2</v>
      </c>
      <c r="S220" s="9">
        <v>5.3800000000000001E-2</v>
      </c>
      <c r="T220" s="9">
        <v>2E-3</v>
      </c>
      <c r="U220" s="9">
        <v>5.9999999999999897E-4</v>
      </c>
      <c r="V220" s="9">
        <v>8.0999999999999996E-3</v>
      </c>
      <c r="W220" s="9">
        <v>1.8700000000000001E-2</v>
      </c>
    </row>
    <row r="221" spans="1:23">
      <c r="A221" s="9">
        <v>197806</v>
      </c>
      <c r="B221" s="9">
        <v>-1.6899999999999998E-2</v>
      </c>
      <c r="C221" s="9">
        <v>1.6899999999999998E-2</v>
      </c>
      <c r="D221" s="9">
        <v>5.7999999999999996E-3</v>
      </c>
      <c r="E221" s="9">
        <v>2.7799999999999998E-2</v>
      </c>
      <c r="F221" s="9">
        <v>5.4000000000000003E-3</v>
      </c>
      <c r="G221" s="9">
        <v>-7.0000000000000097E-4</v>
      </c>
      <c r="H221" s="9">
        <v>-4.6800000000000001E-2</v>
      </c>
      <c r="I221" s="9">
        <v>-4.4600000000000001E-2</v>
      </c>
      <c r="J221" s="9">
        <v>-2.86E-2</v>
      </c>
      <c r="K221" s="9">
        <v>-3.1899999999999998E-2</v>
      </c>
      <c r="L221" s="9">
        <v>-3.0800000000000001E-2</v>
      </c>
      <c r="M221" s="9">
        <v>-2.5999999999999999E-3</v>
      </c>
      <c r="N221" s="9">
        <v>-2.07E-2</v>
      </c>
      <c r="O221" s="9">
        <v>-6.7000000000000004E-2</v>
      </c>
      <c r="P221" s="9">
        <v>1.8E-3</v>
      </c>
      <c r="Q221" s="9">
        <v>-0.01</v>
      </c>
      <c r="R221" s="9">
        <v>-3.4799999999999998E-2</v>
      </c>
      <c r="S221" s="9">
        <v>6.3E-3</v>
      </c>
      <c r="T221" s="9">
        <v>2.8E-3</v>
      </c>
      <c r="U221" s="9">
        <v>-2.6800000000000001E-2</v>
      </c>
      <c r="V221" s="9">
        <v>-1.0500000000000001E-2</v>
      </c>
      <c r="W221" s="9">
        <v>-1.01E-2</v>
      </c>
    </row>
    <row r="222" spans="1:23">
      <c r="A222" s="9">
        <v>197807</v>
      </c>
      <c r="B222" s="9">
        <v>5.11E-2</v>
      </c>
      <c r="C222" s="9">
        <v>2.7000000000000001E-3</v>
      </c>
      <c r="D222" s="9">
        <v>-1.11E-2</v>
      </c>
      <c r="E222" s="9">
        <v>4.2299999999999997E-2</v>
      </c>
      <c r="F222" s="9">
        <v>5.5999999999999999E-3</v>
      </c>
      <c r="G222" s="9">
        <v>2.07E-2</v>
      </c>
      <c r="H222" s="9">
        <v>7.8899999999999998E-2</v>
      </c>
      <c r="I222" s="9">
        <v>2.7699999999999999E-2</v>
      </c>
      <c r="J222" s="9">
        <v>1.95E-2</v>
      </c>
      <c r="K222" s="9">
        <v>8.0699999999999994E-2</v>
      </c>
      <c r="L222" s="9">
        <v>4.9200000000000001E-2</v>
      </c>
      <c r="M222" s="9">
        <v>6.6799999999999998E-2</v>
      </c>
      <c r="N222" s="9">
        <v>7.5200000000000003E-2</v>
      </c>
      <c r="O222" s="9">
        <v>7.5899999999999995E-2</v>
      </c>
      <c r="P222" s="9">
        <v>5.2400000000000002E-2</v>
      </c>
      <c r="Q222" s="9">
        <v>7.6499999999999999E-2</v>
      </c>
      <c r="R222" s="9">
        <v>3.1600000000000003E-2</v>
      </c>
      <c r="S222" s="9">
        <v>0.12180000000000001</v>
      </c>
      <c r="T222" s="9">
        <v>2.2599999999999999E-2</v>
      </c>
      <c r="U222" s="9">
        <v>4.4900000000000002E-2</v>
      </c>
      <c r="V222" s="9">
        <v>4.6100000000000002E-2</v>
      </c>
      <c r="W222" s="9">
        <v>4.5999999999999999E-2</v>
      </c>
    </row>
    <row r="223" spans="1:23">
      <c r="A223" s="9">
        <v>197808</v>
      </c>
      <c r="B223" s="9">
        <v>3.7499999999999999E-2</v>
      </c>
      <c r="C223" s="9">
        <v>5.0900000000000001E-2</v>
      </c>
      <c r="D223" s="9">
        <v>-4.7999999999999996E-3</v>
      </c>
      <c r="E223" s="9">
        <v>2.8500000000000001E-2</v>
      </c>
      <c r="F223" s="9">
        <v>5.5999999999999999E-3</v>
      </c>
      <c r="G223" s="9">
        <v>2.7799999999999998E-2</v>
      </c>
      <c r="H223" s="9">
        <v>3.2599999999999997E-2</v>
      </c>
      <c r="I223" s="9">
        <v>5.11E-2</v>
      </c>
      <c r="J223" s="9">
        <v>7.3999999999999996E-2</v>
      </c>
      <c r="K223" s="9">
        <v>2.7099999999999999E-2</v>
      </c>
      <c r="L223" s="9">
        <v>4.2299999999999997E-2</v>
      </c>
      <c r="M223" s="9">
        <v>1.5E-3</v>
      </c>
      <c r="N223" s="9">
        <v>8.8099999999999998E-2</v>
      </c>
      <c r="O223" s="9">
        <v>-5.0000000000000001E-4</v>
      </c>
      <c r="P223" s="9">
        <v>4.6800000000000001E-2</v>
      </c>
      <c r="Q223" s="9">
        <v>4.5600000000000002E-2</v>
      </c>
      <c r="R223" s="9">
        <v>2.2599999999999999E-2</v>
      </c>
      <c r="S223" s="9">
        <v>3.9399999999999998E-2</v>
      </c>
      <c r="T223" s="9">
        <v>-1.1000000000000001E-3</v>
      </c>
      <c r="U223" s="9">
        <v>4.4699999999999997E-2</v>
      </c>
      <c r="V223" s="9">
        <v>5.0500000000000003E-2</v>
      </c>
      <c r="W223" s="9">
        <v>4.6100000000000002E-2</v>
      </c>
    </row>
    <row r="224" spans="1:23">
      <c r="A224" s="9">
        <v>197809</v>
      </c>
      <c r="B224" s="9">
        <v>-1.43E-2</v>
      </c>
      <c r="C224" s="9">
        <v>-4.1000000000000003E-3</v>
      </c>
      <c r="D224" s="9">
        <v>1.8800000000000001E-2</v>
      </c>
      <c r="E224" s="9">
        <v>-3.1300000000000001E-2</v>
      </c>
      <c r="F224" s="9">
        <v>6.1999999999999998E-3</v>
      </c>
      <c r="G224" s="9">
        <v>-1.24E-2</v>
      </c>
      <c r="H224" s="9">
        <v>1.6299999999999999E-2</v>
      </c>
      <c r="I224" s="9">
        <v>4.3400000000000001E-2</v>
      </c>
      <c r="J224" s="9">
        <v>-3.2000000000000002E-3</v>
      </c>
      <c r="K224" s="9">
        <v>-3.5799999999999998E-2</v>
      </c>
      <c r="L224" s="9">
        <v>-7.9000000000000008E-3</v>
      </c>
      <c r="M224" s="9">
        <v>-2.8899999999999999E-2</v>
      </c>
      <c r="N224" s="9">
        <v>-2.87E-2</v>
      </c>
      <c r="O224" s="9">
        <v>6.1999999999999998E-3</v>
      </c>
      <c r="P224" s="9">
        <v>-4.2900000000000001E-2</v>
      </c>
      <c r="Q224" s="9">
        <v>-4.0099999999999997E-2</v>
      </c>
      <c r="R224" s="9">
        <v>-2.0000000000000001E-4</v>
      </c>
      <c r="S224" s="9">
        <v>-5.6099999999999997E-2</v>
      </c>
      <c r="T224" s="9">
        <v>-8.6999999999999994E-3</v>
      </c>
      <c r="U224" s="9">
        <v>-3.27E-2</v>
      </c>
      <c r="V224" s="9">
        <v>-1.4999999999999999E-2</v>
      </c>
      <c r="W224" s="9">
        <v>-1.52E-2</v>
      </c>
    </row>
    <row r="225" spans="1:23">
      <c r="A225" s="9">
        <v>197810</v>
      </c>
      <c r="B225" s="9">
        <v>-0.1191</v>
      </c>
      <c r="C225" s="9">
        <v>-9.9000000000000005E-2</v>
      </c>
      <c r="D225" s="9">
        <v>1.3599999999999999E-2</v>
      </c>
      <c r="E225" s="9">
        <v>-8.3799999999999999E-2</v>
      </c>
      <c r="F225" s="9">
        <v>6.7999999999999996E-3</v>
      </c>
      <c r="G225" s="9">
        <v>-0.114</v>
      </c>
      <c r="H225" s="9">
        <v>-0.12039999999999999</v>
      </c>
      <c r="I225" s="9">
        <v>-0.1132</v>
      </c>
      <c r="J225" s="9">
        <v>-0.17660000000000001</v>
      </c>
      <c r="K225" s="9">
        <v>-0.11550000000000001</v>
      </c>
      <c r="L225" s="9">
        <v>-0.1012</v>
      </c>
      <c r="M225" s="9">
        <v>-0.1079</v>
      </c>
      <c r="N225" s="9">
        <v>-0.1736</v>
      </c>
      <c r="O225" s="9">
        <v>-0.12620000000000001</v>
      </c>
      <c r="P225" s="9">
        <v>-0.13850000000000001</v>
      </c>
      <c r="Q225" s="9">
        <v>-0.1201</v>
      </c>
      <c r="R225" s="9">
        <v>-0.1124</v>
      </c>
      <c r="S225" s="9">
        <v>-0.1757</v>
      </c>
      <c r="T225" s="9">
        <v>-7.7899999999999997E-2</v>
      </c>
      <c r="U225" s="9">
        <v>-0.1406</v>
      </c>
      <c r="V225" s="9">
        <v>-0.1205</v>
      </c>
      <c r="W225" s="9">
        <v>-0.12039999999999999</v>
      </c>
    </row>
    <row r="226" spans="1:23">
      <c r="A226" s="9">
        <v>197811</v>
      </c>
      <c r="B226" s="9">
        <v>2.7099999999999999E-2</v>
      </c>
      <c r="C226" s="9">
        <v>3.0200000000000001E-2</v>
      </c>
      <c r="D226" s="9">
        <v>-2.2100000000000002E-2</v>
      </c>
      <c r="E226" s="9">
        <v>5.5199999999999999E-2</v>
      </c>
      <c r="F226" s="9">
        <v>7.0000000000000001E-3</v>
      </c>
      <c r="G226" s="9">
        <v>1.06E-2</v>
      </c>
      <c r="H226" s="9">
        <v>1E-4</v>
      </c>
      <c r="I226" s="9">
        <v>5.16E-2</v>
      </c>
      <c r="J226" s="9">
        <v>3.15E-2</v>
      </c>
      <c r="K226" s="9">
        <v>2.5000000000000001E-2</v>
      </c>
      <c r="L226" s="9">
        <v>3.0999999999999999E-3</v>
      </c>
      <c r="M226" s="9">
        <v>3.2000000000000001E-2</v>
      </c>
      <c r="N226" s="9">
        <v>6.4999999999999997E-3</v>
      </c>
      <c r="O226" s="9">
        <v>5.7999999999999996E-3</v>
      </c>
      <c r="P226" s="9">
        <v>2.1100000000000001E-2</v>
      </c>
      <c r="Q226" s="9">
        <v>3.56E-2</v>
      </c>
      <c r="R226" s="9">
        <v>1.6999999999999999E-3</v>
      </c>
      <c r="S226" s="9">
        <v>5.2200000000000003E-2</v>
      </c>
      <c r="T226" s="9">
        <v>2.3199999999999998E-2</v>
      </c>
      <c r="U226" s="9">
        <v>1.2699999999999999E-2</v>
      </c>
      <c r="V226" s="9">
        <v>1.0500000000000001E-2</v>
      </c>
      <c r="W226" s="9">
        <v>3.5900000000000001E-2</v>
      </c>
    </row>
    <row r="227" spans="1:23">
      <c r="A227" s="9">
        <v>197812</v>
      </c>
      <c r="B227" s="9">
        <v>8.8000000000000005E-3</v>
      </c>
      <c r="C227" s="9">
        <v>1.24E-2</v>
      </c>
      <c r="D227" s="9">
        <v>-2.1899999999999999E-2</v>
      </c>
      <c r="E227" s="9">
        <v>3.0499999999999999E-2</v>
      </c>
      <c r="F227" s="9">
        <v>7.7999999999999996E-3</v>
      </c>
      <c r="G227" s="9">
        <v>7.7000000000000002E-3</v>
      </c>
      <c r="H227" s="9">
        <v>2.6700000000000002E-2</v>
      </c>
      <c r="I227" s="9">
        <v>2.4299999999999999E-2</v>
      </c>
      <c r="J227" s="9">
        <v>-5.1999999999999998E-3</v>
      </c>
      <c r="K227" s="9">
        <v>-4.8999999999999998E-3</v>
      </c>
      <c r="L227" s="9">
        <v>-8.6E-3</v>
      </c>
      <c r="M227" s="9">
        <v>2.5399999999999999E-2</v>
      </c>
      <c r="N227" s="9">
        <v>2.3999999999999998E-3</v>
      </c>
      <c r="O227" s="9">
        <v>-5.5999999999999999E-3</v>
      </c>
      <c r="P227" s="9">
        <v>1.3899999999999999E-2</v>
      </c>
      <c r="Q227" s="9">
        <v>5.33E-2</v>
      </c>
      <c r="R227" s="9">
        <v>-1.01E-2</v>
      </c>
      <c r="S227" s="9">
        <v>8.0000000000000004E-4</v>
      </c>
      <c r="T227" s="9">
        <v>-2.01E-2</v>
      </c>
      <c r="U227" s="9">
        <v>-2.0500000000000001E-2</v>
      </c>
      <c r="V227" s="9">
        <v>6.6E-3</v>
      </c>
      <c r="W227" s="9">
        <v>6.9999999999999999E-4</v>
      </c>
    </row>
    <row r="228" spans="1:23">
      <c r="A228" s="9">
        <v>197901</v>
      </c>
      <c r="B228" s="9">
        <v>4.2299999999999997E-2</v>
      </c>
      <c r="C228" s="9">
        <v>3.6900000000000002E-2</v>
      </c>
      <c r="D228" s="9">
        <v>2.2499999999999999E-2</v>
      </c>
      <c r="E228" s="9">
        <v>-1.2699999999999999E-2</v>
      </c>
      <c r="F228" s="9">
        <v>7.7000000000000002E-3</v>
      </c>
      <c r="G228" s="9">
        <v>2.69E-2</v>
      </c>
      <c r="H228" s="9">
        <v>9.6799999999999997E-2</v>
      </c>
      <c r="I228" s="9">
        <v>2.2800000000000001E-2</v>
      </c>
      <c r="J228" s="9">
        <v>8.9099999999999999E-2</v>
      </c>
      <c r="K228" s="9">
        <v>3.8199999999999998E-2</v>
      </c>
      <c r="L228" s="9">
        <v>5.7200000000000001E-2</v>
      </c>
      <c r="M228" s="9">
        <v>1.6999999999999999E-3</v>
      </c>
      <c r="N228" s="9">
        <v>7.9699999999999993E-2</v>
      </c>
      <c r="O228" s="9">
        <v>0.12609999999999999</v>
      </c>
      <c r="P228" s="9">
        <v>5.3400000000000003E-2</v>
      </c>
      <c r="Q228" s="9">
        <v>3.5799999999999998E-2</v>
      </c>
      <c r="R228" s="9">
        <v>4.1399999999999999E-2</v>
      </c>
      <c r="S228" s="9">
        <v>3.6299999999999999E-2</v>
      </c>
      <c r="T228" s="9">
        <v>5.6000000000000001E-2</v>
      </c>
      <c r="U228" s="9">
        <v>4.7699999999999999E-2</v>
      </c>
      <c r="V228" s="9">
        <v>4.5100000000000001E-2</v>
      </c>
      <c r="W228" s="9">
        <v>4.7800000000000002E-2</v>
      </c>
    </row>
    <row r="229" spans="1:23">
      <c r="A229" s="9">
        <v>197902</v>
      </c>
      <c r="B229" s="9">
        <v>-3.56E-2</v>
      </c>
      <c r="C229" s="9">
        <v>4.5999999999999999E-3</v>
      </c>
      <c r="D229" s="9">
        <v>1.18E-2</v>
      </c>
      <c r="E229" s="9">
        <v>-1.0500000000000001E-2</v>
      </c>
      <c r="F229" s="9">
        <v>7.3000000000000001E-3</v>
      </c>
      <c r="G229" s="9">
        <v>-4.6100000000000002E-2</v>
      </c>
      <c r="H229" s="9">
        <v>1.12E-2</v>
      </c>
      <c r="I229" s="9">
        <v>2.0000000000000001E-4</v>
      </c>
      <c r="J229" s="9">
        <v>-2.64E-2</v>
      </c>
      <c r="K229" s="9">
        <v>-5.2699999999999997E-2</v>
      </c>
      <c r="L229" s="9">
        <v>-3.0099999999999998E-2</v>
      </c>
      <c r="M229" s="9">
        <v>-5.0999999999999997E-2</v>
      </c>
      <c r="N229" s="9">
        <v>-3.6299999999999999E-2</v>
      </c>
      <c r="O229" s="9">
        <v>-4.41E-2</v>
      </c>
      <c r="P229" s="9">
        <v>-6.0199999999999997E-2</v>
      </c>
      <c r="Q229" s="9">
        <v>-3.8899999999999997E-2</v>
      </c>
      <c r="R229" s="9">
        <v>-4.2299999999999997E-2</v>
      </c>
      <c r="S229" s="9">
        <v>-0.09</v>
      </c>
      <c r="T229" s="9">
        <v>-2.3300000000000001E-2</v>
      </c>
      <c r="U229" s="9">
        <v>-5.5899999999999998E-2</v>
      </c>
      <c r="V229" s="9">
        <v>-4.0899999999999999E-2</v>
      </c>
      <c r="W229" s="9">
        <v>-3.5799999999999998E-2</v>
      </c>
    </row>
    <row r="230" spans="1:23">
      <c r="A230" s="9">
        <v>197903</v>
      </c>
      <c r="B230" s="9">
        <v>5.6800000000000003E-2</v>
      </c>
      <c r="C230" s="9">
        <v>3.1899999999999998E-2</v>
      </c>
      <c r="D230" s="9">
        <v>-6.4999999999999997E-3</v>
      </c>
      <c r="E230" s="9">
        <v>2.8799999999999999E-2</v>
      </c>
      <c r="F230" s="9">
        <v>8.0999999999999996E-3</v>
      </c>
      <c r="G230" s="9">
        <v>2.06E-2</v>
      </c>
      <c r="H230" s="9">
        <v>9.7799999999999998E-2</v>
      </c>
      <c r="I230" s="9">
        <v>8.5300000000000001E-2</v>
      </c>
      <c r="J230" s="9">
        <v>7.5899999999999995E-2</v>
      </c>
      <c r="K230" s="9">
        <v>5.67E-2</v>
      </c>
      <c r="L230" s="9">
        <v>8.9099999999999999E-2</v>
      </c>
      <c r="M230" s="9">
        <v>3.1600000000000003E-2</v>
      </c>
      <c r="N230" s="9">
        <v>7.7700000000000005E-2</v>
      </c>
      <c r="O230" s="9">
        <v>8.2799999999999999E-2</v>
      </c>
      <c r="P230" s="9">
        <v>5.5399999999999998E-2</v>
      </c>
      <c r="Q230" s="9">
        <v>6.6900000000000001E-2</v>
      </c>
      <c r="R230" s="9">
        <v>5.9700000000000003E-2</v>
      </c>
      <c r="S230" s="9">
        <v>7.8399999999999997E-2</v>
      </c>
      <c r="T230" s="9">
        <v>1.5699999999999999E-2</v>
      </c>
      <c r="U230" s="9">
        <v>4.8000000000000001E-2</v>
      </c>
      <c r="V230" s="9">
        <v>6.5799999999999997E-2</v>
      </c>
      <c r="W230" s="9">
        <v>4.1799999999999997E-2</v>
      </c>
    </row>
    <row r="231" spans="1:23">
      <c r="A231" s="9">
        <v>197904</v>
      </c>
      <c r="B231" s="9">
        <v>-5.9999999999999995E-4</v>
      </c>
      <c r="C231" s="9">
        <v>2.1600000000000001E-2</v>
      </c>
      <c r="D231" s="9">
        <v>1.0800000000000001E-2</v>
      </c>
      <c r="E231" s="9">
        <v>7.9000000000000008E-3</v>
      </c>
      <c r="F231" s="9">
        <v>8.0000000000000002E-3</v>
      </c>
      <c r="G231" s="9">
        <v>-8.3000000000000001E-3</v>
      </c>
      <c r="H231" s="9">
        <v>-3.7699999999999997E-2</v>
      </c>
      <c r="I231" s="9">
        <v>3.5999999999999997E-2</v>
      </c>
      <c r="J231" s="9">
        <v>-5.0000000000000001E-3</v>
      </c>
      <c r="K231" s="9">
        <v>6.4999999999999997E-3</v>
      </c>
      <c r="L231" s="9">
        <v>-2.8199999999999999E-2</v>
      </c>
      <c r="M231" s="9">
        <v>-2.3E-3</v>
      </c>
      <c r="N231" s="9">
        <v>1.9099999999999999E-2</v>
      </c>
      <c r="O231" s="9">
        <v>-1.43E-2</v>
      </c>
      <c r="P231" s="9">
        <v>5.7000000000000002E-3</v>
      </c>
      <c r="Q231" s="9">
        <v>-6.4000000000000003E-3</v>
      </c>
      <c r="R231" s="9">
        <v>1.46E-2</v>
      </c>
      <c r="S231" s="9">
        <v>-6.4999999999999997E-3</v>
      </c>
      <c r="T231" s="9">
        <v>-3.5000000000000003E-2</v>
      </c>
      <c r="U231" s="9">
        <v>1.6999999999999999E-3</v>
      </c>
      <c r="V231" s="9">
        <v>6.7999999999999996E-3</v>
      </c>
      <c r="W231" s="9">
        <v>-6.1000000000000004E-3</v>
      </c>
    </row>
    <row r="232" spans="1:23">
      <c r="A232" s="9">
        <v>197905</v>
      </c>
      <c r="B232" s="9">
        <v>-2.2100000000000002E-2</v>
      </c>
      <c r="C232" s="9">
        <v>4.8999999999999998E-3</v>
      </c>
      <c r="D232" s="9">
        <v>1.83E-2</v>
      </c>
      <c r="E232" s="9">
        <v>-2.5999999999999999E-3</v>
      </c>
      <c r="F232" s="9">
        <v>8.2000000000000007E-3</v>
      </c>
      <c r="G232" s="9">
        <v>-2.5600000000000001E-2</v>
      </c>
      <c r="H232" s="9">
        <v>1.35E-2</v>
      </c>
      <c r="I232" s="9">
        <v>-3.1600000000000003E-2</v>
      </c>
      <c r="J232" s="9">
        <v>-1.21E-2</v>
      </c>
      <c r="K232" s="9">
        <v>-3.1600000000000003E-2</v>
      </c>
      <c r="L232" s="9">
        <v>-3.7699999999999997E-2</v>
      </c>
      <c r="M232" s="9">
        <v>-3.9100000000000003E-2</v>
      </c>
      <c r="N232" s="9">
        <v>-2.7E-2</v>
      </c>
      <c r="O232" s="9">
        <v>-3.4200000000000001E-2</v>
      </c>
      <c r="P232" s="9">
        <v>-9.9999999999999894E-4</v>
      </c>
      <c r="Q232" s="9">
        <v>-2.4400000000000002E-2</v>
      </c>
      <c r="R232" s="9">
        <v>-1.9199999999999998E-2</v>
      </c>
      <c r="S232" s="9">
        <v>-2.5600000000000001E-2</v>
      </c>
      <c r="T232" s="9">
        <v>5.8999999999999999E-3</v>
      </c>
      <c r="U232" s="9">
        <v>-3.6299999999999999E-2</v>
      </c>
      <c r="V232" s="9">
        <v>-6.7000000000000002E-3</v>
      </c>
      <c r="W232" s="9">
        <v>-1.7500000000000002E-2</v>
      </c>
    </row>
    <row r="233" spans="1:23">
      <c r="A233" s="9">
        <v>197906</v>
      </c>
      <c r="B233" s="9">
        <v>3.85E-2</v>
      </c>
      <c r="C233" s="9">
        <v>1.1599999999999999E-2</v>
      </c>
      <c r="D233" s="9">
        <v>1.44E-2</v>
      </c>
      <c r="E233" s="9">
        <v>8.3999999999999995E-3</v>
      </c>
      <c r="F233" s="9">
        <v>8.0999999999999996E-3</v>
      </c>
      <c r="G233" s="9">
        <v>2.5700000000000001E-2</v>
      </c>
      <c r="H233" s="9">
        <v>9.2200000000000004E-2</v>
      </c>
      <c r="I233" s="9">
        <v>8.3500000000000005E-2</v>
      </c>
      <c r="J233" s="9">
        <v>1.1299999999999999E-2</v>
      </c>
      <c r="K233" s="9">
        <v>1.3299999999999999E-2</v>
      </c>
      <c r="L233" s="9">
        <v>3.0099999999999998E-2</v>
      </c>
      <c r="M233" s="9">
        <v>2.5899999999999999E-2</v>
      </c>
      <c r="N233" s="9">
        <v>3.6200000000000003E-2</v>
      </c>
      <c r="O233" s="9">
        <v>1.37E-2</v>
      </c>
      <c r="P233" s="9">
        <v>4.6100000000000002E-2</v>
      </c>
      <c r="Q233" s="9">
        <v>1.12E-2</v>
      </c>
      <c r="R233" s="9">
        <v>1.6899999999999998E-2</v>
      </c>
      <c r="S233" s="9">
        <v>3.1800000000000002E-2</v>
      </c>
      <c r="T233" s="9">
        <v>4.2000000000000003E-2</v>
      </c>
      <c r="U233" s="9">
        <v>1.7600000000000001E-2</v>
      </c>
      <c r="V233" s="9">
        <v>7.9000000000000001E-2</v>
      </c>
      <c r="W233" s="9">
        <v>2.6800000000000001E-2</v>
      </c>
    </row>
    <row r="234" spans="1:23">
      <c r="A234" s="9">
        <v>197907</v>
      </c>
      <c r="B234" s="9">
        <v>8.2000000000000007E-3</v>
      </c>
      <c r="C234" s="9">
        <v>1.26E-2</v>
      </c>
      <c r="D234" s="9">
        <v>1.72E-2</v>
      </c>
      <c r="E234" s="9">
        <v>-1.09E-2</v>
      </c>
      <c r="F234" s="9">
        <v>7.7000000000000002E-3</v>
      </c>
      <c r="G234" s="9">
        <v>1.8E-3</v>
      </c>
      <c r="H234" s="9">
        <v>4.3E-3</v>
      </c>
      <c r="I234" s="9">
        <v>9.1999999999999998E-3</v>
      </c>
      <c r="J234" s="9">
        <v>0.01</v>
      </c>
      <c r="K234" s="9">
        <v>-1E-3</v>
      </c>
      <c r="L234" s="9">
        <v>3.1800000000000002E-2</v>
      </c>
      <c r="M234" s="9">
        <v>-2.8999999999999998E-3</v>
      </c>
      <c r="N234" s="9">
        <v>2.0299999999999999E-2</v>
      </c>
      <c r="O234" s="9">
        <v>3.7400000000000003E-2</v>
      </c>
      <c r="P234" s="9">
        <v>4.1399999999999999E-2</v>
      </c>
      <c r="Q234" s="9">
        <v>-1.4500000000000001E-2</v>
      </c>
      <c r="R234" s="9">
        <v>4.3E-3</v>
      </c>
      <c r="S234" s="9">
        <v>5.0700000000000002E-2</v>
      </c>
      <c r="T234" s="9">
        <v>1.35E-2</v>
      </c>
      <c r="U234" s="9">
        <v>2.5000000000000001E-3</v>
      </c>
      <c r="V234" s="9">
        <v>2.4799999999999999E-2</v>
      </c>
      <c r="W234" s="9">
        <v>4.4000000000000003E-3</v>
      </c>
    </row>
    <row r="235" spans="1:23">
      <c r="A235" s="9">
        <v>197908</v>
      </c>
      <c r="B235" s="9">
        <v>5.5300000000000002E-2</v>
      </c>
      <c r="C235" s="9">
        <v>2.0799999999999999E-2</v>
      </c>
      <c r="D235" s="9">
        <v>-1.52E-2</v>
      </c>
      <c r="E235" s="9">
        <v>-2.5000000000000001E-3</v>
      </c>
      <c r="F235" s="9">
        <v>7.7000000000000002E-3</v>
      </c>
      <c r="G235" s="9">
        <v>6.4699999999999994E-2</v>
      </c>
      <c r="H235" s="9">
        <v>6.9599999999999995E-2</v>
      </c>
      <c r="I235" s="9">
        <v>7.4899999999999994E-2</v>
      </c>
      <c r="J235" s="9">
        <v>6.2600000000000003E-2</v>
      </c>
      <c r="K235" s="9">
        <v>4.8000000000000001E-2</v>
      </c>
      <c r="L235" s="9">
        <v>5.9799999999999999E-2</v>
      </c>
      <c r="M235" s="9">
        <v>8.0600000000000005E-2</v>
      </c>
      <c r="N235" s="9">
        <v>9.11E-2</v>
      </c>
      <c r="O235" s="9">
        <v>6.3700000000000007E-2</v>
      </c>
      <c r="P235" s="9">
        <v>7.1499999999999994E-2</v>
      </c>
      <c r="Q235" s="9">
        <v>4.99E-2</v>
      </c>
      <c r="R235" s="9">
        <v>4.7600000000000003E-2</v>
      </c>
      <c r="S235" s="9">
        <v>8.3099999999999993E-2</v>
      </c>
      <c r="T235" s="9">
        <v>1.2800000000000001E-2</v>
      </c>
      <c r="U235" s="9">
        <v>8.3500000000000005E-2</v>
      </c>
      <c r="V235" s="9">
        <v>4.2700000000000002E-2</v>
      </c>
      <c r="W235" s="9">
        <v>4.0899999999999999E-2</v>
      </c>
    </row>
    <row r="236" spans="1:23">
      <c r="A236" s="9">
        <v>197909</v>
      </c>
      <c r="B236" s="9">
        <v>-8.2000000000000007E-3</v>
      </c>
      <c r="C236" s="9">
        <v>-2.5999999999999999E-3</v>
      </c>
      <c r="D236" s="9">
        <v>-9.1999999999999998E-3</v>
      </c>
      <c r="E236" s="9">
        <v>5.3199999999999997E-2</v>
      </c>
      <c r="F236" s="9">
        <v>8.3000000000000001E-3</v>
      </c>
      <c r="G236" s="9">
        <v>-2.5499999999999998E-2</v>
      </c>
      <c r="H236" s="9">
        <v>6.8400000000000002E-2</v>
      </c>
      <c r="I236" s="9">
        <v>5.1999999999999998E-2</v>
      </c>
      <c r="J236" s="9">
        <v>-2.3699999999999999E-2</v>
      </c>
      <c r="K236" s="9">
        <v>-4.3900000000000002E-2</v>
      </c>
      <c r="L236" s="9">
        <v>1.89E-2</v>
      </c>
      <c r="M236" s="9">
        <v>-2.3699999999999999E-2</v>
      </c>
      <c r="N236" s="9">
        <v>-8.6999999999999994E-3</v>
      </c>
      <c r="O236" s="9">
        <v>1.72E-2</v>
      </c>
      <c r="P236" s="9">
        <v>-1.89E-2</v>
      </c>
      <c r="Q236" s="9">
        <v>-2.41E-2</v>
      </c>
      <c r="R236" s="9">
        <v>1.7000000000000001E-2</v>
      </c>
      <c r="S236" s="9">
        <v>-2.8299999999999999E-2</v>
      </c>
      <c r="T236" s="9">
        <v>-2.9700000000000001E-2</v>
      </c>
      <c r="U236" s="9">
        <v>-2.5999999999999999E-2</v>
      </c>
      <c r="V236" s="9">
        <v>-1.9199999999999998E-2</v>
      </c>
      <c r="W236" s="9">
        <v>-2.4199999999999999E-2</v>
      </c>
    </row>
    <row r="237" spans="1:23">
      <c r="A237" s="9">
        <v>197910</v>
      </c>
      <c r="B237" s="9">
        <v>-8.1000000000000003E-2</v>
      </c>
      <c r="C237" s="9">
        <v>-3.3300000000000003E-2</v>
      </c>
      <c r="D237" s="9">
        <v>-1.8599999999999998E-2</v>
      </c>
      <c r="E237" s="9">
        <v>2.1499999999999998E-2</v>
      </c>
      <c r="F237" s="9">
        <v>8.6999999999999994E-3</v>
      </c>
      <c r="G237" s="9">
        <v>-9.4200000000000006E-2</v>
      </c>
      <c r="H237" s="9">
        <v>-0.1249</v>
      </c>
      <c r="I237" s="9">
        <v>-2.92E-2</v>
      </c>
      <c r="J237" s="9">
        <v>-0.1</v>
      </c>
      <c r="K237" s="9">
        <v>-8.2400000000000001E-2</v>
      </c>
      <c r="L237" s="9">
        <v>-8.8599999999999998E-2</v>
      </c>
      <c r="M237" s="9">
        <v>-5.6800000000000003E-2</v>
      </c>
      <c r="N237" s="9">
        <v>-0.1118</v>
      </c>
      <c r="O237" s="9">
        <v>-0.1249</v>
      </c>
      <c r="P237" s="9">
        <v>-7.7899999999999997E-2</v>
      </c>
      <c r="Q237" s="9">
        <v>-8.8800000000000004E-2</v>
      </c>
      <c r="R237" s="9">
        <v>-0.1187</v>
      </c>
      <c r="S237" s="9">
        <v>-0.1075</v>
      </c>
      <c r="T237" s="9">
        <v>-6.6699999999999995E-2</v>
      </c>
      <c r="U237" s="9">
        <v>-9.6199999999999994E-2</v>
      </c>
      <c r="V237" s="9">
        <v>-0.10970000000000001</v>
      </c>
      <c r="W237" s="9">
        <v>-8.4099999999999994E-2</v>
      </c>
    </row>
    <row r="238" spans="1:23">
      <c r="A238" s="9">
        <v>197911</v>
      </c>
      <c r="B238" s="9">
        <v>5.21E-2</v>
      </c>
      <c r="C238" s="9">
        <v>2.7400000000000001E-2</v>
      </c>
      <c r="D238" s="9">
        <v>-3.2800000000000003E-2</v>
      </c>
      <c r="E238" s="9">
        <v>7.9500000000000001E-2</v>
      </c>
      <c r="F238" s="9">
        <v>9.9000000000000008E-3</v>
      </c>
      <c r="G238" s="9">
        <v>4.2700000000000002E-2</v>
      </c>
      <c r="H238" s="9">
        <v>0.1071</v>
      </c>
      <c r="I238" s="9">
        <v>7.9100000000000004E-2</v>
      </c>
      <c r="J238" s="9">
        <v>5.3199999999999997E-2</v>
      </c>
      <c r="K238" s="9">
        <v>-1.2999999999999999E-3</v>
      </c>
      <c r="L238" s="9">
        <v>5.0799999999999998E-2</v>
      </c>
      <c r="M238" s="9">
        <v>5.4600000000000003E-2</v>
      </c>
      <c r="N238" s="9">
        <v>5.3400000000000003E-2</v>
      </c>
      <c r="O238" s="9">
        <v>-2.0999999999999999E-3</v>
      </c>
      <c r="P238" s="9">
        <v>5.1700000000000003E-2</v>
      </c>
      <c r="Q238" s="9">
        <v>6.7000000000000004E-2</v>
      </c>
      <c r="R238" s="9">
        <v>-4.5400000000000003E-2</v>
      </c>
      <c r="S238" s="9">
        <v>8.4000000000000005E-2</v>
      </c>
      <c r="T238" s="9">
        <v>6.8000000000000005E-2</v>
      </c>
      <c r="U238" s="9">
        <v>1.66E-2</v>
      </c>
      <c r="V238" s="9">
        <v>5.3499999999999999E-2</v>
      </c>
      <c r="W238" s="9">
        <v>4.6600000000000003E-2</v>
      </c>
    </row>
    <row r="239" spans="1:23">
      <c r="A239" s="9">
        <v>197912</v>
      </c>
      <c r="B239" s="9">
        <v>1.7899999999999999E-2</v>
      </c>
      <c r="C239" s="9">
        <v>4.1700000000000001E-2</v>
      </c>
      <c r="D239" s="9">
        <v>-2.01E-2</v>
      </c>
      <c r="E239" s="9">
        <v>4.7699999999999999E-2</v>
      </c>
      <c r="F239" s="9">
        <v>9.4999999999999998E-3</v>
      </c>
      <c r="G239" s="9">
        <v>1.5299999999999999E-2</v>
      </c>
      <c r="H239" s="9">
        <v>0.16589999999999999</v>
      </c>
      <c r="I239" s="9">
        <v>1.9900000000000001E-2</v>
      </c>
      <c r="J239" s="9">
        <v>5.2200000000000003E-2</v>
      </c>
      <c r="K239" s="9">
        <v>3.1300000000000001E-2</v>
      </c>
      <c r="L239" s="9">
        <v>4.4999999999999998E-2</v>
      </c>
      <c r="M239" s="9">
        <v>3.5000000000000001E-3</v>
      </c>
      <c r="N239" s="9">
        <v>3.5299999999999998E-2</v>
      </c>
      <c r="O239" s="9">
        <v>7.2400000000000006E-2</v>
      </c>
      <c r="P239" s="9">
        <v>4.3900000000000002E-2</v>
      </c>
      <c r="Q239" s="9">
        <v>1.46E-2</v>
      </c>
      <c r="R239" s="9">
        <v>-1.0000000000000099E-4</v>
      </c>
      <c r="S239" s="9">
        <v>5.3199999999999997E-2</v>
      </c>
      <c r="T239" s="9">
        <v>-1.8700000000000001E-2</v>
      </c>
      <c r="U239" s="9">
        <v>4.1999999999999997E-3</v>
      </c>
      <c r="V239" s="9">
        <v>7.1000000000000004E-3</v>
      </c>
      <c r="W239" s="9">
        <v>1.37E-2</v>
      </c>
    </row>
    <row r="240" spans="1:23">
      <c r="A240" s="9">
        <v>198001</v>
      </c>
      <c r="B240" s="9">
        <v>5.5100000000000003E-2</v>
      </c>
      <c r="C240" s="9">
        <v>1.6500000000000001E-2</v>
      </c>
      <c r="D240" s="9">
        <v>1.8200000000000001E-2</v>
      </c>
      <c r="E240" s="9">
        <v>7.4999999999999997E-2</v>
      </c>
      <c r="F240" s="9">
        <v>8.0000000000000002E-3</v>
      </c>
      <c r="G240" s="9">
        <v>3.0499999999999999E-2</v>
      </c>
      <c r="H240" s="9">
        <v>0.12870000000000001</v>
      </c>
      <c r="I240" s="9">
        <v>0.13020000000000001</v>
      </c>
      <c r="J240" s="9">
        <v>1.8800000000000001E-2</v>
      </c>
      <c r="K240" s="9">
        <v>3.9199999999999999E-2</v>
      </c>
      <c r="L240" s="9">
        <v>3.1600000000000003E-2</v>
      </c>
      <c r="M240" s="9">
        <v>-3.1E-2</v>
      </c>
      <c r="N240" s="9">
        <v>7.9600000000000004E-2</v>
      </c>
      <c r="O240" s="9">
        <v>0.16700000000000001</v>
      </c>
      <c r="P240" s="9">
        <v>6.4600000000000005E-2</v>
      </c>
      <c r="Q240" s="9">
        <v>6.9099999999999995E-2</v>
      </c>
      <c r="R240" s="9">
        <v>9.8799999999999999E-2</v>
      </c>
      <c r="S240" s="9">
        <v>0.15290000000000001</v>
      </c>
      <c r="T240" s="9">
        <v>8.0000000000000002E-3</v>
      </c>
      <c r="U240" s="9">
        <v>-1.1900000000000001E-2</v>
      </c>
      <c r="V240" s="9">
        <v>1.2699999999999999E-2</v>
      </c>
      <c r="W240" s="9">
        <v>3.0499999999999999E-2</v>
      </c>
    </row>
    <row r="241" spans="1:23">
      <c r="A241" s="9">
        <v>198002</v>
      </c>
      <c r="B241" s="9">
        <v>-1.2200000000000001E-2</v>
      </c>
      <c r="C241" s="9">
        <v>-1.8100000000000002E-2</v>
      </c>
      <c r="D241" s="9">
        <v>6.1000000000000004E-3</v>
      </c>
      <c r="E241" s="9">
        <v>7.8600000000000003E-2</v>
      </c>
      <c r="F241" s="9">
        <v>8.8999999999999999E-3</v>
      </c>
      <c r="G241" s="9">
        <v>-6.1699999999999998E-2</v>
      </c>
      <c r="H241" s="9">
        <v>2.87E-2</v>
      </c>
      <c r="I241" s="9">
        <v>0.1173</v>
      </c>
      <c r="J241" s="9">
        <v>-1.61E-2</v>
      </c>
      <c r="K241" s="9">
        <v>-6.1699999999999998E-2</v>
      </c>
      <c r="L241" s="9">
        <v>-2.5600000000000001E-2</v>
      </c>
      <c r="M241" s="9">
        <v>-4.9099999999999998E-2</v>
      </c>
      <c r="N241" s="9">
        <v>-2.98E-2</v>
      </c>
      <c r="O241" s="9">
        <v>-7.9000000000000008E-3</v>
      </c>
      <c r="P241" s="9">
        <v>-1.9099999999999999E-2</v>
      </c>
      <c r="Q241" s="9">
        <v>-4.7100000000000003E-2</v>
      </c>
      <c r="R241" s="9">
        <v>-7.3499999999999996E-2</v>
      </c>
      <c r="S241" s="9">
        <v>-7.4300000000000005E-2</v>
      </c>
      <c r="T241" s="9">
        <v>-4.2500000000000003E-2</v>
      </c>
      <c r="U241" s="9">
        <v>-6.2799999999999995E-2</v>
      </c>
      <c r="V241" s="9">
        <v>-5.8700000000000002E-2</v>
      </c>
      <c r="W241" s="9">
        <v>-2.35E-2</v>
      </c>
    </row>
    <row r="242" spans="1:23">
      <c r="A242" s="9">
        <v>198003</v>
      </c>
      <c r="B242" s="9">
        <v>-0.129</v>
      </c>
      <c r="C242" s="9">
        <v>-6.6400000000000001E-2</v>
      </c>
      <c r="D242" s="9">
        <v>-1.06E-2</v>
      </c>
      <c r="E242" s="9">
        <v>-9.5799999999999996E-2</v>
      </c>
      <c r="F242" s="9">
        <v>1.21E-2</v>
      </c>
      <c r="G242" s="9">
        <v>-0.10150000000000001</v>
      </c>
      <c r="H242" s="9">
        <v>-0.19919999999999999</v>
      </c>
      <c r="I242" s="9">
        <v>-0.18970000000000001</v>
      </c>
      <c r="J242" s="9">
        <v>-0.1019</v>
      </c>
      <c r="K242" s="9">
        <v>-6.7699999999999996E-2</v>
      </c>
      <c r="L242" s="9">
        <v>-0.1313</v>
      </c>
      <c r="M242" s="9">
        <v>-4.02E-2</v>
      </c>
      <c r="N242" s="9">
        <v>-0.16009999999999999</v>
      </c>
      <c r="O242" s="9">
        <v>-0.19850000000000001</v>
      </c>
      <c r="P242" s="9">
        <v>-0.17849999999999999</v>
      </c>
      <c r="Q242" s="9">
        <v>-0.13969999999999999</v>
      </c>
      <c r="R242" s="9">
        <v>-0.107</v>
      </c>
      <c r="S242" s="9">
        <v>-0.14130000000000001</v>
      </c>
      <c r="T242" s="9">
        <v>-7.8799999999999995E-2</v>
      </c>
      <c r="U242" s="9">
        <v>-9.0399999999999994E-2</v>
      </c>
      <c r="V242" s="9">
        <v>-0.10009999999999999</v>
      </c>
      <c r="W242" s="9">
        <v>-0.10970000000000001</v>
      </c>
    </row>
    <row r="243" spans="1:23">
      <c r="A243" s="9">
        <v>198004</v>
      </c>
      <c r="B243" s="9">
        <v>3.9699999999999999E-2</v>
      </c>
      <c r="C243" s="9">
        <v>9.7000000000000003E-3</v>
      </c>
      <c r="D243" s="9">
        <v>1.06E-2</v>
      </c>
      <c r="E243" s="9">
        <v>-4.1999999999999997E-3</v>
      </c>
      <c r="F243" s="9">
        <v>1.26E-2</v>
      </c>
      <c r="G243" s="9">
        <v>5.8799999999999998E-2</v>
      </c>
      <c r="H243" s="9">
        <v>-1.83E-2</v>
      </c>
      <c r="I243" s="9">
        <v>5.5800000000000002E-2</v>
      </c>
      <c r="J243" s="9">
        <v>2.3900000000000001E-2</v>
      </c>
      <c r="K243" s="9">
        <v>9.2999999999999992E-3</v>
      </c>
      <c r="L243" s="9">
        <v>3.5499999999999997E-2</v>
      </c>
      <c r="M243" s="9">
        <v>3.8100000000000002E-2</v>
      </c>
      <c r="N243" s="9">
        <v>2.76E-2</v>
      </c>
      <c r="O243" s="9">
        <v>1.0500000000000001E-2</v>
      </c>
      <c r="P243" s="9">
        <v>2.7699999999999999E-2</v>
      </c>
      <c r="Q243" s="9">
        <v>-1.18E-2</v>
      </c>
      <c r="R243" s="9">
        <v>-4.3099999999999999E-2</v>
      </c>
      <c r="S243" s="9">
        <v>-1.8599999999999998E-2</v>
      </c>
      <c r="T243" s="9">
        <v>0.107</v>
      </c>
      <c r="U243" s="9">
        <v>3.5799999999999998E-2</v>
      </c>
      <c r="V243" s="9">
        <v>5.5500000000000001E-2</v>
      </c>
      <c r="W243" s="9">
        <v>5.3600000000000002E-2</v>
      </c>
    </row>
    <row r="244" spans="1:23">
      <c r="A244" s="9">
        <v>198005</v>
      </c>
      <c r="B244" s="9">
        <v>5.2600000000000001E-2</v>
      </c>
      <c r="C244" s="9">
        <v>2.1600000000000001E-2</v>
      </c>
      <c r="D244" s="9">
        <v>4.0000000000000001E-3</v>
      </c>
      <c r="E244" s="9">
        <v>-1.12E-2</v>
      </c>
      <c r="F244" s="9">
        <v>8.0999999999999996E-3</v>
      </c>
      <c r="G244" s="9">
        <v>7.1499999999999994E-2</v>
      </c>
      <c r="H244" s="9">
        <v>8.9099999999999999E-2</v>
      </c>
      <c r="I244" s="9">
        <v>3.2899999999999999E-2</v>
      </c>
      <c r="J244" s="9">
        <v>2.7699999999999999E-2</v>
      </c>
      <c r="K244" s="9">
        <v>4.9700000000000001E-2</v>
      </c>
      <c r="L244" s="9">
        <v>6.7100000000000007E-2</v>
      </c>
      <c r="M244" s="9">
        <v>7.2400000000000006E-2</v>
      </c>
      <c r="N244" s="9">
        <v>8.0699999999999994E-2</v>
      </c>
      <c r="O244" s="9">
        <v>4.36E-2</v>
      </c>
      <c r="P244" s="9">
        <v>4.87E-2</v>
      </c>
      <c r="Q244" s="9">
        <v>4.07E-2</v>
      </c>
      <c r="R244" s="9">
        <v>2.2499999999999999E-2</v>
      </c>
      <c r="S244" s="9">
        <v>5.0200000000000002E-2</v>
      </c>
      <c r="T244" s="9">
        <v>3.7999999999999999E-2</v>
      </c>
      <c r="U244" s="9">
        <v>9.4899999999999998E-2</v>
      </c>
      <c r="V244" s="9">
        <v>7.0199999999999999E-2</v>
      </c>
      <c r="W244" s="9">
        <v>5.5199999999999999E-2</v>
      </c>
    </row>
    <row r="245" spans="1:23">
      <c r="A245" s="9">
        <v>198006</v>
      </c>
      <c r="B245" s="9">
        <v>3.0599999999999999E-2</v>
      </c>
      <c r="C245" s="9">
        <v>1.67E-2</v>
      </c>
      <c r="D245" s="9">
        <v>-8.9999999999999993E-3</v>
      </c>
      <c r="E245" s="9">
        <v>1.5900000000000001E-2</v>
      </c>
      <c r="F245" s="9">
        <v>6.1000000000000004E-3</v>
      </c>
      <c r="G245" s="9">
        <v>1.7299999999999999E-2</v>
      </c>
      <c r="H245" s="9">
        <v>0.1018</v>
      </c>
      <c r="I245" s="9">
        <v>5.33E-2</v>
      </c>
      <c r="J245" s="9">
        <v>2.7E-2</v>
      </c>
      <c r="K245" s="9">
        <v>2.0899999999999998E-2</v>
      </c>
      <c r="L245" s="9">
        <v>1.47E-2</v>
      </c>
      <c r="M245" s="9">
        <v>-2.7000000000000001E-3</v>
      </c>
      <c r="N245" s="9">
        <v>4.3700000000000003E-2</v>
      </c>
      <c r="O245" s="9">
        <v>1.7899999999999999E-2</v>
      </c>
      <c r="P245" s="9">
        <v>4.5900000000000003E-2</v>
      </c>
      <c r="Q245" s="9">
        <v>3.2300000000000002E-2</v>
      </c>
      <c r="R245" s="9">
        <v>1.43E-2</v>
      </c>
      <c r="S245" s="9">
        <v>5.1999999999999998E-3</v>
      </c>
      <c r="T245" s="9">
        <v>3.9300000000000002E-2</v>
      </c>
      <c r="U245" s="9">
        <v>1.72E-2</v>
      </c>
      <c r="V245" s="9">
        <v>4.3400000000000001E-2</v>
      </c>
      <c r="W245" s="9">
        <v>1.2999999999999999E-2</v>
      </c>
    </row>
    <row r="246" spans="1:23">
      <c r="A246" s="9">
        <v>198007</v>
      </c>
      <c r="B246" s="9">
        <v>6.4899999999999999E-2</v>
      </c>
      <c r="C246" s="9">
        <v>4.24E-2</v>
      </c>
      <c r="D246" s="9">
        <v>-6.3500000000000001E-2</v>
      </c>
      <c r="E246" s="9">
        <v>3.7000000000000002E-3</v>
      </c>
      <c r="F246" s="9">
        <v>5.3E-3</v>
      </c>
      <c r="G246" s="9">
        <v>5.3100000000000001E-2</v>
      </c>
      <c r="H246" s="9">
        <v>8.7800000000000003E-2</v>
      </c>
      <c r="I246" s="9">
        <v>1.15E-2</v>
      </c>
      <c r="J246" s="9">
        <v>0.13009999999999999</v>
      </c>
      <c r="K246" s="9">
        <v>9.2399999999999996E-2</v>
      </c>
      <c r="L246" s="9">
        <v>8.2299999999999998E-2</v>
      </c>
      <c r="M246" s="9">
        <v>7.9399999999999998E-2</v>
      </c>
      <c r="N246" s="9">
        <v>0.1227</v>
      </c>
      <c r="O246" s="9">
        <v>0.12230000000000001</v>
      </c>
      <c r="P246" s="9">
        <v>9.6299999999999997E-2</v>
      </c>
      <c r="Q246" s="9">
        <v>0.14019999999999999</v>
      </c>
      <c r="R246" s="9">
        <v>0.1216</v>
      </c>
      <c r="S246" s="9">
        <v>0.1351</v>
      </c>
      <c r="T246" s="9">
        <v>-6.4999999999999997E-3</v>
      </c>
      <c r="U246" s="9">
        <v>9.8599999999999993E-2</v>
      </c>
      <c r="V246" s="9">
        <v>2.6499999999999999E-2</v>
      </c>
      <c r="W246" s="9">
        <v>6.6299999999999998E-2</v>
      </c>
    </row>
    <row r="247" spans="1:23">
      <c r="A247" s="9">
        <v>198008</v>
      </c>
      <c r="B247" s="9">
        <v>1.7999999999999999E-2</v>
      </c>
      <c r="C247" s="9">
        <v>3.9E-2</v>
      </c>
      <c r="D247" s="9">
        <v>-2.6499999999999999E-2</v>
      </c>
      <c r="E247" s="9">
        <v>3.2000000000000001E-2</v>
      </c>
      <c r="F247" s="9">
        <v>6.4000000000000003E-3</v>
      </c>
      <c r="G247" s="9">
        <v>-6.0000000000000103E-4</v>
      </c>
      <c r="H247" s="9">
        <v>0.06</v>
      </c>
      <c r="I247" s="9">
        <v>3.2199999999999999E-2</v>
      </c>
      <c r="J247" s="9">
        <v>2.3099999999999999E-2</v>
      </c>
      <c r="K247" s="9">
        <v>1.5900000000000001E-2</v>
      </c>
      <c r="L247" s="9">
        <v>2.2200000000000001E-2</v>
      </c>
      <c r="M247" s="9">
        <v>-1.34E-2</v>
      </c>
      <c r="N247" s="9">
        <v>7.9000000000000008E-3</v>
      </c>
      <c r="O247" s="9">
        <v>4.4999999999999997E-3</v>
      </c>
      <c r="P247" s="9">
        <v>1.5599999999999999E-2</v>
      </c>
      <c r="Q247" s="9">
        <v>1.7899999999999999E-2</v>
      </c>
      <c r="R247" s="9">
        <v>2.35E-2</v>
      </c>
      <c r="S247" s="9">
        <v>5.1000000000000004E-3</v>
      </c>
      <c r="T247" s="9">
        <v>-1.72E-2</v>
      </c>
      <c r="U247" s="9">
        <v>-8.9999999999999998E-4</v>
      </c>
      <c r="V247" s="9">
        <v>1.24E-2</v>
      </c>
      <c r="W247" s="9">
        <v>3.7999999999999999E-2</v>
      </c>
    </row>
    <row r="248" spans="1:23">
      <c r="A248" s="9">
        <v>198009</v>
      </c>
      <c r="B248" s="9">
        <v>2.1899999999999999E-2</v>
      </c>
      <c r="C248" s="9">
        <v>8.6E-3</v>
      </c>
      <c r="D248" s="9">
        <v>-4.7399999999999998E-2</v>
      </c>
      <c r="E248" s="9">
        <v>5.4300000000000001E-2</v>
      </c>
      <c r="F248" s="9">
        <v>7.4999999999999997E-3</v>
      </c>
      <c r="G248" s="9">
        <v>-9.2999999999999992E-3</v>
      </c>
      <c r="H248" s="9">
        <v>0.1152</v>
      </c>
      <c r="I248" s="9">
        <v>6.5199999999999994E-2</v>
      </c>
      <c r="J248" s="9">
        <v>0.01</v>
      </c>
      <c r="K248" s="9">
        <v>1.29E-2</v>
      </c>
      <c r="L248" s="9">
        <v>9.7999999999999997E-3</v>
      </c>
      <c r="M248" s="9">
        <v>1.1999999999999999E-3</v>
      </c>
      <c r="N248" s="9">
        <v>9.4999999999999998E-3</v>
      </c>
      <c r="O248" s="9">
        <v>3.8399999999999997E-2</v>
      </c>
      <c r="P248" s="9">
        <v>0.03</v>
      </c>
      <c r="Q248" s="9">
        <v>1.8100000000000002E-2</v>
      </c>
      <c r="R248" s="9">
        <v>7.9000000000000008E-3</v>
      </c>
      <c r="S248" s="9">
        <v>2.3099999999999999E-2</v>
      </c>
      <c r="T248" s="9">
        <v>-5.7999999999999996E-3</v>
      </c>
      <c r="U248" s="9">
        <v>-1.47E-2</v>
      </c>
      <c r="V248" s="9">
        <v>1.8499999999999999E-2</v>
      </c>
      <c r="W248" s="9">
        <v>1.2200000000000001E-2</v>
      </c>
    </row>
    <row r="249" spans="1:23">
      <c r="A249" s="9">
        <v>198010</v>
      </c>
      <c r="B249" s="9">
        <v>1.06E-2</v>
      </c>
      <c r="C249" s="9">
        <v>2.4899999999999999E-2</v>
      </c>
      <c r="D249" s="9">
        <v>-2.7699999999999999E-2</v>
      </c>
      <c r="E249" s="9">
        <v>7.3300000000000004E-2</v>
      </c>
      <c r="F249" s="9">
        <v>9.4999999999999998E-3</v>
      </c>
      <c r="G249" s="9">
        <v>-1.9E-2</v>
      </c>
      <c r="H249" s="9">
        <v>-1.26E-2</v>
      </c>
      <c r="I249" s="9">
        <v>7.1199999999999999E-2</v>
      </c>
      <c r="J249" s="9">
        <v>2.7000000000000001E-3</v>
      </c>
      <c r="K249" s="9">
        <v>1.2E-2</v>
      </c>
      <c r="L249" s="9">
        <v>-2.2499999999999999E-2</v>
      </c>
      <c r="M249" s="9">
        <v>-2.5899999999999999E-2</v>
      </c>
      <c r="N249" s="9">
        <v>2.1299999999999999E-2</v>
      </c>
      <c r="O249" s="9">
        <v>-1.9800000000000002E-2</v>
      </c>
      <c r="P249" s="9">
        <v>4.3900000000000002E-2</v>
      </c>
      <c r="Q249" s="9">
        <v>1.14E-2</v>
      </c>
      <c r="R249" s="9">
        <v>-6.4799999999999996E-2</v>
      </c>
      <c r="S249" s="9">
        <v>1.21E-2</v>
      </c>
      <c r="T249" s="9">
        <v>1.06E-2</v>
      </c>
      <c r="U249" s="9">
        <v>-0.03</v>
      </c>
      <c r="V249" s="9">
        <v>-8.6E-3</v>
      </c>
      <c r="W249" s="9">
        <v>-6.9999999999999902E-4</v>
      </c>
    </row>
    <row r="250" spans="1:23">
      <c r="A250" s="9">
        <v>198011</v>
      </c>
      <c r="B250" s="9">
        <v>9.5899999999999999E-2</v>
      </c>
      <c r="C250" s="9">
        <v>-3.4799999999999998E-2</v>
      </c>
      <c r="D250" s="9">
        <v>-8.4400000000000003E-2</v>
      </c>
      <c r="E250" s="9">
        <v>0.15240000000000001</v>
      </c>
      <c r="F250" s="9">
        <v>9.5999999999999992E-3</v>
      </c>
      <c r="G250" s="9">
        <v>-8.8000000000000005E-3</v>
      </c>
      <c r="H250" s="9">
        <v>7.8200000000000006E-2</v>
      </c>
      <c r="I250" s="9">
        <v>0.23100000000000001</v>
      </c>
      <c r="J250" s="9">
        <v>9.0000000000000204E-4</v>
      </c>
      <c r="K250" s="9">
        <v>6.9599999999999995E-2</v>
      </c>
      <c r="L250" s="9">
        <v>7.6799999999999993E-2</v>
      </c>
      <c r="M250" s="9">
        <v>4.7500000000000001E-2</v>
      </c>
      <c r="N250" s="9">
        <v>6.1699999999999998E-2</v>
      </c>
      <c r="O250" s="9">
        <v>4.5900000000000003E-2</v>
      </c>
      <c r="P250" s="9">
        <v>9.7699999999999995E-2</v>
      </c>
      <c r="Q250" s="9">
        <v>9.6199999999999994E-2</v>
      </c>
      <c r="R250" s="9">
        <v>-2.2599999999999999E-2</v>
      </c>
      <c r="S250" s="9">
        <v>0.14099999999999999</v>
      </c>
      <c r="T250" s="9">
        <v>6.5500000000000003E-2</v>
      </c>
      <c r="U250" s="9">
        <v>8.0000000000000004E-4</v>
      </c>
      <c r="V250" s="9">
        <v>4.6800000000000001E-2</v>
      </c>
      <c r="W250" s="9">
        <v>6.7199999999999996E-2</v>
      </c>
    </row>
    <row r="251" spans="1:23">
      <c r="A251" s="9">
        <v>198012</v>
      </c>
      <c r="B251" s="9">
        <v>-4.5199999999999997E-2</v>
      </c>
      <c r="C251" s="9">
        <v>-2.8E-3</v>
      </c>
      <c r="D251" s="9">
        <v>2.69E-2</v>
      </c>
      <c r="E251" s="9">
        <v>-6.6500000000000004E-2</v>
      </c>
      <c r="F251" s="9">
        <v>1.3100000000000001E-2</v>
      </c>
      <c r="G251" s="9">
        <v>6.0000000000000001E-3</v>
      </c>
      <c r="H251" s="9">
        <v>-9.4600000000000004E-2</v>
      </c>
      <c r="I251" s="9">
        <v>-0.1221</v>
      </c>
      <c r="J251" s="9">
        <v>-3.1800000000000002E-2</v>
      </c>
      <c r="K251" s="9">
        <v>-3.6999999999999998E-2</v>
      </c>
      <c r="L251" s="9">
        <v>-3.2099999999999997E-2</v>
      </c>
      <c r="M251" s="9">
        <v>2.58E-2</v>
      </c>
      <c r="N251" s="9">
        <v>-5.2299999999999999E-2</v>
      </c>
      <c r="O251" s="9">
        <v>-5.6099999999999997E-2</v>
      </c>
      <c r="P251" s="9">
        <v>-3.95E-2</v>
      </c>
      <c r="Q251" s="9">
        <v>-3.5299999999999998E-2</v>
      </c>
      <c r="R251" s="9">
        <v>-1.7000000000000001E-2</v>
      </c>
      <c r="S251" s="9">
        <v>-1.9800000000000002E-2</v>
      </c>
      <c r="T251" s="9">
        <v>-3.3300000000000003E-2</v>
      </c>
      <c r="U251" s="9">
        <v>-8.0000000000000002E-3</v>
      </c>
      <c r="V251" s="9">
        <v>1.8800000000000001E-2</v>
      </c>
      <c r="W251" s="9">
        <v>-3.1600000000000003E-2</v>
      </c>
    </row>
    <row r="252" spans="1:23">
      <c r="A252" s="9">
        <v>198101</v>
      </c>
      <c r="B252" s="9">
        <v>-5.04E-2</v>
      </c>
      <c r="C252" s="9">
        <v>0.03</v>
      </c>
      <c r="D252" s="9">
        <v>6.8199999999999997E-2</v>
      </c>
      <c r="E252" s="9">
        <v>-7.9399999999999998E-2</v>
      </c>
      <c r="F252" s="9">
        <v>1.04E-2</v>
      </c>
      <c r="G252" s="9">
        <v>1.6299999999999999E-2</v>
      </c>
      <c r="H252" s="9">
        <v>-9.8199999999999996E-2</v>
      </c>
      <c r="I252" s="9">
        <v>-0.1124</v>
      </c>
      <c r="J252" s="9">
        <v>6.5799999999999997E-2</v>
      </c>
      <c r="K252" s="9">
        <v>-2.6499999999999999E-2</v>
      </c>
      <c r="L252" s="9">
        <v>5.0000000000000001E-3</v>
      </c>
      <c r="M252" s="9">
        <v>-2.1700000000000001E-2</v>
      </c>
      <c r="N252" s="9">
        <v>-3.4799999999999998E-2</v>
      </c>
      <c r="O252" s="9">
        <v>-3.2000000000000002E-3</v>
      </c>
      <c r="P252" s="9">
        <v>-5.3199999999999997E-2</v>
      </c>
      <c r="Q252" s="9">
        <v>-8.4000000000000005E-2</v>
      </c>
      <c r="R252" s="9">
        <v>-2.81E-2</v>
      </c>
      <c r="S252" s="9">
        <v>-3.9699999999999999E-2</v>
      </c>
      <c r="T252" s="9">
        <v>-3.7600000000000001E-2</v>
      </c>
      <c r="U252" s="9">
        <v>4.8999999999999998E-3</v>
      </c>
      <c r="V252" s="9">
        <v>-3.5499999999999997E-2</v>
      </c>
      <c r="W252" s="9">
        <v>-2.4400000000000002E-2</v>
      </c>
    </row>
    <row r="253" spans="1:23">
      <c r="A253" s="9">
        <v>198102</v>
      </c>
      <c r="B253" s="9">
        <v>5.5999999999999999E-3</v>
      </c>
      <c r="C253" s="9">
        <v>-3.0000000000000001E-3</v>
      </c>
      <c r="D253" s="9">
        <v>1.0200000000000001E-2</v>
      </c>
      <c r="E253" s="9">
        <v>-1.3899999999999999E-2</v>
      </c>
      <c r="F253" s="9">
        <v>1.0699999999999999E-2</v>
      </c>
      <c r="G253" s="9">
        <v>1.2200000000000001E-2</v>
      </c>
      <c r="H253" s="9">
        <v>-4.6600000000000003E-2</v>
      </c>
      <c r="I253" s="9">
        <v>-1.5100000000000001E-2</v>
      </c>
      <c r="J253" s="9">
        <v>8.8000000000000005E-3</v>
      </c>
      <c r="K253" s="9">
        <v>7.1400000000000005E-2</v>
      </c>
      <c r="L253" s="9">
        <v>2.86E-2</v>
      </c>
      <c r="M253" s="9">
        <v>2.12E-2</v>
      </c>
      <c r="N253" s="9">
        <v>2.86E-2</v>
      </c>
      <c r="O253" s="9">
        <v>1.4800000000000001E-2</v>
      </c>
      <c r="P253" s="9">
        <v>5.8999999999999999E-3</v>
      </c>
      <c r="Q253" s="9">
        <v>4.1999999999999997E-3</v>
      </c>
      <c r="R253" s="9">
        <v>5.3699999999999998E-2</v>
      </c>
      <c r="S253" s="9">
        <v>-1.7500000000000002E-2</v>
      </c>
      <c r="T253" s="9">
        <v>-2.3900000000000001E-2</v>
      </c>
      <c r="U253" s="9">
        <v>3.0700000000000002E-2</v>
      </c>
      <c r="V253" s="9">
        <v>9.1999999999999998E-3</v>
      </c>
      <c r="W253" s="9">
        <v>1.6899999999999998E-2</v>
      </c>
    </row>
    <row r="254" spans="1:23">
      <c r="A254" s="9">
        <v>198103</v>
      </c>
      <c r="B254" s="9">
        <v>3.56E-2</v>
      </c>
      <c r="C254" s="9">
        <v>3.5799999999999998E-2</v>
      </c>
      <c r="D254" s="9">
        <v>7.0000000000000001E-3</v>
      </c>
      <c r="E254" s="9">
        <v>7.4000000000000003E-3</v>
      </c>
      <c r="F254" s="9">
        <v>1.21E-2</v>
      </c>
      <c r="G254" s="9">
        <v>5.6800000000000003E-2</v>
      </c>
      <c r="H254" s="9">
        <v>0.14810000000000001</v>
      </c>
      <c r="I254" s="9">
        <v>-3.61E-2</v>
      </c>
      <c r="J254" s="9">
        <v>6.08E-2</v>
      </c>
      <c r="K254" s="9">
        <v>3.1800000000000002E-2</v>
      </c>
      <c r="L254" s="9">
        <v>1.1599999999999999E-2</v>
      </c>
      <c r="M254" s="9">
        <v>3.3700000000000001E-2</v>
      </c>
      <c r="N254" s="9">
        <v>6.54E-2</v>
      </c>
      <c r="O254" s="9">
        <v>0.18740000000000001</v>
      </c>
      <c r="P254" s="9">
        <v>5.3699999999999998E-2</v>
      </c>
      <c r="Q254" s="9">
        <v>3.2800000000000003E-2</v>
      </c>
      <c r="R254" s="9">
        <v>7.0900000000000005E-2</v>
      </c>
      <c r="S254" s="9">
        <v>6.6199999999999995E-2</v>
      </c>
      <c r="T254" s="9">
        <v>1.7500000000000002E-2</v>
      </c>
      <c r="U254" s="9">
        <v>0.11799999999999999</v>
      </c>
      <c r="V254" s="9">
        <v>5.6500000000000002E-2</v>
      </c>
      <c r="W254" s="9">
        <v>4.3499999999999997E-2</v>
      </c>
    </row>
    <row r="255" spans="1:23">
      <c r="A255" s="9">
        <v>198104</v>
      </c>
      <c r="B255" s="9">
        <v>-2.1000000000000001E-2</v>
      </c>
      <c r="C255" s="9">
        <v>4.4299999999999999E-2</v>
      </c>
      <c r="D255" s="9">
        <v>2.29E-2</v>
      </c>
      <c r="E255" s="9">
        <v>-9.5999999999999992E-3</v>
      </c>
      <c r="F255" s="9">
        <v>1.0800000000000001E-2</v>
      </c>
      <c r="G255" s="9">
        <v>-1.14E-2</v>
      </c>
      <c r="H255" s="9">
        <v>-3.95E-2</v>
      </c>
      <c r="I255" s="9">
        <v>-8.8400000000000006E-2</v>
      </c>
      <c r="J255" s="9">
        <v>4.3E-3</v>
      </c>
      <c r="K255" s="9">
        <v>-1.84E-2</v>
      </c>
      <c r="L255" s="9">
        <v>-3.4299999999999997E-2</v>
      </c>
      <c r="M255" s="9">
        <v>1.4500000000000001E-2</v>
      </c>
      <c r="N255" s="9">
        <v>-2.76E-2</v>
      </c>
      <c r="O255" s="9">
        <v>-2.6599999999999999E-2</v>
      </c>
      <c r="P255" s="9">
        <v>-1.2999999999999999E-2</v>
      </c>
      <c r="Q255" s="9">
        <v>-1.2800000000000001E-2</v>
      </c>
      <c r="R255" s="9">
        <v>9.9000000000000008E-3</v>
      </c>
      <c r="S255" s="9">
        <v>8.2000000000000007E-3</v>
      </c>
      <c r="T255" s="9">
        <v>-3.6600000000000001E-2</v>
      </c>
      <c r="U255" s="9">
        <v>0.03</v>
      </c>
      <c r="V255" s="9">
        <v>-4.7999999999999996E-3</v>
      </c>
      <c r="W255" s="9">
        <v>1.7899999999999999E-2</v>
      </c>
    </row>
    <row r="256" spans="1:23">
      <c r="A256" s="9">
        <v>198105</v>
      </c>
      <c r="B256" s="9">
        <v>1.1000000000000001E-3</v>
      </c>
      <c r="C256" s="9">
        <v>2.01E-2</v>
      </c>
      <c r="D256" s="9">
        <v>-4.1000000000000003E-3</v>
      </c>
      <c r="E256" s="9">
        <v>3.7499999999999999E-2</v>
      </c>
      <c r="F256" s="9">
        <v>1.15E-2</v>
      </c>
      <c r="G256" s="9">
        <v>1.2699999999999999E-2</v>
      </c>
      <c r="H256" s="9">
        <v>-1.12E-2</v>
      </c>
      <c r="I256" s="9">
        <v>-5.1499999999999997E-2</v>
      </c>
      <c r="J256" s="9">
        <v>1.6999999999999999E-3</v>
      </c>
      <c r="K256" s="9">
        <v>-6.4000000000000003E-3</v>
      </c>
      <c r="L256" s="9">
        <v>-0.03</v>
      </c>
      <c r="M256" s="9">
        <v>3.0999999999999999E-3</v>
      </c>
      <c r="N256" s="9">
        <v>-6.4999999999999997E-3</v>
      </c>
      <c r="O256" s="9">
        <v>-1.23E-2</v>
      </c>
      <c r="P256" s="9">
        <v>-3.7000000000000002E-3</v>
      </c>
      <c r="Q256" s="9">
        <v>1.46E-2</v>
      </c>
      <c r="R256" s="9">
        <v>2.2800000000000001E-2</v>
      </c>
      <c r="S256" s="9">
        <v>1.4800000000000001E-2</v>
      </c>
      <c r="T256" s="9">
        <v>8.0000000000000002E-3</v>
      </c>
      <c r="U256" s="9">
        <v>1.83E-2</v>
      </c>
      <c r="V256" s="9">
        <v>1.6299999999999999E-2</v>
      </c>
      <c r="W256" s="9">
        <v>2.6599999999999999E-2</v>
      </c>
    </row>
    <row r="257" spans="1:23">
      <c r="A257" s="9">
        <v>198106</v>
      </c>
      <c r="B257" s="9">
        <v>-2.3599999999999999E-2</v>
      </c>
      <c r="C257" s="9">
        <v>-8.3999999999999995E-3</v>
      </c>
      <c r="D257" s="9">
        <v>5.0900000000000001E-2</v>
      </c>
      <c r="E257" s="9">
        <v>-5.91E-2</v>
      </c>
      <c r="F257" s="9">
        <v>1.35E-2</v>
      </c>
      <c r="G257" s="9">
        <v>-1.9300000000000001E-2</v>
      </c>
      <c r="H257" s="9">
        <v>-4.5699999999999998E-2</v>
      </c>
      <c r="I257" s="9">
        <v>3.5499999999999997E-2</v>
      </c>
      <c r="J257" s="9">
        <v>-4.3E-3</v>
      </c>
      <c r="K257" s="9">
        <v>-4.36E-2</v>
      </c>
      <c r="L257" s="9">
        <v>1.3599999999999999E-2</v>
      </c>
      <c r="M257" s="9">
        <v>-3.8100000000000002E-2</v>
      </c>
      <c r="N257" s="9">
        <v>-3.1399999999999997E-2</v>
      </c>
      <c r="O257" s="9">
        <v>-7.7100000000000002E-2</v>
      </c>
      <c r="P257" s="9">
        <v>-4.7500000000000001E-2</v>
      </c>
      <c r="Q257" s="9">
        <v>-6.9900000000000004E-2</v>
      </c>
      <c r="R257" s="9">
        <v>-4.4600000000000001E-2</v>
      </c>
      <c r="S257" s="9">
        <v>-6.6400000000000001E-2</v>
      </c>
      <c r="T257" s="9">
        <v>2.1000000000000001E-2</v>
      </c>
      <c r="U257" s="9">
        <v>-2.8000000000000001E-2</v>
      </c>
      <c r="V257" s="9">
        <v>3.5999999999999999E-3</v>
      </c>
      <c r="W257" s="9">
        <v>-4.1300000000000003E-2</v>
      </c>
    </row>
    <row r="258" spans="1:23">
      <c r="A258" s="9">
        <v>198107</v>
      </c>
      <c r="B258" s="9">
        <v>-1.54E-2</v>
      </c>
      <c r="C258" s="9">
        <v>-2.1700000000000001E-2</v>
      </c>
      <c r="D258" s="9">
        <v>-6.0000000000000001E-3</v>
      </c>
      <c r="E258" s="9">
        <v>-2.52E-2</v>
      </c>
      <c r="F258" s="9">
        <v>1.24E-2</v>
      </c>
      <c r="G258" s="9">
        <v>-2.5399999999999999E-2</v>
      </c>
      <c r="H258" s="9">
        <v>2.75E-2</v>
      </c>
      <c r="I258" s="9">
        <v>6.7500000000000004E-2</v>
      </c>
      <c r="J258" s="9">
        <v>-2.18E-2</v>
      </c>
      <c r="K258" s="9">
        <v>-4.0800000000000003E-2</v>
      </c>
      <c r="L258" s="9">
        <v>-6.2199999999999998E-2</v>
      </c>
      <c r="M258" s="9">
        <v>-4.07E-2</v>
      </c>
      <c r="N258" s="9">
        <v>-5.3699999999999998E-2</v>
      </c>
      <c r="O258" s="9">
        <v>-1.06E-2</v>
      </c>
      <c r="P258" s="9">
        <v>-1.17E-2</v>
      </c>
      <c r="Q258" s="9">
        <v>-4.0300000000000002E-2</v>
      </c>
      <c r="R258" s="9">
        <v>-4.2799999999999998E-2</v>
      </c>
      <c r="S258" s="9">
        <v>-6.7199999999999996E-2</v>
      </c>
      <c r="T258" s="9">
        <v>1.5599999999999999E-2</v>
      </c>
      <c r="U258" s="9">
        <v>-4.3099999999999999E-2</v>
      </c>
      <c r="V258" s="9">
        <v>-4.3200000000000002E-2</v>
      </c>
      <c r="W258" s="9">
        <v>-3.0700000000000002E-2</v>
      </c>
    </row>
    <row r="259" spans="1:23">
      <c r="A259" s="9">
        <v>198108</v>
      </c>
      <c r="B259" s="9">
        <v>-7.0300000000000001E-2</v>
      </c>
      <c r="C259" s="9">
        <v>-1.95E-2</v>
      </c>
      <c r="D259" s="9">
        <v>4.8300000000000003E-2</v>
      </c>
      <c r="E259" s="9">
        <v>-1.12E-2</v>
      </c>
      <c r="F259" s="9">
        <v>1.2800000000000001E-2</v>
      </c>
      <c r="G259" s="9">
        <v>-6.2E-2</v>
      </c>
      <c r="H259" s="9">
        <v>-8.8000000000000005E-3</v>
      </c>
      <c r="I259" s="9">
        <v>-7.8700000000000006E-2</v>
      </c>
      <c r="J259" s="9">
        <v>-7.2599999999999998E-2</v>
      </c>
      <c r="K259" s="9">
        <v>-8.3299999999999999E-2</v>
      </c>
      <c r="L259" s="9">
        <v>-8.3900000000000002E-2</v>
      </c>
      <c r="M259" s="9">
        <v>-6.4399999999999999E-2</v>
      </c>
      <c r="N259" s="9">
        <v>-6.4899999999999999E-2</v>
      </c>
      <c r="O259" s="9">
        <v>-8.5099999999999995E-2</v>
      </c>
      <c r="P259" s="9">
        <v>-6.7299999999999999E-2</v>
      </c>
      <c r="Q259" s="9">
        <v>-8.0199999999999994E-2</v>
      </c>
      <c r="R259" s="9">
        <v>-0.1028</v>
      </c>
      <c r="S259" s="9">
        <v>-0.1066</v>
      </c>
      <c r="T259" s="9">
        <v>-2.12E-2</v>
      </c>
      <c r="U259" s="9">
        <v>-7.5200000000000003E-2</v>
      </c>
      <c r="V259" s="9">
        <v>-6.4799999999999996E-2</v>
      </c>
      <c r="W259" s="9">
        <v>-6.9400000000000003E-2</v>
      </c>
    </row>
    <row r="260" spans="1:23">
      <c r="A260" s="9">
        <v>198109</v>
      </c>
      <c r="B260" s="9">
        <v>-7.17E-2</v>
      </c>
      <c r="C260" s="9">
        <v>-2.6599999999999999E-2</v>
      </c>
      <c r="D260" s="9">
        <v>5.1700000000000003E-2</v>
      </c>
      <c r="E260" s="9">
        <v>1.9800000000000002E-2</v>
      </c>
      <c r="F260" s="9">
        <v>1.24E-2</v>
      </c>
      <c r="G260" s="9">
        <v>-3.1399999999999997E-2</v>
      </c>
      <c r="H260" s="9">
        <v>-0.16500000000000001</v>
      </c>
      <c r="I260" s="9">
        <v>-0.13700000000000001</v>
      </c>
      <c r="J260" s="9">
        <v>-4.1300000000000003E-2</v>
      </c>
      <c r="K260" s="9">
        <v>-4.5100000000000001E-2</v>
      </c>
      <c r="L260" s="9">
        <v>-9.7500000000000003E-2</v>
      </c>
      <c r="M260" s="9">
        <v>-2.5499999999999998E-2</v>
      </c>
      <c r="N260" s="9">
        <v>-0.1132</v>
      </c>
      <c r="O260" s="9">
        <v>-0.1076</v>
      </c>
      <c r="P260" s="9">
        <v>-8.8400000000000006E-2</v>
      </c>
      <c r="Q260" s="9">
        <v>-7.1900000000000006E-2</v>
      </c>
      <c r="R260" s="9">
        <v>-4.9399999999999999E-2</v>
      </c>
      <c r="S260" s="9">
        <v>-6.7699999999999996E-2</v>
      </c>
      <c r="T260" s="9">
        <v>-6.8000000000000005E-2</v>
      </c>
      <c r="U260" s="9">
        <v>-3.2300000000000002E-2</v>
      </c>
      <c r="V260" s="9">
        <v>-3.6900000000000002E-2</v>
      </c>
      <c r="W260" s="9">
        <v>-4.2299999999999997E-2</v>
      </c>
    </row>
    <row r="261" spans="1:23">
      <c r="A261" s="9">
        <v>198110</v>
      </c>
      <c r="B261" s="9">
        <v>4.9200000000000001E-2</v>
      </c>
      <c r="C261" s="9">
        <v>2.1600000000000001E-2</v>
      </c>
      <c r="D261" s="9">
        <v>-4.19E-2</v>
      </c>
      <c r="E261" s="9">
        <v>4.0800000000000003E-2</v>
      </c>
      <c r="F261" s="9">
        <v>1.21E-2</v>
      </c>
      <c r="G261" s="9">
        <v>7.3800000000000004E-2</v>
      </c>
      <c r="H261" s="9">
        <v>2.9600000000000001E-2</v>
      </c>
      <c r="I261" s="9">
        <v>9.1600000000000001E-2</v>
      </c>
      <c r="J261" s="9">
        <v>2.64E-2</v>
      </c>
      <c r="K261" s="9">
        <v>-8.0000000000000004E-4</v>
      </c>
      <c r="L261" s="9">
        <v>4.2099999999999999E-2</v>
      </c>
      <c r="M261" s="9">
        <v>4.9299999999999997E-2</v>
      </c>
      <c r="N261" s="9">
        <v>3.0000000000000001E-3</v>
      </c>
      <c r="O261" s="9">
        <v>2.9999999999999997E-4</v>
      </c>
      <c r="P261" s="9">
        <v>6.3799999999999996E-2</v>
      </c>
      <c r="Q261" s="9">
        <v>2.53E-2</v>
      </c>
      <c r="R261" s="9">
        <v>-0.1047</v>
      </c>
      <c r="S261" s="9">
        <v>7.4099999999999999E-2</v>
      </c>
      <c r="T261" s="9">
        <v>3.6600000000000001E-2</v>
      </c>
      <c r="U261" s="9">
        <v>0.05</v>
      </c>
      <c r="V261" s="9">
        <v>6.2600000000000003E-2</v>
      </c>
      <c r="W261" s="9">
        <v>5.9299999999999999E-2</v>
      </c>
    </row>
    <row r="262" spans="1:23">
      <c r="A262" s="9">
        <v>198111</v>
      </c>
      <c r="B262" s="9">
        <v>3.3599999999999998E-2</v>
      </c>
      <c r="C262" s="9">
        <v>-9.5999999999999992E-3</v>
      </c>
      <c r="D262" s="9">
        <v>1.9E-2</v>
      </c>
      <c r="E262" s="9">
        <v>-2.5999999999999999E-3</v>
      </c>
      <c r="F262" s="9">
        <v>1.0699999999999999E-2</v>
      </c>
      <c r="G262" s="9">
        <v>9.7999999999999997E-3</v>
      </c>
      <c r="H262" s="9">
        <v>1.04E-2</v>
      </c>
      <c r="I262" s="9">
        <v>5.8099999999999999E-2</v>
      </c>
      <c r="J262" s="9">
        <v>-6.4999999999999997E-3</v>
      </c>
      <c r="K262" s="9">
        <v>5.0200000000000002E-2</v>
      </c>
      <c r="L262" s="9">
        <v>2.64E-2</v>
      </c>
      <c r="M262" s="9">
        <v>2.6700000000000002E-2</v>
      </c>
      <c r="N262" s="9">
        <v>5.2400000000000002E-2</v>
      </c>
      <c r="O262" s="9">
        <v>3.3399999999999999E-2</v>
      </c>
      <c r="P262" s="9">
        <v>-1.7999999999999999E-2</v>
      </c>
      <c r="Q262" s="9">
        <v>2.1000000000000001E-2</v>
      </c>
      <c r="R262" s="9">
        <v>1.84E-2</v>
      </c>
      <c r="S262" s="9">
        <v>6.1000000000000004E-3</v>
      </c>
      <c r="T262" s="9">
        <v>4.8399999999999999E-2</v>
      </c>
      <c r="U262" s="9">
        <v>-1.5E-3</v>
      </c>
      <c r="V262" s="9">
        <v>4.5699999999999998E-2</v>
      </c>
      <c r="W262" s="9">
        <v>2.7300000000000001E-2</v>
      </c>
    </row>
    <row r="263" spans="1:23">
      <c r="A263" s="9">
        <v>198112</v>
      </c>
      <c r="B263" s="9">
        <v>-3.6499999999999998E-2</v>
      </c>
      <c r="C263" s="9">
        <v>1.18E-2</v>
      </c>
      <c r="D263" s="9">
        <v>7.4999999999999997E-3</v>
      </c>
      <c r="E263" s="9">
        <v>1.3100000000000001E-2</v>
      </c>
      <c r="F263" s="9">
        <v>8.6999999999999994E-3</v>
      </c>
      <c r="G263" s="9">
        <v>-7.9000000000000008E-3</v>
      </c>
      <c r="H263" s="9">
        <v>-7.0800000000000002E-2</v>
      </c>
      <c r="I263" s="9">
        <v>-7.4899999999999994E-2</v>
      </c>
      <c r="J263" s="9">
        <v>-2.1700000000000001E-2</v>
      </c>
      <c r="K263" s="9">
        <v>-1.6500000000000001E-2</v>
      </c>
      <c r="L263" s="9">
        <v>-2.5499999999999998E-2</v>
      </c>
      <c r="M263" s="9">
        <v>-2.53E-2</v>
      </c>
      <c r="N263" s="9">
        <v>-3.49E-2</v>
      </c>
      <c r="O263" s="9">
        <v>-3.5299999999999998E-2</v>
      </c>
      <c r="P263" s="9">
        <v>-1.5800000000000002E-2</v>
      </c>
      <c r="Q263" s="9">
        <v>-1.4200000000000001E-2</v>
      </c>
      <c r="R263" s="9">
        <v>2.1999999999999999E-2</v>
      </c>
      <c r="S263" s="9">
        <v>-2.6800000000000001E-2</v>
      </c>
      <c r="T263" s="9">
        <v>-3.2000000000000001E-2</v>
      </c>
      <c r="U263" s="9">
        <v>-0.03</v>
      </c>
      <c r="V263" s="9">
        <v>-4.7500000000000001E-2</v>
      </c>
      <c r="W263" s="9">
        <v>-0.03</v>
      </c>
    </row>
    <row r="264" spans="1:23">
      <c r="A264" s="9">
        <v>198201</v>
      </c>
      <c r="B264" s="9">
        <v>-3.2399999999999998E-2</v>
      </c>
      <c r="C264" s="9">
        <v>-1.2800000000000001E-2</v>
      </c>
      <c r="D264" s="9">
        <v>3.1300000000000001E-2</v>
      </c>
      <c r="E264" s="9">
        <v>1.7299999999999999E-2</v>
      </c>
      <c r="F264" s="9">
        <v>8.0000000000000002E-3</v>
      </c>
      <c r="G264" s="9">
        <v>-1.3299999999999999E-2</v>
      </c>
      <c r="H264" s="9">
        <v>-0.11609999999999999</v>
      </c>
      <c r="I264" s="9">
        <v>-9.5600000000000004E-2</v>
      </c>
      <c r="J264" s="9">
        <v>-9.7000000000000003E-3</v>
      </c>
      <c r="K264" s="9">
        <v>2.98E-2</v>
      </c>
      <c r="L264" s="9">
        <v>-5.1200000000000002E-2</v>
      </c>
      <c r="M264" s="9">
        <v>1.6299999999999999E-2</v>
      </c>
      <c r="N264" s="9">
        <v>-8.0199999999999994E-2</v>
      </c>
      <c r="O264" s="9">
        <v>-9.7000000000000003E-2</v>
      </c>
      <c r="P264" s="9">
        <v>-3.6400000000000002E-2</v>
      </c>
      <c r="Q264" s="9">
        <v>5.0000000000000001E-3</v>
      </c>
      <c r="R264" s="9">
        <v>-1.47E-2</v>
      </c>
      <c r="S264" s="9">
        <v>-4.5699999999999998E-2</v>
      </c>
      <c r="T264" s="9">
        <v>-1.49E-2</v>
      </c>
      <c r="U264" s="9">
        <v>2.7000000000000001E-3</v>
      </c>
      <c r="V264" s="9">
        <v>-2.92E-2</v>
      </c>
      <c r="W264" s="9">
        <v>-2.4299999999999999E-2</v>
      </c>
    </row>
    <row r="265" spans="1:23">
      <c r="A265" s="9">
        <v>198202</v>
      </c>
      <c r="B265" s="9">
        <v>-5.8599999999999999E-2</v>
      </c>
      <c r="C265" s="9">
        <v>4.4999999999999997E-3</v>
      </c>
      <c r="D265" s="9">
        <v>6.0400000000000002E-2</v>
      </c>
      <c r="E265" s="9">
        <v>0.05</v>
      </c>
      <c r="F265" s="9">
        <v>9.1999999999999998E-3</v>
      </c>
      <c r="G265" s="9">
        <v>-1.67E-2</v>
      </c>
      <c r="H265" s="9">
        <v>-9.3100000000000002E-2</v>
      </c>
      <c r="I265" s="9">
        <v>-0.123</v>
      </c>
      <c r="J265" s="9">
        <v>-5.1700000000000003E-2</v>
      </c>
      <c r="K265" s="9">
        <v>-4.7100000000000003E-2</v>
      </c>
      <c r="L265" s="9">
        <v>-7.3599999999999999E-2</v>
      </c>
      <c r="M265" s="9">
        <v>-3.1600000000000003E-2</v>
      </c>
      <c r="N265" s="9">
        <v>-8.1100000000000005E-2</v>
      </c>
      <c r="O265" s="9">
        <v>-5.6300000000000003E-2</v>
      </c>
      <c r="P265" s="9">
        <v>-6.3500000000000001E-2</v>
      </c>
      <c r="Q265" s="9">
        <v>-6.7100000000000007E-2</v>
      </c>
      <c r="R265" s="9">
        <v>-3.3099999999999997E-2</v>
      </c>
      <c r="S265" s="9">
        <v>-6.2199999999999998E-2</v>
      </c>
      <c r="T265" s="9">
        <v>-1.35E-2</v>
      </c>
      <c r="U265" s="9">
        <v>-1.84E-2</v>
      </c>
      <c r="V265" s="9">
        <v>-3.8600000000000002E-2</v>
      </c>
      <c r="W265" s="9">
        <v>-5.1499999999999997E-2</v>
      </c>
    </row>
    <row r="266" spans="1:23">
      <c r="A266" s="9">
        <v>198203</v>
      </c>
      <c r="B266" s="9">
        <v>-1.8700000000000001E-2</v>
      </c>
      <c r="C266" s="9">
        <v>-1.8E-3</v>
      </c>
      <c r="D266" s="9">
        <v>3.8199999999999998E-2</v>
      </c>
      <c r="E266" s="9">
        <v>2.93E-2</v>
      </c>
      <c r="F266" s="9">
        <v>9.7999999999999997E-3</v>
      </c>
      <c r="G266" s="9">
        <v>2.4299999999999999E-2</v>
      </c>
      <c r="H266" s="9">
        <v>-0.11119999999999999</v>
      </c>
      <c r="I266" s="9">
        <v>-4.5999999999999999E-2</v>
      </c>
      <c r="J266" s="9">
        <v>-2.8E-3</v>
      </c>
      <c r="K266" s="9">
        <v>1.38E-2</v>
      </c>
      <c r="L266" s="9">
        <v>-2.0899999999999998E-2</v>
      </c>
      <c r="M266" s="9">
        <v>-2.1899999999999999E-2</v>
      </c>
      <c r="N266" s="9">
        <v>-3.6900000000000002E-2</v>
      </c>
      <c r="O266" s="9">
        <v>-6.1499999999999999E-2</v>
      </c>
      <c r="P266" s="9">
        <v>-7.2999999999999995E-2</v>
      </c>
      <c r="Q266" s="9">
        <v>-4.5100000000000001E-2</v>
      </c>
      <c r="R266" s="9">
        <v>3.5799999999999998E-2</v>
      </c>
      <c r="S266" s="9">
        <v>-6.7999999999999996E-3</v>
      </c>
      <c r="T266" s="9">
        <v>6.4999999999999997E-3</v>
      </c>
      <c r="U266" s="9">
        <v>4.9599999999999998E-2</v>
      </c>
      <c r="V266" s="9">
        <v>-2.0299999999999999E-2</v>
      </c>
      <c r="W266" s="9">
        <v>-1.04E-2</v>
      </c>
    </row>
    <row r="267" spans="1:23">
      <c r="A267" s="9">
        <v>198204</v>
      </c>
      <c r="B267" s="9">
        <v>3.27E-2</v>
      </c>
      <c r="C267" s="9">
        <v>1.5100000000000001E-2</v>
      </c>
      <c r="D267" s="9">
        <v>-2.8000000000000001E-2</v>
      </c>
      <c r="E267" s="9">
        <v>-4.1000000000000003E-3</v>
      </c>
      <c r="F267" s="9">
        <v>1.1299999999999999E-2</v>
      </c>
      <c r="G267" s="9">
        <v>5.6599999999999998E-2</v>
      </c>
      <c r="H267" s="9">
        <v>-9.4999999999999998E-3</v>
      </c>
      <c r="I267" s="9">
        <v>3.5499999999999997E-2</v>
      </c>
      <c r="J267" s="9">
        <v>6.25E-2</v>
      </c>
      <c r="K267" s="9">
        <v>7.0000000000000097E-4</v>
      </c>
      <c r="L267" s="9">
        <v>4.0500000000000001E-2</v>
      </c>
      <c r="M267" s="9">
        <v>5.2699999999999997E-2</v>
      </c>
      <c r="N267" s="9">
        <v>1.32E-2</v>
      </c>
      <c r="O267" s="9">
        <v>4.7000000000000002E-3</v>
      </c>
      <c r="P267" s="9">
        <v>1.8200000000000001E-2</v>
      </c>
      <c r="Q267" s="9">
        <v>4.6300000000000001E-2</v>
      </c>
      <c r="R267" s="9">
        <v>0.04</v>
      </c>
      <c r="S267" s="9">
        <v>3.8199999999999998E-2</v>
      </c>
      <c r="T267" s="9">
        <v>2.7E-2</v>
      </c>
      <c r="U267" s="9">
        <v>4.8800000000000003E-2</v>
      </c>
      <c r="V267" s="9">
        <v>2.1600000000000001E-2</v>
      </c>
      <c r="W267" s="9">
        <v>2.7199999999999998E-2</v>
      </c>
    </row>
    <row r="268" spans="1:23">
      <c r="A268" s="9">
        <v>198205</v>
      </c>
      <c r="B268" s="9">
        <v>-3.9899999999999998E-2</v>
      </c>
      <c r="C268" s="9">
        <v>4.5999999999999999E-3</v>
      </c>
      <c r="D268" s="9">
        <v>1.8200000000000001E-2</v>
      </c>
      <c r="E268" s="9">
        <v>2.5499999999999998E-2</v>
      </c>
      <c r="F268" s="9">
        <v>1.06E-2</v>
      </c>
      <c r="G268" s="9">
        <v>-3.4599999999999999E-2</v>
      </c>
      <c r="H268" s="9">
        <v>-6.5600000000000006E-2</v>
      </c>
      <c r="I268" s="9">
        <v>1.5100000000000001E-2</v>
      </c>
      <c r="J268" s="9">
        <v>-1.9199999999999998E-2</v>
      </c>
      <c r="K268" s="9">
        <v>-3.3000000000000002E-2</v>
      </c>
      <c r="L268" s="9">
        <v>-5.3800000000000001E-2</v>
      </c>
      <c r="M268" s="9">
        <v>-4.2500000000000003E-2</v>
      </c>
      <c r="N268" s="9">
        <v>-6.5199999999999994E-2</v>
      </c>
      <c r="O268" s="9">
        <v>-7.8799999999999995E-2</v>
      </c>
      <c r="P268" s="9">
        <v>-3.2000000000000001E-2</v>
      </c>
      <c r="Q268" s="9">
        <v>-6.7199999999999996E-2</v>
      </c>
      <c r="R268" s="9">
        <v>-1.1900000000000001E-2</v>
      </c>
      <c r="S268" s="9">
        <v>-6.9400000000000003E-2</v>
      </c>
      <c r="T268" s="9">
        <v>-1.5599999999999999E-2</v>
      </c>
      <c r="U268" s="9">
        <v>-3.9199999999999999E-2</v>
      </c>
      <c r="V268" s="9">
        <v>-6.6600000000000006E-2</v>
      </c>
      <c r="W268" s="9">
        <v>-4.4999999999999998E-2</v>
      </c>
    </row>
    <row r="269" spans="1:23">
      <c r="A269" s="9">
        <v>198206</v>
      </c>
      <c r="B269" s="9">
        <v>-3.09E-2</v>
      </c>
      <c r="C269" s="9">
        <v>-3.8999999999999998E-3</v>
      </c>
      <c r="D269" s="9">
        <v>1.54E-2</v>
      </c>
      <c r="E269" s="9">
        <v>4.99E-2</v>
      </c>
      <c r="F269" s="9">
        <v>9.5999999999999992E-3</v>
      </c>
      <c r="G269" s="9">
        <v>1.0500000000000001E-2</v>
      </c>
      <c r="H269" s="9">
        <v>-6.5500000000000003E-2</v>
      </c>
      <c r="I269" s="9">
        <v>-7.6700000000000004E-2</v>
      </c>
      <c r="J269" s="9">
        <v>4.0000000000000099E-4</v>
      </c>
      <c r="K269" s="9">
        <v>1.52E-2</v>
      </c>
      <c r="L269" s="9">
        <v>-5.6899999999999999E-2</v>
      </c>
      <c r="M269" s="9">
        <v>-1.5599999999999999E-2</v>
      </c>
      <c r="N269" s="9">
        <v>-3.6499999999999998E-2</v>
      </c>
      <c r="O269" s="9">
        <v>-7.6600000000000001E-2</v>
      </c>
      <c r="P269" s="9">
        <v>-6.9900000000000004E-2</v>
      </c>
      <c r="Q269" s="9">
        <v>-3.4799999999999998E-2</v>
      </c>
      <c r="R269" s="9">
        <v>1.9099999999999999E-2</v>
      </c>
      <c r="S269" s="9">
        <v>-1.29E-2</v>
      </c>
      <c r="T269" s="9">
        <v>-3.2000000000000001E-2</v>
      </c>
      <c r="U269" s="9">
        <v>2.9399999999999999E-2</v>
      </c>
      <c r="V269" s="9">
        <v>-3.4599999999999999E-2</v>
      </c>
      <c r="W269" s="9">
        <v>-2.5399999999999999E-2</v>
      </c>
    </row>
    <row r="270" spans="1:23">
      <c r="A270" s="9">
        <v>198207</v>
      </c>
      <c r="B270" s="9">
        <v>-3.1899999999999998E-2</v>
      </c>
      <c r="C270" s="9">
        <v>8.6E-3</v>
      </c>
      <c r="D270" s="9">
        <v>2E-3</v>
      </c>
      <c r="E270" s="9">
        <v>4.4699999999999997E-2</v>
      </c>
      <c r="F270" s="9">
        <v>1.0500000000000001E-2</v>
      </c>
      <c r="G270" s="9">
        <v>8.0000000000000002E-3</v>
      </c>
      <c r="H270" s="9">
        <v>-6.7299999999999999E-2</v>
      </c>
      <c r="I270" s="9">
        <v>-9.0899999999999995E-2</v>
      </c>
      <c r="J270" s="9">
        <v>-1.0999999999999999E-2</v>
      </c>
      <c r="K270" s="9">
        <v>8.2000000000000007E-3</v>
      </c>
      <c r="L270" s="9">
        <v>-5.0299999999999997E-2</v>
      </c>
      <c r="M270" s="9">
        <v>-1.6400000000000001E-2</v>
      </c>
      <c r="N270" s="9">
        <v>-4.1700000000000001E-2</v>
      </c>
      <c r="O270" s="9">
        <v>-5.6599999999999998E-2</v>
      </c>
      <c r="P270" s="9">
        <v>-3.39E-2</v>
      </c>
      <c r="Q270" s="9">
        <v>-8.3999999999999995E-3</v>
      </c>
      <c r="R270" s="9">
        <v>-4.8399999999999999E-2</v>
      </c>
      <c r="S270" s="9">
        <v>-3.0200000000000001E-2</v>
      </c>
      <c r="T270" s="9">
        <v>-3.6700000000000003E-2</v>
      </c>
      <c r="U270" s="9">
        <v>-4.7000000000000002E-3</v>
      </c>
      <c r="V270" s="9">
        <v>-4.0500000000000001E-2</v>
      </c>
      <c r="W270" s="9">
        <v>-1.61E-2</v>
      </c>
    </row>
    <row r="271" spans="1:23">
      <c r="A271" s="9">
        <v>198208</v>
      </c>
      <c r="B271" s="9">
        <v>0.1114</v>
      </c>
      <c r="C271" s="9">
        <v>-4.1099999999999998E-2</v>
      </c>
      <c r="D271" s="9">
        <v>1.1599999999999999E-2</v>
      </c>
      <c r="E271" s="9">
        <v>-3.5200000000000002E-2</v>
      </c>
      <c r="F271" s="9">
        <v>7.6E-3</v>
      </c>
      <c r="G271" s="9">
        <v>6.2100000000000002E-2</v>
      </c>
      <c r="H271" s="9">
        <v>0.20119999999999999</v>
      </c>
      <c r="I271" s="9">
        <v>9.2600000000000002E-2</v>
      </c>
      <c r="J271" s="9">
        <v>0.10059999999999999</v>
      </c>
      <c r="K271" s="9">
        <v>0.10829999999999999</v>
      </c>
      <c r="L271" s="9">
        <v>0.14460000000000001</v>
      </c>
      <c r="M271" s="9">
        <v>0.11</v>
      </c>
      <c r="N271" s="9">
        <v>0.16930000000000001</v>
      </c>
      <c r="O271" s="9">
        <v>0.12559999999999999</v>
      </c>
      <c r="P271" s="9">
        <v>9.0700000000000003E-2</v>
      </c>
      <c r="Q271" s="9">
        <v>0.1215</v>
      </c>
      <c r="R271" s="9">
        <v>0.15329999999999999</v>
      </c>
      <c r="S271" s="9">
        <v>0.1593</v>
      </c>
      <c r="T271" s="9">
        <v>0.11169999999999999</v>
      </c>
      <c r="U271" s="9">
        <v>0.10730000000000001</v>
      </c>
      <c r="V271" s="9">
        <v>0.1072</v>
      </c>
      <c r="W271" s="9">
        <v>0.1012</v>
      </c>
    </row>
    <row r="272" spans="1:23">
      <c r="A272" s="9">
        <v>198209</v>
      </c>
      <c r="B272" s="9">
        <v>1.29E-2</v>
      </c>
      <c r="C272" s="9">
        <v>2.8899999999999999E-2</v>
      </c>
      <c r="D272" s="9">
        <v>3.3999999999999998E-3</v>
      </c>
      <c r="E272" s="9">
        <v>4.1700000000000001E-2</v>
      </c>
      <c r="F272" s="9">
        <v>5.1000000000000004E-3</v>
      </c>
      <c r="G272" s="9">
        <v>3.5000000000000003E-2</v>
      </c>
      <c r="H272" s="9">
        <v>-1.1000000000000001E-3</v>
      </c>
      <c r="I272" s="9">
        <v>1.43E-2</v>
      </c>
      <c r="J272" s="9">
        <v>8.14E-2</v>
      </c>
      <c r="K272" s="9">
        <v>-3.3E-3</v>
      </c>
      <c r="L272" s="9">
        <v>-7.7999999999999996E-3</v>
      </c>
      <c r="M272" s="9">
        <v>1.8499999999999999E-2</v>
      </c>
      <c r="N272" s="9">
        <v>-1.03E-2</v>
      </c>
      <c r="O272" s="9">
        <v>-5.7000000000000002E-2</v>
      </c>
      <c r="P272" s="9">
        <v>-1.1599999999999999E-2</v>
      </c>
      <c r="Q272" s="9">
        <v>-9.4999999999999998E-3</v>
      </c>
      <c r="R272" s="9">
        <v>-1.8800000000000001E-2</v>
      </c>
      <c r="S272" s="9">
        <v>-2.0899999999999998E-2</v>
      </c>
      <c r="T272" s="9">
        <v>5.7999999999999996E-3</v>
      </c>
      <c r="U272" s="9">
        <v>4.1700000000000001E-2</v>
      </c>
      <c r="V272" s="9">
        <v>5.45E-2</v>
      </c>
      <c r="W272" s="9">
        <v>1.7299999999999999E-2</v>
      </c>
    </row>
    <row r="273" spans="1:23">
      <c r="A273" s="9">
        <v>198210</v>
      </c>
      <c r="B273" s="9">
        <v>0.113</v>
      </c>
      <c r="C273" s="9">
        <v>2.3599999999999999E-2</v>
      </c>
      <c r="D273" s="9">
        <v>-3.6900000000000002E-2</v>
      </c>
      <c r="E273" s="9">
        <v>2.9999999999999997E-4</v>
      </c>
      <c r="F273" s="9">
        <v>5.8999999999999999E-3</v>
      </c>
      <c r="G273" s="9">
        <v>6.8099999999999994E-2</v>
      </c>
      <c r="H273" s="9">
        <v>0.1699</v>
      </c>
      <c r="I273" s="9">
        <v>4.99E-2</v>
      </c>
      <c r="J273" s="9">
        <v>0.12889999999999999</v>
      </c>
      <c r="K273" s="9">
        <v>0.1216</v>
      </c>
      <c r="L273" s="9">
        <v>0.12180000000000001</v>
      </c>
      <c r="M273" s="9">
        <v>8.5800000000000001E-2</v>
      </c>
      <c r="N273" s="9">
        <v>0.17780000000000001</v>
      </c>
      <c r="O273" s="9">
        <v>8.72E-2</v>
      </c>
      <c r="P273" s="9">
        <v>0.14050000000000001</v>
      </c>
      <c r="Q273" s="9">
        <v>0.1399</v>
      </c>
      <c r="R273" s="9">
        <v>0.16489999999999999</v>
      </c>
      <c r="S273" s="9">
        <v>0.15240000000000001</v>
      </c>
      <c r="T273" s="9">
        <v>4.3099999999999999E-2</v>
      </c>
      <c r="U273" s="9">
        <v>0.16070000000000001</v>
      </c>
      <c r="V273" s="9">
        <v>0.14580000000000001</v>
      </c>
      <c r="W273" s="9">
        <v>0.13189999999999999</v>
      </c>
    </row>
    <row r="274" spans="1:23">
      <c r="A274" s="9">
        <v>198211</v>
      </c>
      <c r="B274" s="9">
        <v>4.6699999999999998E-2</v>
      </c>
      <c r="C274" s="9">
        <v>4.7899999999999998E-2</v>
      </c>
      <c r="D274" s="9">
        <v>-1.9199999999999998E-2</v>
      </c>
      <c r="E274" s="9">
        <v>5.8900000000000001E-2</v>
      </c>
      <c r="F274" s="9">
        <v>6.3E-3</v>
      </c>
      <c r="G274" s="9">
        <v>4.5600000000000002E-2</v>
      </c>
      <c r="H274" s="9">
        <v>5.6500000000000002E-2</v>
      </c>
      <c r="I274" s="9">
        <v>-5.3600000000000002E-2</v>
      </c>
      <c r="J274" s="9">
        <v>7.7899999999999997E-2</v>
      </c>
      <c r="K274" s="9">
        <v>8.5900000000000004E-2</v>
      </c>
      <c r="L274" s="9">
        <v>2.3300000000000001E-2</v>
      </c>
      <c r="M274" s="9">
        <v>2.8299999999999999E-2</v>
      </c>
      <c r="N274" s="9">
        <v>0.1108</v>
      </c>
      <c r="O274" s="9">
        <v>3.0200000000000001E-2</v>
      </c>
      <c r="P274" s="9">
        <v>4.9299999999999997E-2</v>
      </c>
      <c r="Q274" s="9">
        <v>8.9800000000000005E-2</v>
      </c>
      <c r="R274" s="9">
        <v>7.1400000000000005E-2</v>
      </c>
      <c r="S274" s="9">
        <v>6.7000000000000004E-2</v>
      </c>
      <c r="T274" s="9">
        <v>-5.1999999999999998E-3</v>
      </c>
      <c r="U274" s="9">
        <v>0.10290000000000001</v>
      </c>
      <c r="V274" s="9">
        <v>5.7799999999999997E-2</v>
      </c>
      <c r="W274" s="9">
        <v>7.0699999999999999E-2</v>
      </c>
    </row>
    <row r="275" spans="1:23">
      <c r="A275" s="9">
        <v>198212</v>
      </c>
      <c r="B275" s="9">
        <v>5.4999999999999997E-3</v>
      </c>
      <c r="C275" s="9">
        <v>-1.8E-3</v>
      </c>
      <c r="D275" s="9">
        <v>2.0000000000000001E-4</v>
      </c>
      <c r="E275" s="9">
        <v>2.0000000000000001E-4</v>
      </c>
      <c r="F275" s="9">
        <v>6.7000000000000002E-3</v>
      </c>
      <c r="G275" s="9">
        <v>-2.0000000000000001E-4</v>
      </c>
      <c r="H275" s="9">
        <v>5.2499999999999998E-2</v>
      </c>
      <c r="I275" s="9">
        <v>4.99E-2</v>
      </c>
      <c r="J275" s="9">
        <v>4.1999999999999997E-3</v>
      </c>
      <c r="K275" s="9">
        <v>-2.86E-2</v>
      </c>
      <c r="L275" s="9">
        <v>-3.0099999999999998E-2</v>
      </c>
      <c r="M275" s="9">
        <v>-1.46E-2</v>
      </c>
      <c r="N275" s="9">
        <v>2.3300000000000001E-2</v>
      </c>
      <c r="O275" s="9">
        <v>5.0200000000000002E-2</v>
      </c>
      <c r="P275" s="9">
        <v>-3.3799999999999997E-2</v>
      </c>
      <c r="Q275" s="9">
        <v>3.2500000000000001E-2</v>
      </c>
      <c r="R275" s="9">
        <v>4.7800000000000002E-2</v>
      </c>
      <c r="S275" s="9">
        <v>4.7000000000000002E-3</v>
      </c>
      <c r="T275" s="9">
        <v>3.6200000000000003E-2</v>
      </c>
      <c r="U275" s="9">
        <v>-3.6200000000000003E-2</v>
      </c>
      <c r="V275" s="9">
        <v>-2.9700000000000001E-2</v>
      </c>
      <c r="W275" s="9">
        <v>-4.8999999999999998E-3</v>
      </c>
    </row>
    <row r="276" spans="1:23">
      <c r="A276" s="9">
        <v>198301</v>
      </c>
      <c r="B276" s="9">
        <v>3.5999999999999997E-2</v>
      </c>
      <c r="C276" s="9">
        <v>2.7E-2</v>
      </c>
      <c r="D276" s="9">
        <v>-8.6E-3</v>
      </c>
      <c r="E276" s="9">
        <v>-1.7000000000000001E-2</v>
      </c>
      <c r="F276" s="9">
        <v>6.8999999999999999E-3</v>
      </c>
      <c r="G276" s="9">
        <v>-7.4000000000000003E-3</v>
      </c>
      <c r="H276" s="9">
        <v>0.1363</v>
      </c>
      <c r="I276" s="9">
        <v>2.9700000000000001E-2</v>
      </c>
      <c r="J276" s="9">
        <v>-1.0999999999999999E-2</v>
      </c>
      <c r="K276" s="9">
        <v>4.4499999999999998E-2</v>
      </c>
      <c r="L276" s="9">
        <v>9.2899999999999996E-2</v>
      </c>
      <c r="M276" s="9">
        <v>1.0699999999999999E-2</v>
      </c>
      <c r="N276" s="9">
        <v>1.3899999999999999E-2</v>
      </c>
      <c r="O276" s="9">
        <v>7.3899999999999993E-2</v>
      </c>
      <c r="P276" s="9">
        <v>5.8200000000000002E-2</v>
      </c>
      <c r="Q276" s="9">
        <v>7.2400000000000006E-2</v>
      </c>
      <c r="R276" s="9">
        <v>1.7600000000000001E-2</v>
      </c>
      <c r="S276" s="9">
        <v>6.1800000000000001E-2</v>
      </c>
      <c r="T276" s="9">
        <v>2.9499999999999998E-2</v>
      </c>
      <c r="U276" s="9">
        <v>-1.5E-3</v>
      </c>
      <c r="V276" s="9">
        <v>-2.0999999999999999E-3</v>
      </c>
      <c r="W276" s="9">
        <v>4.7E-2</v>
      </c>
    </row>
    <row r="277" spans="1:23">
      <c r="A277" s="9">
        <v>198302</v>
      </c>
      <c r="B277" s="9">
        <v>2.5899999999999999E-2</v>
      </c>
      <c r="C277" s="9">
        <v>3.2399999999999998E-2</v>
      </c>
      <c r="D277" s="9">
        <v>6.7999999999999996E-3</v>
      </c>
      <c r="E277" s="9">
        <v>3.8300000000000001E-2</v>
      </c>
      <c r="F277" s="9">
        <v>6.1999999999999998E-3</v>
      </c>
      <c r="G277" s="9">
        <v>1.0699999999999999E-2</v>
      </c>
      <c r="H277" s="9">
        <v>-7.9200000000000007E-2</v>
      </c>
      <c r="I277" s="9">
        <v>-9.9000000000000008E-3</v>
      </c>
      <c r="J277" s="9">
        <v>7.3300000000000004E-2</v>
      </c>
      <c r="K277" s="9">
        <v>6.1699999999999998E-2</v>
      </c>
      <c r="L277" s="9">
        <v>3.8399999999999997E-2</v>
      </c>
      <c r="M277" s="9">
        <v>1.2200000000000001E-2</v>
      </c>
      <c r="N277" s="9">
        <v>3.7499999999999999E-2</v>
      </c>
      <c r="O277" s="9">
        <v>3.32E-2</v>
      </c>
      <c r="P277" s="9">
        <v>4.24E-2</v>
      </c>
      <c r="Q277" s="9">
        <v>2.3300000000000001E-2</v>
      </c>
      <c r="R277" s="9">
        <v>1.06E-2</v>
      </c>
      <c r="S277" s="9">
        <v>5.1999999999999998E-2</v>
      </c>
      <c r="T277" s="9">
        <v>8.3000000000000001E-3</v>
      </c>
      <c r="U277" s="9">
        <v>7.4999999999999997E-2</v>
      </c>
      <c r="V277" s="9">
        <v>4.8500000000000001E-2</v>
      </c>
      <c r="W277" s="9">
        <v>3.1600000000000003E-2</v>
      </c>
    </row>
    <row r="278" spans="1:23">
      <c r="A278" s="9">
        <v>198303</v>
      </c>
      <c r="B278" s="9">
        <v>2.8199999999999999E-2</v>
      </c>
      <c r="C278" s="9">
        <v>1.77E-2</v>
      </c>
      <c r="D278" s="9">
        <v>2.07E-2</v>
      </c>
      <c r="E278" s="9">
        <v>9.2999999999999992E-3</v>
      </c>
      <c r="F278" s="9">
        <v>6.3E-3</v>
      </c>
      <c r="G278" s="9">
        <v>5.33E-2</v>
      </c>
      <c r="H278" s="9">
        <v>3.1699999999999999E-2</v>
      </c>
      <c r="I278" s="9">
        <v>5.5199999999999999E-2</v>
      </c>
      <c r="J278" s="9">
        <v>0.1038</v>
      </c>
      <c r="K278" s="9">
        <v>-3.0200000000000001E-2</v>
      </c>
      <c r="L278" s="9">
        <v>6.9999999999999902E-4</v>
      </c>
      <c r="M278" s="9">
        <v>3.7100000000000001E-2</v>
      </c>
      <c r="N278" s="9">
        <v>5.1700000000000003E-2</v>
      </c>
      <c r="O278" s="9">
        <v>2.3E-2</v>
      </c>
      <c r="P278" s="9">
        <v>1.41E-2</v>
      </c>
      <c r="Q278" s="9">
        <v>-2E-3</v>
      </c>
      <c r="R278" s="9">
        <v>-1.15E-2</v>
      </c>
      <c r="S278" s="9">
        <v>3.1399999999999997E-2</v>
      </c>
      <c r="T278" s="9">
        <v>-3.3E-3</v>
      </c>
      <c r="U278" s="9">
        <v>9.3299999999999994E-2</v>
      </c>
      <c r="V278" s="9">
        <v>6.2300000000000001E-2</v>
      </c>
      <c r="W278" s="9">
        <v>2.2100000000000002E-2</v>
      </c>
    </row>
    <row r="279" spans="1:23">
      <c r="A279" s="9">
        <v>198304</v>
      </c>
      <c r="B279" s="9">
        <v>6.6699999999999995E-2</v>
      </c>
      <c r="C279" s="9">
        <v>5.1999999999999998E-3</v>
      </c>
      <c r="D279" s="9">
        <v>5.7999999999999996E-3</v>
      </c>
      <c r="E279" s="9">
        <v>1.8100000000000002E-2</v>
      </c>
      <c r="F279" s="9">
        <v>7.1000000000000004E-3</v>
      </c>
      <c r="G279" s="9">
        <v>4.3799999999999999E-2</v>
      </c>
      <c r="H279" s="9">
        <v>8.3699999999999997E-2</v>
      </c>
      <c r="I279" s="9">
        <v>8.7999999999999995E-2</v>
      </c>
      <c r="J279" s="9">
        <v>7.9100000000000004E-2</v>
      </c>
      <c r="K279" s="9">
        <v>5.3499999999999999E-2</v>
      </c>
      <c r="L279" s="9">
        <v>8.1699999999999995E-2</v>
      </c>
      <c r="M279" s="9">
        <v>4.5400000000000003E-2</v>
      </c>
      <c r="N279" s="9">
        <v>4.82E-2</v>
      </c>
      <c r="O279" s="9">
        <v>2.3400000000000001E-2</v>
      </c>
      <c r="P279" s="9">
        <v>4.4600000000000001E-2</v>
      </c>
      <c r="Q279" s="9">
        <v>6.2700000000000006E-2</v>
      </c>
      <c r="R279" s="9">
        <v>0.15040000000000001</v>
      </c>
      <c r="S279" s="9">
        <v>4.2799999999999998E-2</v>
      </c>
      <c r="T279" s="9">
        <v>4.07E-2</v>
      </c>
      <c r="U279" s="9">
        <v>8.5300000000000001E-2</v>
      </c>
      <c r="V279" s="9">
        <v>8.3000000000000004E-2</v>
      </c>
      <c r="W279" s="9">
        <v>6.0699999999999997E-2</v>
      </c>
    </row>
    <row r="280" spans="1:23">
      <c r="A280" s="9">
        <v>198305</v>
      </c>
      <c r="B280" s="9">
        <v>5.1999999999999998E-3</v>
      </c>
      <c r="C280" s="9">
        <v>6.1499999999999999E-2</v>
      </c>
      <c r="D280" s="9">
        <v>-1.41E-2</v>
      </c>
      <c r="E280" s="9">
        <v>-1.5900000000000001E-2</v>
      </c>
      <c r="F280" s="9">
        <v>6.8999999999999999E-3</v>
      </c>
      <c r="G280" s="9">
        <v>-1.52E-2</v>
      </c>
      <c r="H280" s="9">
        <v>5.6500000000000002E-2</v>
      </c>
      <c r="I280" s="9">
        <v>7.4000000000000003E-3</v>
      </c>
      <c r="J280" s="9">
        <v>2.8E-3</v>
      </c>
      <c r="K280" s="9">
        <v>-5.11E-2</v>
      </c>
      <c r="L280" s="9">
        <v>3.7600000000000001E-2</v>
      </c>
      <c r="M280" s="9">
        <v>-4.7800000000000002E-2</v>
      </c>
      <c r="N280" s="9">
        <v>2.1700000000000001E-2</v>
      </c>
      <c r="O280" s="9">
        <v>8.8200000000000001E-2</v>
      </c>
      <c r="P280" s="9">
        <v>4.2200000000000001E-2</v>
      </c>
      <c r="Q280" s="9">
        <v>2.3199999999999998E-2</v>
      </c>
      <c r="R280" s="9">
        <v>-2.6599999999999999E-2</v>
      </c>
      <c r="S280" s="9">
        <v>2.7300000000000001E-2</v>
      </c>
      <c r="T280" s="9">
        <v>1.9300000000000001E-2</v>
      </c>
      <c r="U280" s="9">
        <v>-7.9000000000000008E-3</v>
      </c>
      <c r="V280" s="9">
        <v>-9.9999999999999395E-5</v>
      </c>
      <c r="W280" s="9">
        <v>8.2000000000000007E-3</v>
      </c>
    </row>
    <row r="281" spans="1:23">
      <c r="A281" s="9">
        <v>198306</v>
      </c>
      <c r="B281" s="9">
        <v>3.0700000000000002E-2</v>
      </c>
      <c r="C281" s="9">
        <v>8.9999999999999993E-3</v>
      </c>
      <c r="D281" s="9">
        <v>-3.8899999999999997E-2</v>
      </c>
      <c r="E281" s="9">
        <v>1.78E-2</v>
      </c>
      <c r="F281" s="9">
        <v>6.7000000000000002E-3</v>
      </c>
      <c r="G281" s="9">
        <v>9.2999999999999992E-3</v>
      </c>
      <c r="H281" s="9">
        <v>3.5000000000000001E-3</v>
      </c>
      <c r="I281" s="9">
        <v>6.0299999999999999E-2</v>
      </c>
      <c r="J281" s="9">
        <v>7.3499999999999996E-2</v>
      </c>
      <c r="K281" s="9">
        <v>4.5499999999999999E-2</v>
      </c>
      <c r="L281" s="9">
        <v>3.8E-3</v>
      </c>
      <c r="M281" s="9">
        <v>4.2999999999999997E-2</v>
      </c>
      <c r="N281" s="9">
        <v>-8.0000000000000002E-3</v>
      </c>
      <c r="O281" s="9">
        <v>-2.6499999999999999E-2</v>
      </c>
      <c r="P281" s="9">
        <v>6.4999999999999997E-3</v>
      </c>
      <c r="Q281" s="9">
        <v>5.0799999999999998E-2</v>
      </c>
      <c r="R281" s="9">
        <v>0.11940000000000001</v>
      </c>
      <c r="S281" s="9">
        <v>6.9699999999999998E-2</v>
      </c>
      <c r="T281" s="9">
        <v>-1.0800000000000001E-2</v>
      </c>
      <c r="U281" s="9">
        <v>5.21E-2</v>
      </c>
      <c r="V281" s="9">
        <v>-4.1000000000000003E-3</v>
      </c>
      <c r="W281" s="9">
        <v>2.3300000000000001E-2</v>
      </c>
    </row>
    <row r="282" spans="1:23">
      <c r="A282" s="9">
        <v>198307</v>
      </c>
      <c r="B282" s="9">
        <v>-4.07E-2</v>
      </c>
      <c r="C282" s="9">
        <v>1.4800000000000001E-2</v>
      </c>
      <c r="D282" s="9">
        <v>5.5800000000000002E-2</v>
      </c>
      <c r="E282" s="9">
        <v>-3.1300000000000001E-2</v>
      </c>
      <c r="F282" s="9">
        <v>7.4000000000000003E-3</v>
      </c>
      <c r="G282" s="9">
        <v>-2.9100000000000001E-2</v>
      </c>
      <c r="H282" s="9">
        <v>-5.7599999999999998E-2</v>
      </c>
      <c r="I282" s="9">
        <v>-3.32E-2</v>
      </c>
      <c r="J282" s="9">
        <v>-5.16E-2</v>
      </c>
      <c r="K282" s="9">
        <v>-5.8500000000000003E-2</v>
      </c>
      <c r="L282" s="9">
        <v>-5.7999999999999996E-3</v>
      </c>
      <c r="M282" s="9">
        <v>-4.2700000000000002E-2</v>
      </c>
      <c r="N282" s="9">
        <v>-4.5999999999999999E-2</v>
      </c>
      <c r="O282" s="9">
        <v>-1.5100000000000001E-2</v>
      </c>
      <c r="P282" s="9">
        <v>-5.4999999999999997E-3</v>
      </c>
      <c r="Q282" s="9">
        <v>-5.4399999999999997E-2</v>
      </c>
      <c r="R282" s="9">
        <v>-2.1299999999999999E-2</v>
      </c>
      <c r="S282" s="9">
        <v>-5.6399999999999999E-2</v>
      </c>
      <c r="T282" s="9">
        <v>3.0999999999999999E-3</v>
      </c>
      <c r="U282" s="9">
        <v>-2.9399999999999999E-2</v>
      </c>
      <c r="V282" s="9">
        <v>-3.6299999999999999E-2</v>
      </c>
      <c r="W282" s="9">
        <v>-6.0100000000000001E-2</v>
      </c>
    </row>
    <row r="283" spans="1:23">
      <c r="A283" s="9">
        <v>198308</v>
      </c>
      <c r="B283" s="9">
        <v>-5.0000000000000001E-3</v>
      </c>
      <c r="C283" s="9">
        <v>-4.2900000000000001E-2</v>
      </c>
      <c r="D283" s="9">
        <v>5.5399999999999998E-2</v>
      </c>
      <c r="E283" s="9">
        <v>-5.4399999999999997E-2</v>
      </c>
      <c r="F283" s="9">
        <v>7.6E-3</v>
      </c>
      <c r="G283" s="9">
        <v>9.4000000000000004E-3</v>
      </c>
      <c r="H283" s="9">
        <v>1.1000000000000001E-3</v>
      </c>
      <c r="I283" s="9">
        <v>6.5799999999999997E-2</v>
      </c>
      <c r="J283" s="9">
        <v>-5.3100000000000001E-2</v>
      </c>
      <c r="K283" s="9">
        <v>-1.7899999999999999E-2</v>
      </c>
      <c r="L283" s="9">
        <v>6.2300000000000001E-2</v>
      </c>
      <c r="M283" s="9">
        <v>3.0000000000000001E-3</v>
      </c>
      <c r="N283" s="9">
        <v>-5.04E-2</v>
      </c>
      <c r="O283" s="9">
        <v>6.7699999999999996E-2</v>
      </c>
      <c r="P283" s="9">
        <v>-2.2700000000000001E-2</v>
      </c>
      <c r="Q283" s="9">
        <v>-1.38E-2</v>
      </c>
      <c r="R283" s="9">
        <v>-4.6100000000000002E-2</v>
      </c>
      <c r="S283" s="9">
        <v>-4.5600000000000002E-2</v>
      </c>
      <c r="T283" s="9">
        <v>7.4000000000000003E-3</v>
      </c>
      <c r="U283" s="9">
        <v>-6.1499999999999999E-2</v>
      </c>
      <c r="V283" s="9">
        <v>3.00000000000001E-4</v>
      </c>
      <c r="W283" s="9">
        <v>-2.2800000000000001E-2</v>
      </c>
    </row>
    <row r="284" spans="1:23">
      <c r="A284" s="9">
        <v>198309</v>
      </c>
      <c r="B284" s="9">
        <v>9.1999999999999998E-3</v>
      </c>
      <c r="C284" s="9">
        <v>5.5999999999999999E-3</v>
      </c>
      <c r="D284" s="9">
        <v>1.06E-2</v>
      </c>
      <c r="E284" s="9">
        <v>-1.1000000000000001E-3</v>
      </c>
      <c r="F284" s="9">
        <v>7.6E-3</v>
      </c>
      <c r="G284" s="9">
        <v>4.6100000000000002E-2</v>
      </c>
      <c r="H284" s="9">
        <v>-6.6000000000000003E-2</v>
      </c>
      <c r="I284" s="9">
        <v>-5.7599999999999998E-2</v>
      </c>
      <c r="J284" s="9">
        <v>8.2000000000000007E-3</v>
      </c>
      <c r="K284" s="9">
        <v>2.1399999999999999E-2</v>
      </c>
      <c r="L284" s="9">
        <v>-1.1599999999999999E-2</v>
      </c>
      <c r="M284" s="9">
        <v>2.5100000000000001E-2</v>
      </c>
      <c r="N284" s="9">
        <v>2.5999999999999999E-2</v>
      </c>
      <c r="O284" s="9">
        <v>-2.8500000000000001E-2</v>
      </c>
      <c r="P284" s="9">
        <v>-6.9999999999999999E-4</v>
      </c>
      <c r="Q284" s="9">
        <v>2.07E-2</v>
      </c>
      <c r="R284" s="9">
        <v>4.24E-2</v>
      </c>
      <c r="S284" s="9">
        <v>2.5999999999999999E-2</v>
      </c>
      <c r="T284" s="9">
        <v>3.9E-2</v>
      </c>
      <c r="U284" s="9">
        <v>1.44E-2</v>
      </c>
      <c r="V284" s="9">
        <v>1.2200000000000001E-2</v>
      </c>
      <c r="W284" s="9">
        <v>1.4200000000000001E-2</v>
      </c>
    </row>
    <row r="285" spans="1:23">
      <c r="A285" s="9">
        <v>198310</v>
      </c>
      <c r="B285" s="9">
        <v>-3.44E-2</v>
      </c>
      <c r="C285" s="9">
        <v>-3.5999999999999997E-2</v>
      </c>
      <c r="D285" s="9">
        <v>0.05</v>
      </c>
      <c r="E285" s="9">
        <v>-4.5600000000000002E-2</v>
      </c>
      <c r="F285" s="9">
        <v>7.6E-3</v>
      </c>
      <c r="G285" s="9">
        <v>1.4E-2</v>
      </c>
      <c r="H285" s="9">
        <v>-0.1036</v>
      </c>
      <c r="I285" s="9">
        <v>-2.8299999999999999E-2</v>
      </c>
      <c r="J285" s="9">
        <v>-5.2299999999999999E-2</v>
      </c>
      <c r="K285" s="9">
        <v>-3.0499999999999999E-2</v>
      </c>
      <c r="L285" s="9">
        <v>-3.8199999999999998E-2</v>
      </c>
      <c r="M285" s="9">
        <v>1.2999999999999999E-3</v>
      </c>
      <c r="N285" s="9">
        <v>-5.5100000000000003E-2</v>
      </c>
      <c r="O285" s="9">
        <v>-5.9299999999999999E-2</v>
      </c>
      <c r="P285" s="9">
        <v>-1.3100000000000001E-2</v>
      </c>
      <c r="Q285" s="9">
        <v>-6.2600000000000003E-2</v>
      </c>
      <c r="R285" s="9">
        <v>1.29E-2</v>
      </c>
      <c r="S285" s="9">
        <v>-1.1900000000000001E-2</v>
      </c>
      <c r="T285" s="9">
        <v>2.3099999999999999E-2</v>
      </c>
      <c r="U285" s="9">
        <v>-1.2999999999999999E-2</v>
      </c>
      <c r="V285" s="9">
        <v>-3.7100000000000001E-2</v>
      </c>
      <c r="W285" s="9">
        <v>-6.5000000000000002E-2</v>
      </c>
    </row>
    <row r="286" spans="1:23">
      <c r="A286" s="9">
        <v>198311</v>
      </c>
      <c r="B286" s="9">
        <v>2.1600000000000001E-2</v>
      </c>
      <c r="C286" s="9">
        <v>2.0500000000000001E-2</v>
      </c>
      <c r="D286" s="9">
        <v>-6.4999999999999997E-3</v>
      </c>
      <c r="E286" s="9">
        <v>-8.0000000000000004E-4</v>
      </c>
      <c r="F286" s="9">
        <v>7.0000000000000001E-3</v>
      </c>
      <c r="G286" s="9">
        <v>1.7399999999999999E-2</v>
      </c>
      <c r="H286" s="9">
        <v>8.1600000000000006E-2</v>
      </c>
      <c r="I286" s="9">
        <v>-1.3899999999999999E-2</v>
      </c>
      <c r="J286" s="9">
        <v>2.7E-2</v>
      </c>
      <c r="K286" s="9">
        <v>8.14E-2</v>
      </c>
      <c r="L286" s="9">
        <v>2.06E-2</v>
      </c>
      <c r="M286" s="9">
        <v>-1.32E-2</v>
      </c>
      <c r="N286" s="9">
        <v>6.7100000000000007E-2</v>
      </c>
      <c r="O286" s="9">
        <v>8.7400000000000005E-2</v>
      </c>
      <c r="P286" s="9">
        <v>5.6099999999999997E-2</v>
      </c>
      <c r="Q286" s="9">
        <v>1.6400000000000001E-2</v>
      </c>
      <c r="R286" s="9">
        <v>-1.09E-2</v>
      </c>
      <c r="S286" s="9">
        <v>7.0900000000000005E-2</v>
      </c>
      <c r="T286" s="9">
        <v>-2.2599999999999999E-2</v>
      </c>
      <c r="U286" s="9">
        <v>3.6600000000000001E-2</v>
      </c>
      <c r="V286" s="9">
        <v>3.2199999999999999E-2</v>
      </c>
      <c r="W286" s="9">
        <v>3.2099999999999997E-2</v>
      </c>
    </row>
    <row r="287" spans="1:23">
      <c r="A287" s="9">
        <v>198312</v>
      </c>
      <c r="B287" s="9">
        <v>-1.78E-2</v>
      </c>
      <c r="C287" s="9">
        <v>-2.8E-3</v>
      </c>
      <c r="D287" s="9">
        <v>1.6799999999999999E-2</v>
      </c>
      <c r="E287" s="9">
        <v>7.7000000000000002E-3</v>
      </c>
      <c r="F287" s="9">
        <v>7.3000000000000001E-3</v>
      </c>
      <c r="G287" s="9">
        <v>-1.2999999999999999E-2</v>
      </c>
      <c r="H287" s="9">
        <v>-2.7E-2</v>
      </c>
      <c r="I287" s="9">
        <v>1.2500000000000001E-2</v>
      </c>
      <c r="J287" s="9">
        <v>-3.5999999999999997E-2</v>
      </c>
      <c r="K287" s="9">
        <v>5.0000000000000001E-3</v>
      </c>
      <c r="L287" s="9">
        <v>-3.9399999999999998E-2</v>
      </c>
      <c r="M287" s="9">
        <v>-3.5999999999999997E-2</v>
      </c>
      <c r="N287" s="9">
        <v>-1.9E-2</v>
      </c>
      <c r="O287" s="9">
        <v>6.6E-3</v>
      </c>
      <c r="P287" s="9">
        <v>-1.6799999999999999E-2</v>
      </c>
      <c r="Q287" s="9">
        <v>7.1000000000000004E-3</v>
      </c>
      <c r="R287" s="9">
        <v>6.0000000000000001E-3</v>
      </c>
      <c r="S287" s="9">
        <v>-1.84E-2</v>
      </c>
      <c r="T287" s="9">
        <v>-4.3700000000000003E-2</v>
      </c>
      <c r="U287" s="9">
        <v>-6.5600000000000006E-2</v>
      </c>
      <c r="V287" s="9">
        <v>-1.46E-2</v>
      </c>
      <c r="W287" s="9">
        <v>-2.4400000000000002E-2</v>
      </c>
    </row>
    <row r="288" spans="1:23">
      <c r="A288" s="9">
        <v>198401</v>
      </c>
      <c r="B288" s="9">
        <v>-1.9199999999999998E-2</v>
      </c>
      <c r="C288" s="9">
        <v>-4.1999999999999997E-3</v>
      </c>
      <c r="D288" s="9">
        <v>7.5999999999999998E-2</v>
      </c>
      <c r="E288" s="9">
        <v>-2.4899999999999999E-2</v>
      </c>
      <c r="F288" s="9">
        <v>7.6E-3</v>
      </c>
      <c r="G288" s="9">
        <v>-3.8E-3</v>
      </c>
      <c r="H288" s="9">
        <v>-2.3599999999999999E-2</v>
      </c>
      <c r="I288" s="9">
        <v>9.2700000000000005E-2</v>
      </c>
      <c r="J288" s="9">
        <v>-7.3499999999999996E-2</v>
      </c>
      <c r="K288" s="9">
        <v>-7.2599999999999998E-2</v>
      </c>
      <c r="L288" s="9">
        <v>-4.7699999999999999E-2</v>
      </c>
      <c r="M288" s="9">
        <v>-5.0000000000000001E-3</v>
      </c>
      <c r="N288" s="9">
        <v>-4.5499999999999999E-2</v>
      </c>
      <c r="O288" s="9">
        <v>-2.69E-2</v>
      </c>
      <c r="P288" s="9">
        <v>-3.09E-2</v>
      </c>
      <c r="Q288" s="9">
        <v>-5.6800000000000003E-2</v>
      </c>
      <c r="R288" s="9">
        <v>-4.1500000000000002E-2</v>
      </c>
      <c r="S288" s="9">
        <v>-4.1099999999999998E-2</v>
      </c>
      <c r="T288" s="9">
        <v>7.3000000000000001E-3</v>
      </c>
      <c r="U288" s="9">
        <v>-7.0900000000000005E-2</v>
      </c>
      <c r="V288" s="9">
        <v>-1.2500000000000001E-2</v>
      </c>
      <c r="W288" s="9">
        <v>-2.9399999999999999E-2</v>
      </c>
    </row>
    <row r="289" spans="1:23">
      <c r="A289" s="9">
        <v>198402</v>
      </c>
      <c r="B289" s="9">
        <v>-4.82E-2</v>
      </c>
      <c r="C289" s="9">
        <v>-1.6799999999999999E-2</v>
      </c>
      <c r="D289" s="9">
        <v>3.3099999999999997E-2</v>
      </c>
      <c r="E289" s="9">
        <v>1.9E-3</v>
      </c>
      <c r="F289" s="9">
        <v>7.1000000000000004E-3</v>
      </c>
      <c r="G289" s="9">
        <v>-5.0099999999999999E-2</v>
      </c>
      <c r="H289" s="9">
        <v>7.7999999999999996E-3</v>
      </c>
      <c r="I289" s="9">
        <v>2.6800000000000001E-2</v>
      </c>
      <c r="J289" s="9">
        <v>-4.3900000000000002E-2</v>
      </c>
      <c r="K289" s="9">
        <v>-6.3799999999999996E-2</v>
      </c>
      <c r="L289" s="9">
        <v>-8.1199999999999994E-2</v>
      </c>
      <c r="M289" s="9">
        <v>-3.4200000000000001E-2</v>
      </c>
      <c r="N289" s="9">
        <v>-6.5100000000000005E-2</v>
      </c>
      <c r="O289" s="9">
        <v>-8.6400000000000005E-2</v>
      </c>
      <c r="P289" s="9">
        <v>-8.2600000000000007E-2</v>
      </c>
      <c r="Q289" s="9">
        <v>-6.6000000000000003E-2</v>
      </c>
      <c r="R289" s="9">
        <v>-7.3899999999999993E-2</v>
      </c>
      <c r="S289" s="9">
        <v>-8.0399999999999999E-2</v>
      </c>
      <c r="T289" s="9">
        <v>-4.07E-2</v>
      </c>
      <c r="U289" s="9">
        <v>-5.16E-2</v>
      </c>
      <c r="V289" s="9">
        <v>-5.28E-2</v>
      </c>
      <c r="W289" s="9">
        <v>-5.7700000000000001E-2</v>
      </c>
    </row>
    <row r="290" spans="1:23">
      <c r="A290" s="9">
        <v>198403</v>
      </c>
      <c r="B290" s="9">
        <v>6.3E-3</v>
      </c>
      <c r="C290" s="9">
        <v>8.0000000000000004E-4</v>
      </c>
      <c r="D290" s="9">
        <v>4.8999999999999998E-3</v>
      </c>
      <c r="E290" s="9">
        <v>1.0999999999999999E-2</v>
      </c>
      <c r="F290" s="9">
        <v>7.3000000000000001E-3</v>
      </c>
      <c r="G290" s="9">
        <v>3.8999999999999998E-3</v>
      </c>
      <c r="H290" s="9">
        <v>4.9399999999999999E-2</v>
      </c>
      <c r="I290" s="9">
        <v>1.1999999999999999E-3</v>
      </c>
      <c r="J290" s="9">
        <v>-8.3999999999999995E-3</v>
      </c>
      <c r="K290" s="9">
        <v>1.34E-2</v>
      </c>
      <c r="L290" s="9">
        <v>5.28E-2</v>
      </c>
      <c r="M290" s="9">
        <v>-6.8999999999999999E-3</v>
      </c>
      <c r="N290" s="9">
        <v>3.5999999999999997E-2</v>
      </c>
      <c r="O290" s="9">
        <v>5.0900000000000001E-2</v>
      </c>
      <c r="P290" s="9">
        <v>2.9399999999999999E-2</v>
      </c>
      <c r="Q290" s="9">
        <v>1.6899999999999998E-2</v>
      </c>
      <c r="R290" s="9">
        <v>-3.32E-2</v>
      </c>
      <c r="S290" s="9">
        <v>-1.5100000000000001E-2</v>
      </c>
      <c r="T290" s="9">
        <v>-9.7000000000000003E-3</v>
      </c>
      <c r="U290" s="9">
        <v>1.1999999999999999E-3</v>
      </c>
      <c r="V290" s="9">
        <v>1.3599999999999999E-2</v>
      </c>
      <c r="W290" s="9">
        <v>-6.7999999999999996E-3</v>
      </c>
    </row>
    <row r="291" spans="1:23">
      <c r="A291" s="9">
        <v>198404</v>
      </c>
      <c r="B291" s="9">
        <v>-5.1999999999999998E-3</v>
      </c>
      <c r="C291" s="9">
        <v>-1.1900000000000001E-2</v>
      </c>
      <c r="D291" s="9">
        <v>1.24E-2</v>
      </c>
      <c r="E291" s="9">
        <v>2.0500000000000001E-2</v>
      </c>
      <c r="F291" s="9">
        <v>8.0999999999999996E-3</v>
      </c>
      <c r="G291" s="9">
        <v>-4.7000000000000002E-3</v>
      </c>
      <c r="H291" s="9">
        <v>-6.6900000000000001E-2</v>
      </c>
      <c r="I291" s="9">
        <v>3.3799999999999997E-2</v>
      </c>
      <c r="J291" s="9">
        <v>-9.7999999999999997E-3</v>
      </c>
      <c r="K291" s="9">
        <v>-5.3E-3</v>
      </c>
      <c r="L291" s="9">
        <v>3.0000000000000001E-3</v>
      </c>
      <c r="M291" s="9">
        <v>-3.00000000000001E-4</v>
      </c>
      <c r="N291" s="9">
        <v>-3.5999999999999997E-2</v>
      </c>
      <c r="O291" s="9">
        <v>-6.2700000000000006E-2</v>
      </c>
      <c r="P291" s="9">
        <v>6.1999999999999998E-3</v>
      </c>
      <c r="Q291" s="9">
        <v>-6.8999999999999999E-3</v>
      </c>
      <c r="R291" s="9">
        <v>6.7000000000000002E-3</v>
      </c>
      <c r="S291" s="9">
        <v>-2.0199999999999999E-2</v>
      </c>
      <c r="T291" s="9">
        <v>-1.2E-2</v>
      </c>
      <c r="U291" s="9">
        <v>-8.0000000000000101E-4</v>
      </c>
      <c r="V291" s="9">
        <v>-2.01E-2</v>
      </c>
      <c r="W291" s="9">
        <v>-2.5999999999999999E-3</v>
      </c>
    </row>
    <row r="292" spans="1:23">
      <c r="A292" s="9">
        <v>198405</v>
      </c>
      <c r="B292" s="9">
        <v>-5.9700000000000003E-2</v>
      </c>
      <c r="C292" s="9">
        <v>4.0000000000000002E-4</v>
      </c>
      <c r="D292" s="9">
        <v>2.3E-3</v>
      </c>
      <c r="E292" s="9">
        <v>1.5299999999999999E-2</v>
      </c>
      <c r="F292" s="9">
        <v>7.7999999999999996E-3</v>
      </c>
      <c r="G292" s="9">
        <v>-2.6700000000000002E-2</v>
      </c>
      <c r="H292" s="9">
        <v>-8.4900000000000003E-2</v>
      </c>
      <c r="I292" s="9">
        <v>-5.5899999999999998E-2</v>
      </c>
      <c r="J292" s="9">
        <v>-6.3700000000000007E-2</v>
      </c>
      <c r="K292" s="9">
        <v>-4.2500000000000003E-2</v>
      </c>
      <c r="L292" s="9">
        <v>-7.7100000000000002E-2</v>
      </c>
      <c r="M292" s="9">
        <v>-4.1599999999999998E-2</v>
      </c>
      <c r="N292" s="9">
        <v>-9.7100000000000006E-2</v>
      </c>
      <c r="O292" s="9">
        <v>-0.1052</v>
      </c>
      <c r="P292" s="9">
        <v>-5.4300000000000001E-2</v>
      </c>
      <c r="Q292" s="9">
        <v>-7.1400000000000005E-2</v>
      </c>
      <c r="R292" s="9">
        <v>-5.6099999999999997E-2</v>
      </c>
      <c r="S292" s="9">
        <v>-4.58E-2</v>
      </c>
      <c r="T292" s="9">
        <v>-1.61E-2</v>
      </c>
      <c r="U292" s="9">
        <v>-5.7500000000000002E-2</v>
      </c>
      <c r="V292" s="9">
        <v>-8.2000000000000003E-2</v>
      </c>
      <c r="W292" s="9">
        <v>-5.9900000000000002E-2</v>
      </c>
    </row>
    <row r="293" spans="1:23">
      <c r="A293" s="9">
        <v>198406</v>
      </c>
      <c r="B293" s="9">
        <v>1.8200000000000001E-2</v>
      </c>
      <c r="C293" s="9">
        <v>-2.8E-3</v>
      </c>
      <c r="D293" s="9">
        <v>-2.63E-2</v>
      </c>
      <c r="E293" s="9">
        <v>-7.0000000000000001E-3</v>
      </c>
      <c r="F293" s="9">
        <v>7.4999999999999997E-3</v>
      </c>
      <c r="G293" s="9">
        <v>5.7099999999999998E-2</v>
      </c>
      <c r="H293" s="9">
        <v>-5.8099999999999999E-2</v>
      </c>
      <c r="I293" s="9">
        <v>-2.8400000000000002E-2</v>
      </c>
      <c r="J293" s="9">
        <v>3.4799999999999998E-2</v>
      </c>
      <c r="K293" s="9">
        <v>9.2999999999999992E-3</v>
      </c>
      <c r="L293" s="9">
        <v>-4.4999999999999997E-3</v>
      </c>
      <c r="M293" s="9">
        <v>4.8500000000000001E-2</v>
      </c>
      <c r="N293" s="9">
        <v>5.8999999999999999E-3</v>
      </c>
      <c r="O293" s="9">
        <v>-2.07E-2</v>
      </c>
      <c r="P293" s="9">
        <v>0.1043</v>
      </c>
      <c r="Q293" s="9">
        <v>3.5000000000000001E-3</v>
      </c>
      <c r="R293" s="9">
        <v>2.35E-2</v>
      </c>
      <c r="S293" s="9">
        <v>5.0500000000000003E-2</v>
      </c>
      <c r="T293" s="9">
        <v>-2.7000000000000001E-3</v>
      </c>
      <c r="U293" s="9">
        <v>7.1900000000000006E-2</v>
      </c>
      <c r="V293" s="9">
        <v>1.55E-2</v>
      </c>
      <c r="W293" s="9">
        <v>5.6099999999999997E-2</v>
      </c>
    </row>
    <row r="294" spans="1:23">
      <c r="A294" s="9">
        <v>198407</v>
      </c>
      <c r="B294" s="9">
        <v>-2.7400000000000001E-2</v>
      </c>
      <c r="C294" s="9">
        <v>-2.2200000000000001E-2</v>
      </c>
      <c r="D294" s="9">
        <v>3.8999999999999998E-3</v>
      </c>
      <c r="E294" s="9">
        <v>2.93E-2</v>
      </c>
      <c r="F294" s="9">
        <v>8.2000000000000007E-3</v>
      </c>
      <c r="G294" s="9">
        <v>-1.9E-2</v>
      </c>
      <c r="H294" s="9">
        <v>-0.13869999999999999</v>
      </c>
      <c r="I294" s="9">
        <v>-8.1100000000000005E-2</v>
      </c>
      <c r="J294" s="9">
        <v>-6.9599999999999995E-2</v>
      </c>
      <c r="K294" s="9">
        <v>-5.0000000000000001E-3</v>
      </c>
      <c r="L294" s="9">
        <v>-2.8899999999999999E-2</v>
      </c>
      <c r="M294" s="9">
        <v>-4.0800000000000003E-2</v>
      </c>
      <c r="N294" s="9">
        <v>-3.8100000000000002E-2</v>
      </c>
      <c r="O294" s="9">
        <v>-9.9900000000000003E-2</v>
      </c>
      <c r="P294" s="9">
        <v>-3.3000000000000002E-2</v>
      </c>
      <c r="Q294" s="9">
        <v>-2.1399999999999999E-2</v>
      </c>
      <c r="R294" s="9">
        <v>3.61E-2</v>
      </c>
      <c r="S294" s="9">
        <v>-5.3E-3</v>
      </c>
      <c r="T294" s="9">
        <v>-8.5000000000000006E-3</v>
      </c>
      <c r="U294" s="9">
        <v>4.1000000000000003E-3</v>
      </c>
      <c r="V294" s="9">
        <v>-1.44E-2</v>
      </c>
      <c r="W294" s="9">
        <v>-1.7600000000000001E-2</v>
      </c>
    </row>
    <row r="295" spans="1:23">
      <c r="A295" s="9">
        <v>198408</v>
      </c>
      <c r="B295" s="9">
        <v>0.1028</v>
      </c>
      <c r="C295" s="9">
        <v>-2.2000000000000001E-3</v>
      </c>
      <c r="D295" s="9">
        <v>-1.83E-2</v>
      </c>
      <c r="E295" s="9">
        <v>-5.6800000000000003E-2</v>
      </c>
      <c r="F295" s="9">
        <v>8.3000000000000001E-3</v>
      </c>
      <c r="G295" s="9">
        <v>6.5100000000000005E-2</v>
      </c>
      <c r="H295" s="9">
        <v>0.18790000000000001</v>
      </c>
      <c r="I295" s="9">
        <v>0.12939999999999999</v>
      </c>
      <c r="J295" s="9">
        <v>8.8400000000000006E-2</v>
      </c>
      <c r="K295" s="9">
        <v>8.3299999999999999E-2</v>
      </c>
      <c r="L295" s="9">
        <v>0.12640000000000001</v>
      </c>
      <c r="M295" s="9">
        <v>7.1300000000000002E-2</v>
      </c>
      <c r="N295" s="9">
        <v>0.1182</v>
      </c>
      <c r="O295" s="9">
        <v>0.13070000000000001</v>
      </c>
      <c r="P295" s="9">
        <v>9.4600000000000004E-2</v>
      </c>
      <c r="Q295" s="9">
        <v>0.12809999999999999</v>
      </c>
      <c r="R295" s="9">
        <v>8.6800000000000002E-2</v>
      </c>
      <c r="S295" s="9">
        <v>0.1143</v>
      </c>
      <c r="T295" s="9">
        <v>6.9199999999999998E-2</v>
      </c>
      <c r="U295" s="9">
        <v>8.2900000000000001E-2</v>
      </c>
      <c r="V295" s="9">
        <v>0.1018</v>
      </c>
      <c r="W295" s="9">
        <v>9.7600000000000006E-2</v>
      </c>
    </row>
    <row r="296" spans="1:23">
      <c r="A296" s="9">
        <v>198409</v>
      </c>
      <c r="B296" s="9">
        <v>-8.0000000000000002E-3</v>
      </c>
      <c r="C296" s="9">
        <v>2.0999999999999999E-3</v>
      </c>
      <c r="D296" s="9">
        <v>5.3100000000000001E-2</v>
      </c>
      <c r="E296" s="9">
        <v>3.6900000000000002E-2</v>
      </c>
      <c r="F296" s="9">
        <v>8.6E-3</v>
      </c>
      <c r="G296" s="9">
        <v>1.6500000000000001E-2</v>
      </c>
      <c r="H296" s="9">
        <v>-6.4999999999999997E-3</v>
      </c>
      <c r="I296" s="9">
        <v>1.1599999999999999E-2</v>
      </c>
      <c r="J296" s="9">
        <v>-2.46E-2</v>
      </c>
      <c r="K296" s="9">
        <v>-3.7699999999999997E-2</v>
      </c>
      <c r="L296" s="9">
        <v>-4.0800000000000003E-2</v>
      </c>
      <c r="M296" s="9">
        <v>-2.12E-2</v>
      </c>
      <c r="N296" s="9">
        <v>-6.9999999999999902E-4</v>
      </c>
      <c r="O296" s="9">
        <v>-4.2599999999999999E-2</v>
      </c>
      <c r="P296" s="9">
        <v>-0.03</v>
      </c>
      <c r="Q296" s="9">
        <v>-4.2599999999999999E-2</v>
      </c>
      <c r="R296" s="9">
        <v>1.7100000000000001E-2</v>
      </c>
      <c r="S296" s="9">
        <v>-1.7000000000000001E-2</v>
      </c>
      <c r="T296" s="9">
        <v>3.95E-2</v>
      </c>
      <c r="U296" s="9">
        <v>-8.3999999999999995E-3</v>
      </c>
      <c r="V296" s="9">
        <v>2.3900000000000001E-2</v>
      </c>
      <c r="W296" s="9">
        <v>-1.44E-2</v>
      </c>
    </row>
    <row r="297" spans="1:23">
      <c r="A297" s="9">
        <v>198410</v>
      </c>
      <c r="B297" s="9">
        <v>-8.3999999999999995E-3</v>
      </c>
      <c r="C297" s="9">
        <v>-1.2E-2</v>
      </c>
      <c r="D297" s="9">
        <v>4.7999999999999996E-3</v>
      </c>
      <c r="E297" s="9">
        <v>3.2199999999999999E-2</v>
      </c>
      <c r="F297" s="9">
        <v>0.01</v>
      </c>
      <c r="G297" s="9">
        <v>1.23E-2</v>
      </c>
      <c r="H297" s="9">
        <v>-6.7699999999999996E-2</v>
      </c>
      <c r="I297" s="9">
        <v>-5.2900000000000003E-2</v>
      </c>
      <c r="J297" s="9">
        <v>-1.4500000000000001E-2</v>
      </c>
      <c r="K297" s="9">
        <v>-3.5999999999999999E-3</v>
      </c>
      <c r="L297" s="9">
        <v>-2.1399999999999999E-2</v>
      </c>
      <c r="M297" s="9">
        <v>1.8499999999999999E-2</v>
      </c>
      <c r="N297" s="9">
        <v>-6.8999999999999999E-3</v>
      </c>
      <c r="O297" s="9">
        <v>-2.8400000000000002E-2</v>
      </c>
      <c r="P297" s="9">
        <v>-4.0000000000000099E-4</v>
      </c>
      <c r="Q297" s="9">
        <v>-1.5299999999999999E-2</v>
      </c>
      <c r="R297" s="9">
        <v>1.9800000000000002E-2</v>
      </c>
      <c r="S297" s="9">
        <v>3.6400000000000002E-2</v>
      </c>
      <c r="T297" s="9">
        <v>2.3199999999999998E-2</v>
      </c>
      <c r="U297" s="9">
        <v>-2.07E-2</v>
      </c>
      <c r="V297" s="9">
        <v>2E-3</v>
      </c>
      <c r="W297" s="9">
        <v>-2.7199999999999998E-2</v>
      </c>
    </row>
    <row r="298" spans="1:23">
      <c r="A298" s="9">
        <v>198411</v>
      </c>
      <c r="B298" s="9">
        <v>-1.7600000000000001E-2</v>
      </c>
      <c r="C298" s="9">
        <v>-6.1999999999999998E-3</v>
      </c>
      <c r="D298" s="9">
        <v>4.0399999999999998E-2</v>
      </c>
      <c r="E298" s="9">
        <v>1.7000000000000001E-2</v>
      </c>
      <c r="F298" s="9">
        <v>7.3000000000000001E-3</v>
      </c>
      <c r="G298" s="9">
        <v>-1.12E-2</v>
      </c>
      <c r="H298" s="9">
        <v>-1.6299999999999999E-2</v>
      </c>
      <c r="I298" s="9">
        <v>-1.8700000000000001E-2</v>
      </c>
      <c r="J298" s="9">
        <v>-9.7999999999999997E-3</v>
      </c>
      <c r="K298" s="9">
        <v>-2.2499999999999999E-2</v>
      </c>
      <c r="L298" s="9">
        <v>-1.1299999999999999E-2</v>
      </c>
      <c r="M298" s="9">
        <v>-3.0999999999999999E-3</v>
      </c>
      <c r="N298" s="9">
        <v>-7.9000000000000008E-3</v>
      </c>
      <c r="O298" s="9">
        <v>-1.83E-2</v>
      </c>
      <c r="P298" s="9">
        <v>-3.3399999999999999E-2</v>
      </c>
      <c r="Q298" s="9">
        <v>-3.9100000000000003E-2</v>
      </c>
      <c r="R298" s="9">
        <v>-3.6900000000000002E-2</v>
      </c>
      <c r="S298" s="9">
        <v>-3.8600000000000002E-2</v>
      </c>
      <c r="T298" s="9">
        <v>2.3E-2</v>
      </c>
      <c r="U298" s="9">
        <v>-3.8199999999999998E-2</v>
      </c>
      <c r="V298" s="9">
        <v>-4.3E-3</v>
      </c>
      <c r="W298" s="9">
        <v>-1.8800000000000001E-2</v>
      </c>
    </row>
    <row r="299" spans="1:23">
      <c r="A299" s="9">
        <v>198412</v>
      </c>
      <c r="B299" s="9">
        <v>1.84E-2</v>
      </c>
      <c r="C299" s="9">
        <v>-5.7999999999999996E-3</v>
      </c>
      <c r="D299" s="9">
        <v>-1.4E-3</v>
      </c>
      <c r="E299" s="9">
        <v>1.5299999999999999E-2</v>
      </c>
      <c r="F299" s="9">
        <v>6.4000000000000003E-3</v>
      </c>
      <c r="G299" s="9">
        <v>1.7899999999999999E-2</v>
      </c>
      <c r="H299" s="9">
        <v>-3.49E-2</v>
      </c>
      <c r="I299" s="9">
        <v>-1.1900000000000001E-2</v>
      </c>
      <c r="J299" s="9">
        <v>3.3E-3</v>
      </c>
      <c r="K299" s="9">
        <v>2.07E-2</v>
      </c>
      <c r="L299" s="9">
        <v>-4.0000000000000002E-4</v>
      </c>
      <c r="M299" s="9">
        <v>2.3199999999999998E-2</v>
      </c>
      <c r="N299" s="9">
        <v>1.2500000000000001E-2</v>
      </c>
      <c r="O299" s="9">
        <v>1.6299999999999999E-2</v>
      </c>
      <c r="P299" s="9">
        <v>1.9E-2</v>
      </c>
      <c r="Q299" s="9">
        <v>1.7000000000000001E-2</v>
      </c>
      <c r="R299" s="9">
        <v>4.1700000000000001E-2</v>
      </c>
      <c r="S299" s="9">
        <v>3.4700000000000002E-2</v>
      </c>
      <c r="T299" s="9">
        <v>0.02</v>
      </c>
      <c r="U299" s="9">
        <v>-7.4999999999999997E-3</v>
      </c>
      <c r="V299" s="9">
        <v>3.8300000000000001E-2</v>
      </c>
      <c r="W299" s="9">
        <v>2.9700000000000001E-2</v>
      </c>
    </row>
    <row r="300" spans="1:23">
      <c r="A300" s="9">
        <v>198501</v>
      </c>
      <c r="B300" s="9">
        <v>7.9899999999999999E-2</v>
      </c>
      <c r="C300" s="9">
        <v>3.2599999999999997E-2</v>
      </c>
      <c r="D300" s="9">
        <v>-5.3900000000000003E-2</v>
      </c>
      <c r="E300" s="9">
        <v>-6.9099999999999995E-2</v>
      </c>
      <c r="F300" s="9">
        <v>6.4999999999999997E-3</v>
      </c>
      <c r="G300" s="9">
        <v>1.3599999999999999E-2</v>
      </c>
      <c r="H300" s="9">
        <v>0.15140000000000001</v>
      </c>
      <c r="I300" s="9">
        <v>5.9499999999999997E-2</v>
      </c>
      <c r="J300" s="9">
        <v>0.11070000000000001</v>
      </c>
      <c r="K300" s="9">
        <v>9.2100000000000001E-2</v>
      </c>
      <c r="L300" s="9">
        <v>6.3899999999999998E-2</v>
      </c>
      <c r="M300" s="9">
        <v>3.7900000000000003E-2</v>
      </c>
      <c r="N300" s="9">
        <v>0.11940000000000001</v>
      </c>
      <c r="O300" s="9">
        <v>9.8699999999999996E-2</v>
      </c>
      <c r="P300" s="9">
        <v>4.9099999999999998E-2</v>
      </c>
      <c r="Q300" s="9">
        <v>0.1145</v>
      </c>
      <c r="R300" s="9">
        <v>8.2100000000000006E-2</v>
      </c>
      <c r="S300" s="9">
        <v>9.2799999999999994E-2</v>
      </c>
      <c r="T300" s="9">
        <v>1.7399999999999999E-2</v>
      </c>
      <c r="U300" s="9">
        <v>0.1195</v>
      </c>
      <c r="V300" s="9">
        <v>8.2000000000000003E-2</v>
      </c>
      <c r="W300" s="9">
        <v>8.72E-2</v>
      </c>
    </row>
    <row r="301" spans="1:23">
      <c r="A301" s="9">
        <v>198502</v>
      </c>
      <c r="B301" s="9">
        <v>1.2200000000000001E-2</v>
      </c>
      <c r="C301" s="9">
        <v>7.7999999999999996E-3</v>
      </c>
      <c r="D301" s="9">
        <v>-1.6999999999999999E-3</v>
      </c>
      <c r="E301" s="9">
        <v>1.8200000000000001E-2</v>
      </c>
      <c r="F301" s="9">
        <v>5.7999999999999996E-3</v>
      </c>
      <c r="G301" s="9">
        <v>4.7399999999999998E-2</v>
      </c>
      <c r="H301" s="9">
        <v>-4.6399999999999997E-2</v>
      </c>
      <c r="I301" s="9">
        <v>3.3599999999999998E-2</v>
      </c>
      <c r="J301" s="9">
        <v>1.84E-2</v>
      </c>
      <c r="K301" s="9">
        <v>-2.0999999999999999E-3</v>
      </c>
      <c r="L301" s="9">
        <v>1.95E-2</v>
      </c>
      <c r="M301" s="9">
        <v>3.6200000000000003E-2</v>
      </c>
      <c r="N301" s="9">
        <v>-5.7000000000000002E-3</v>
      </c>
      <c r="O301" s="9">
        <v>-9.4000000000000004E-3</v>
      </c>
      <c r="P301" s="9">
        <v>2.2499999999999999E-2</v>
      </c>
      <c r="Q301" s="9">
        <v>-1.9099999999999999E-2</v>
      </c>
      <c r="R301" s="9">
        <v>-2.9899999999999999E-2</v>
      </c>
      <c r="S301" s="9">
        <v>3.4200000000000001E-2</v>
      </c>
      <c r="T301" s="9">
        <v>8.0999999999999996E-3</v>
      </c>
      <c r="U301" s="9">
        <v>1.9900000000000001E-2</v>
      </c>
      <c r="V301" s="9">
        <v>1.5800000000000002E-2</v>
      </c>
      <c r="W301" s="9">
        <v>1.8599999999999998E-2</v>
      </c>
    </row>
    <row r="302" spans="1:23">
      <c r="A302" s="9">
        <v>198503</v>
      </c>
      <c r="B302" s="9">
        <v>-8.3999999999999995E-3</v>
      </c>
      <c r="C302" s="9">
        <v>-1.11E-2</v>
      </c>
      <c r="D302" s="9">
        <v>4.0300000000000002E-2</v>
      </c>
      <c r="E302" s="9">
        <v>1.6799999999999999E-2</v>
      </c>
      <c r="F302" s="9">
        <v>6.1999999999999998E-3</v>
      </c>
      <c r="G302" s="9">
        <v>5.5E-2</v>
      </c>
      <c r="H302" s="9">
        <v>4.5400000000000003E-2</v>
      </c>
      <c r="I302" s="9">
        <v>0.01</v>
      </c>
      <c r="J302" s="9">
        <v>-9.1000000000000004E-3</v>
      </c>
      <c r="K302" s="9">
        <v>-4.9000000000000002E-2</v>
      </c>
      <c r="L302" s="9">
        <v>-0.03</v>
      </c>
      <c r="M302" s="9">
        <v>2.4400000000000002E-2</v>
      </c>
      <c r="N302" s="9">
        <v>-5.2299999999999999E-2</v>
      </c>
      <c r="O302" s="9">
        <v>-3.9199999999999999E-2</v>
      </c>
      <c r="P302" s="9">
        <v>-4.0399999999999998E-2</v>
      </c>
      <c r="Q302" s="9">
        <v>-6.8000000000000005E-2</v>
      </c>
      <c r="R302" s="9">
        <v>-5.45E-2</v>
      </c>
      <c r="S302" s="9">
        <v>-4.0599999999999997E-2</v>
      </c>
      <c r="T302" s="9">
        <v>5.4899999999999997E-2</v>
      </c>
      <c r="U302" s="9">
        <v>-1.04E-2</v>
      </c>
      <c r="V302" s="9">
        <v>-5.0000000000000001E-3</v>
      </c>
      <c r="W302" s="9">
        <v>8.0999999999999996E-3</v>
      </c>
    </row>
    <row r="303" spans="1:23">
      <c r="A303" s="9">
        <v>198504</v>
      </c>
      <c r="B303" s="9">
        <v>-9.5999999999999992E-3</v>
      </c>
      <c r="C303" s="9">
        <v>1.6999999999999999E-3</v>
      </c>
      <c r="D303" s="9">
        <v>3.7100000000000001E-2</v>
      </c>
      <c r="E303" s="9">
        <v>3.0599999999999999E-2</v>
      </c>
      <c r="F303" s="9">
        <v>7.1999999999999998E-3</v>
      </c>
      <c r="G303" s="9">
        <v>-2.0400000000000001E-2</v>
      </c>
      <c r="H303" s="9">
        <v>-2.8799999999999999E-2</v>
      </c>
      <c r="I303" s="9">
        <v>2.8500000000000001E-2</v>
      </c>
      <c r="J303" s="9">
        <v>-1.21E-2</v>
      </c>
      <c r="K303" s="9">
        <v>-1.9599999999999999E-2</v>
      </c>
      <c r="L303" s="9">
        <v>7.0000000000000097E-4</v>
      </c>
      <c r="M303" s="9">
        <v>-3.4700000000000002E-2</v>
      </c>
      <c r="N303" s="9">
        <v>-1.6799999999999999E-2</v>
      </c>
      <c r="O303" s="9">
        <v>-5.5899999999999998E-2</v>
      </c>
      <c r="P303" s="9">
        <v>-4.9700000000000001E-2</v>
      </c>
      <c r="Q303" s="9">
        <v>-3.9699999999999999E-2</v>
      </c>
      <c r="R303" s="9">
        <v>-4.87E-2</v>
      </c>
      <c r="S303" s="9">
        <v>-4.0399999999999998E-2</v>
      </c>
      <c r="T303" s="9">
        <v>8.9999999999999993E-3</v>
      </c>
      <c r="U303" s="9">
        <v>-4.1000000000000003E-3</v>
      </c>
      <c r="V303" s="9">
        <v>1.83E-2</v>
      </c>
      <c r="W303" s="9">
        <v>-1.49E-2</v>
      </c>
    </row>
    <row r="304" spans="1:23">
      <c r="A304" s="9">
        <v>198505</v>
      </c>
      <c r="B304" s="9">
        <v>5.0900000000000001E-2</v>
      </c>
      <c r="C304" s="9">
        <v>-2.2700000000000001E-2</v>
      </c>
      <c r="D304" s="9">
        <v>-8.6999999999999994E-3</v>
      </c>
      <c r="E304" s="9">
        <v>0.04</v>
      </c>
      <c r="F304" s="9">
        <v>6.6E-3</v>
      </c>
      <c r="G304" s="9">
        <v>9.9699999999999997E-2</v>
      </c>
      <c r="H304" s="9">
        <v>2.1499999999999998E-2</v>
      </c>
      <c r="I304" s="9">
        <v>3.3E-3</v>
      </c>
      <c r="J304" s="9">
        <v>7.6899999999999996E-2</v>
      </c>
      <c r="K304" s="9">
        <v>4.1700000000000001E-2</v>
      </c>
      <c r="L304" s="9">
        <v>7.1300000000000002E-2</v>
      </c>
      <c r="M304" s="9">
        <v>6.4299999999999996E-2</v>
      </c>
      <c r="N304" s="9">
        <v>5.3800000000000001E-2</v>
      </c>
      <c r="O304" s="9">
        <v>1.01E-2</v>
      </c>
      <c r="P304" s="9">
        <v>4.7600000000000003E-2</v>
      </c>
      <c r="Q304" s="9">
        <v>2.76E-2</v>
      </c>
      <c r="R304" s="9">
        <v>6.25E-2</v>
      </c>
      <c r="S304" s="9">
        <v>9.6100000000000005E-2</v>
      </c>
      <c r="T304" s="9">
        <v>4.8500000000000001E-2</v>
      </c>
      <c r="U304" s="9">
        <v>0.1055</v>
      </c>
      <c r="V304" s="9">
        <v>5.5899999999999998E-2</v>
      </c>
      <c r="W304" s="9">
        <v>5.5899999999999998E-2</v>
      </c>
    </row>
    <row r="305" spans="1:23">
      <c r="A305" s="9">
        <v>198506</v>
      </c>
      <c r="B305" s="9">
        <v>1.2699999999999999E-2</v>
      </c>
      <c r="C305" s="9">
        <v>5.0000000000000001E-3</v>
      </c>
      <c r="D305" s="9">
        <v>4.5999999999999999E-3</v>
      </c>
      <c r="E305" s="9">
        <v>3.6299999999999999E-2</v>
      </c>
      <c r="F305" s="9">
        <v>5.4999999999999997E-3</v>
      </c>
      <c r="G305" s="9">
        <v>2.8299999999999999E-2</v>
      </c>
      <c r="H305" s="9">
        <v>-8.8000000000000005E-3</v>
      </c>
      <c r="I305" s="9">
        <v>-1.5100000000000001E-2</v>
      </c>
      <c r="J305" s="9">
        <v>1.26E-2</v>
      </c>
      <c r="K305" s="9">
        <v>1.4500000000000001E-2</v>
      </c>
      <c r="L305" s="9">
        <v>9.7000000000000003E-3</v>
      </c>
      <c r="M305" s="9">
        <v>1.37E-2</v>
      </c>
      <c r="N305" s="9">
        <v>3.5000000000000001E-3</v>
      </c>
      <c r="O305" s="9">
        <v>-1.2200000000000001E-2</v>
      </c>
      <c r="P305" s="9">
        <v>1.0699999999999999E-2</v>
      </c>
      <c r="Q305" s="9">
        <v>-1.46E-2</v>
      </c>
      <c r="R305" s="9">
        <v>6.1999999999999998E-3</v>
      </c>
      <c r="S305" s="9">
        <v>1.77E-2</v>
      </c>
      <c r="T305" s="9">
        <v>3.0800000000000001E-2</v>
      </c>
      <c r="U305" s="9">
        <v>7.1999999999999998E-3</v>
      </c>
      <c r="V305" s="9">
        <v>2.41E-2</v>
      </c>
      <c r="W305" s="9">
        <v>3.0300000000000001E-2</v>
      </c>
    </row>
    <row r="306" spans="1:23">
      <c r="A306" s="9">
        <v>198507</v>
      </c>
      <c r="B306" s="9">
        <v>-7.4000000000000003E-3</v>
      </c>
      <c r="C306" s="9">
        <v>2.8500000000000001E-2</v>
      </c>
      <c r="D306" s="9">
        <v>-1.67E-2</v>
      </c>
      <c r="E306" s="9">
        <v>-3.9399999999999998E-2</v>
      </c>
      <c r="F306" s="9">
        <v>6.1999999999999998E-3</v>
      </c>
      <c r="G306" s="9">
        <v>-2.8899999999999999E-2</v>
      </c>
      <c r="H306" s="9">
        <v>8.1799999999999998E-2</v>
      </c>
      <c r="I306" s="9">
        <v>-8.6E-3</v>
      </c>
      <c r="J306" s="9">
        <v>1.6299999999999999E-2</v>
      </c>
      <c r="K306" s="9">
        <v>2.0199999999999999E-2</v>
      </c>
      <c r="L306" s="9">
        <v>3.5099999999999999E-2</v>
      </c>
      <c r="M306" s="9">
        <v>-1.43E-2</v>
      </c>
      <c r="N306" s="9">
        <v>2.2800000000000001E-2</v>
      </c>
      <c r="O306" s="9">
        <v>7.0400000000000004E-2</v>
      </c>
      <c r="P306" s="9">
        <v>2.0799999999999999E-2</v>
      </c>
      <c r="Q306" s="9">
        <v>4.2200000000000001E-2</v>
      </c>
      <c r="R306" s="9">
        <v>3.0999999999999999E-3</v>
      </c>
      <c r="S306" s="9">
        <v>3.04E-2</v>
      </c>
      <c r="T306" s="9">
        <v>-5.3199999999999997E-2</v>
      </c>
      <c r="U306" s="9">
        <v>-6.08E-2</v>
      </c>
      <c r="V306" s="9">
        <v>-1.9599999999999999E-2</v>
      </c>
      <c r="W306" s="9">
        <v>-1.2699999999999999E-2</v>
      </c>
    </row>
    <row r="307" spans="1:23">
      <c r="A307" s="9">
        <v>198508</v>
      </c>
      <c r="B307" s="9">
        <v>-1.0200000000000001E-2</v>
      </c>
      <c r="C307" s="9">
        <v>-3.2000000000000002E-3</v>
      </c>
      <c r="D307" s="9">
        <v>2.29E-2</v>
      </c>
      <c r="E307" s="9">
        <v>1.8200000000000001E-2</v>
      </c>
      <c r="F307" s="9">
        <v>5.4999999999999997E-3</v>
      </c>
      <c r="G307" s="9">
        <v>1.89E-2</v>
      </c>
      <c r="H307" s="9">
        <v>-1.9599999999999999E-2</v>
      </c>
      <c r="I307" s="9">
        <v>8.2000000000000007E-3</v>
      </c>
      <c r="J307" s="9">
        <v>9.7999999999999997E-3</v>
      </c>
      <c r="K307" s="9">
        <v>-3.5200000000000002E-2</v>
      </c>
      <c r="L307" s="9">
        <v>-1.6500000000000001E-2</v>
      </c>
      <c r="M307" s="9">
        <v>-7.9000000000000008E-3</v>
      </c>
      <c r="N307" s="9">
        <v>-3.2500000000000001E-2</v>
      </c>
      <c r="O307" s="9">
        <v>-2.4E-2</v>
      </c>
      <c r="P307" s="9">
        <v>-2.5999999999999999E-2</v>
      </c>
      <c r="Q307" s="9">
        <v>-2.9700000000000001E-2</v>
      </c>
      <c r="R307" s="9">
        <v>-1.26E-2</v>
      </c>
      <c r="S307" s="9">
        <v>-1.34E-2</v>
      </c>
      <c r="T307" s="9">
        <v>1.37E-2</v>
      </c>
      <c r="U307" s="9">
        <v>-9.7000000000000003E-3</v>
      </c>
      <c r="V307" s="9">
        <v>-9.4999999999999998E-3</v>
      </c>
      <c r="W307" s="9">
        <v>-1.35E-2</v>
      </c>
    </row>
    <row r="308" spans="1:23">
      <c r="A308" s="9">
        <v>198509</v>
      </c>
      <c r="B308" s="9">
        <v>-4.5400000000000003E-2</v>
      </c>
      <c r="C308" s="9">
        <v>-1.5900000000000001E-2</v>
      </c>
      <c r="D308" s="9">
        <v>1.29E-2</v>
      </c>
      <c r="E308" s="9">
        <v>1.4800000000000001E-2</v>
      </c>
      <c r="F308" s="9">
        <v>6.0000000000000001E-3</v>
      </c>
      <c r="G308" s="9">
        <v>2.64E-2</v>
      </c>
      <c r="H308" s="9">
        <v>-9.6100000000000005E-2</v>
      </c>
      <c r="I308" s="9">
        <v>-1.9599999999999999E-2</v>
      </c>
      <c r="J308" s="9">
        <v>-3.2399999999999998E-2</v>
      </c>
      <c r="K308" s="9">
        <v>-4.3200000000000002E-2</v>
      </c>
      <c r="L308" s="9">
        <v>-4.1099999999999998E-2</v>
      </c>
      <c r="M308" s="9">
        <v>-3.4000000000000002E-2</v>
      </c>
      <c r="N308" s="9">
        <v>-5.0200000000000002E-2</v>
      </c>
      <c r="O308" s="9">
        <v>-5.0500000000000003E-2</v>
      </c>
      <c r="P308" s="9">
        <v>-3.7400000000000003E-2</v>
      </c>
      <c r="Q308" s="9">
        <v>-4.7300000000000002E-2</v>
      </c>
      <c r="R308" s="9">
        <v>-2.6100000000000002E-2</v>
      </c>
      <c r="S308" s="9">
        <v>-7.9699999999999993E-2</v>
      </c>
      <c r="T308" s="9">
        <v>-5.91E-2</v>
      </c>
      <c r="U308" s="9">
        <v>-4.7899999999999998E-2</v>
      </c>
      <c r="V308" s="9">
        <v>-5.0500000000000003E-2</v>
      </c>
      <c r="W308" s="9">
        <v>-5.7000000000000002E-2</v>
      </c>
    </row>
    <row r="309" spans="1:23">
      <c r="A309" s="9">
        <v>198510</v>
      </c>
      <c r="B309" s="9">
        <v>4.02E-2</v>
      </c>
      <c r="C309" s="9">
        <v>-1.5599999999999999E-2</v>
      </c>
      <c r="D309" s="9">
        <v>7.7000000000000002E-3</v>
      </c>
      <c r="E309" s="9">
        <v>4.87E-2</v>
      </c>
      <c r="F309" s="9">
        <v>6.4999999999999997E-3</v>
      </c>
      <c r="G309" s="9">
        <v>3.61E-2</v>
      </c>
      <c r="H309" s="9">
        <v>-2.1600000000000001E-2</v>
      </c>
      <c r="I309" s="9">
        <v>5.3800000000000001E-2</v>
      </c>
      <c r="J309" s="9">
        <v>6.5100000000000005E-2</v>
      </c>
      <c r="K309" s="9">
        <v>-1.1999999999999999E-3</v>
      </c>
      <c r="L309" s="9">
        <v>4.2700000000000002E-2</v>
      </c>
      <c r="M309" s="9">
        <v>4.2900000000000001E-2</v>
      </c>
      <c r="N309" s="9">
        <v>2.3300000000000001E-2</v>
      </c>
      <c r="O309" s="9">
        <v>-4.9599999999999998E-2</v>
      </c>
      <c r="P309" s="9">
        <v>2.9700000000000001E-2</v>
      </c>
      <c r="Q309" s="9">
        <v>2.4899999999999999E-2</v>
      </c>
      <c r="R309" s="9">
        <v>1.2999999999999999E-2</v>
      </c>
      <c r="S309" s="9">
        <v>3.0000000000000001E-3</v>
      </c>
      <c r="T309" s="9">
        <v>5.6500000000000002E-2</v>
      </c>
      <c r="U309" s="9">
        <v>6.9900000000000004E-2</v>
      </c>
      <c r="V309" s="9">
        <v>7.0000000000000007E-2</v>
      </c>
      <c r="W309" s="9">
        <v>2.8899999999999999E-2</v>
      </c>
    </row>
    <row r="310" spans="1:23">
      <c r="A310" s="9">
        <v>198511</v>
      </c>
      <c r="B310" s="9">
        <v>6.4799999999999996E-2</v>
      </c>
      <c r="C310" s="9">
        <v>2.0999999999999999E-3</v>
      </c>
      <c r="D310" s="9">
        <v>-2.93E-2</v>
      </c>
      <c r="E310" s="9">
        <v>-4.1000000000000003E-3</v>
      </c>
      <c r="F310" s="9">
        <v>6.1000000000000004E-3</v>
      </c>
      <c r="G310" s="9">
        <v>8.6699999999999999E-2</v>
      </c>
      <c r="H310" s="9">
        <v>4.6199999999999998E-2</v>
      </c>
      <c r="I310" s="9">
        <v>7.6E-3</v>
      </c>
      <c r="J310" s="9">
        <v>6.2899999999999998E-2</v>
      </c>
      <c r="K310" s="9">
        <v>0.1222</v>
      </c>
      <c r="L310" s="9">
        <v>5.5100000000000003E-2</v>
      </c>
      <c r="M310" s="9">
        <v>9.6799999999999997E-2</v>
      </c>
      <c r="N310" s="9">
        <v>0.08</v>
      </c>
      <c r="O310" s="9">
        <v>5.4199999999999998E-2</v>
      </c>
      <c r="P310" s="9">
        <v>8.1600000000000006E-2</v>
      </c>
      <c r="Q310" s="9">
        <v>8.2199999999999995E-2</v>
      </c>
      <c r="R310" s="9">
        <v>7.0599999999999996E-2</v>
      </c>
      <c r="S310" s="9">
        <v>5.7000000000000002E-2</v>
      </c>
      <c r="T310" s="9">
        <v>3.6299999999999999E-2</v>
      </c>
      <c r="U310" s="9">
        <v>7.1599999999999997E-2</v>
      </c>
      <c r="V310" s="9">
        <v>7.0099999999999996E-2</v>
      </c>
      <c r="W310" s="9">
        <v>5.96E-2</v>
      </c>
    </row>
    <row r="311" spans="1:23">
      <c r="A311" s="9">
        <v>198512</v>
      </c>
      <c r="B311" s="9">
        <v>3.8800000000000001E-2</v>
      </c>
      <c r="C311" s="9">
        <v>-4.8999999999999998E-3</v>
      </c>
      <c r="D311" s="9">
        <v>-1.5599999999999999E-2</v>
      </c>
      <c r="E311" s="9">
        <v>-1.2999999999999999E-3</v>
      </c>
      <c r="F311" s="9">
        <v>6.4999999999999997E-3</v>
      </c>
      <c r="G311" s="9">
        <v>3.2000000000000001E-2</v>
      </c>
      <c r="H311" s="9">
        <v>-3.3399999999999999E-2</v>
      </c>
      <c r="I311" s="9">
        <v>-3.6200000000000003E-2</v>
      </c>
      <c r="J311" s="9">
        <v>3.44E-2</v>
      </c>
      <c r="K311" s="9">
        <v>6.59E-2</v>
      </c>
      <c r="L311" s="9">
        <v>6.0100000000000001E-2</v>
      </c>
      <c r="M311" s="9">
        <v>3.2899999999999999E-2</v>
      </c>
      <c r="N311" s="9">
        <v>4.24E-2</v>
      </c>
      <c r="O311" s="9">
        <v>2.0400000000000001E-2</v>
      </c>
      <c r="P311" s="9">
        <v>4.53E-2</v>
      </c>
      <c r="Q311" s="9">
        <v>6.4000000000000001E-2</v>
      </c>
      <c r="R311" s="9">
        <v>4.6600000000000003E-2</v>
      </c>
      <c r="S311" s="9">
        <v>1.5599999999999999E-2</v>
      </c>
      <c r="T311" s="9">
        <v>4.2000000000000003E-2</v>
      </c>
      <c r="U311" s="9">
        <v>3.39E-2</v>
      </c>
      <c r="V311" s="9">
        <v>4.3299999999999998E-2</v>
      </c>
      <c r="W311" s="9">
        <v>5.3199999999999997E-2</v>
      </c>
    </row>
    <row r="312" spans="1:23">
      <c r="A312" s="9">
        <v>198601</v>
      </c>
      <c r="B312" s="9">
        <v>6.4999999999999997E-3</v>
      </c>
      <c r="C312" s="9">
        <v>1.2E-2</v>
      </c>
      <c r="D312" s="9">
        <v>5.3E-3</v>
      </c>
      <c r="E312" s="9">
        <v>2.9600000000000001E-2</v>
      </c>
      <c r="F312" s="9">
        <v>5.5999999999999999E-3</v>
      </c>
      <c r="G312" s="9">
        <v>6.1000000000000004E-3</v>
      </c>
      <c r="H312" s="9">
        <v>1.7999999999999999E-2</v>
      </c>
      <c r="I312" s="9">
        <v>-7.4999999999999997E-2</v>
      </c>
      <c r="J312" s="9">
        <v>4.6100000000000002E-2</v>
      </c>
      <c r="K312" s="9">
        <v>-2.0999999999999999E-3</v>
      </c>
      <c r="L312" s="9">
        <v>1.26E-2</v>
      </c>
      <c r="M312" s="9">
        <v>7.0000000000000001E-3</v>
      </c>
      <c r="N312" s="9">
        <v>1.83E-2</v>
      </c>
      <c r="O312" s="9">
        <v>2.1100000000000001E-2</v>
      </c>
      <c r="P312" s="9">
        <v>1.7299999999999999E-2</v>
      </c>
      <c r="Q312" s="9">
        <v>-3.0000000000000001E-3</v>
      </c>
      <c r="R312" s="9">
        <v>4.02E-2</v>
      </c>
      <c r="S312" s="9">
        <v>2.24E-2</v>
      </c>
      <c r="T312" s="9">
        <v>3.2199999999999999E-2</v>
      </c>
      <c r="U312" s="9">
        <v>6.3E-3</v>
      </c>
      <c r="V312" s="9">
        <v>2.9399999999999999E-2</v>
      </c>
      <c r="W312" s="9">
        <v>-5.4999999999999997E-3</v>
      </c>
    </row>
    <row r="313" spans="1:23">
      <c r="A313" s="9">
        <v>198602</v>
      </c>
      <c r="B313" s="9">
        <v>7.1300000000000002E-2</v>
      </c>
      <c r="C313" s="9">
        <v>-6.4000000000000003E-3</v>
      </c>
      <c r="D313" s="9">
        <v>-8.8000000000000005E-3</v>
      </c>
      <c r="E313" s="9">
        <v>2.7699999999999999E-2</v>
      </c>
      <c r="F313" s="9">
        <v>5.3E-3</v>
      </c>
      <c r="G313" s="9">
        <v>8.3699999999999997E-2</v>
      </c>
      <c r="H313" s="9">
        <v>-3.7499999999999999E-2</v>
      </c>
      <c r="I313" s="9">
        <v>-1E-4</v>
      </c>
      <c r="J313" s="9">
        <v>9.2899999999999996E-2</v>
      </c>
      <c r="K313" s="9">
        <v>0.1101</v>
      </c>
      <c r="L313" s="9">
        <v>0.1159</v>
      </c>
      <c r="M313" s="9">
        <v>8.6599999999999996E-2</v>
      </c>
      <c r="N313" s="9">
        <v>0.1167</v>
      </c>
      <c r="O313" s="9">
        <v>4.7600000000000003E-2</v>
      </c>
      <c r="P313" s="9">
        <v>6.8599999999999994E-2</v>
      </c>
      <c r="Q313" s="9">
        <v>4.6600000000000003E-2</v>
      </c>
      <c r="R313" s="9">
        <v>0.1089</v>
      </c>
      <c r="S313" s="9">
        <v>8.3799999999999999E-2</v>
      </c>
      <c r="T313" s="9">
        <v>6.0199999999999997E-2</v>
      </c>
      <c r="U313" s="9">
        <v>6.7500000000000004E-2</v>
      </c>
      <c r="V313" s="9">
        <v>8.0799999999999997E-2</v>
      </c>
      <c r="W313" s="9">
        <v>7.6999999999999999E-2</v>
      </c>
    </row>
    <row r="314" spans="1:23">
      <c r="A314" s="9">
        <v>198603</v>
      </c>
      <c r="B314" s="9">
        <v>4.8800000000000003E-2</v>
      </c>
      <c r="C314" s="9">
        <v>-5.1000000000000004E-3</v>
      </c>
      <c r="D314" s="9">
        <v>-5.0000000000000001E-3</v>
      </c>
      <c r="E314" s="9">
        <v>2.46E-2</v>
      </c>
      <c r="F314" s="9">
        <v>6.0000000000000001E-3</v>
      </c>
      <c r="G314" s="9">
        <v>8.0799999999999997E-2</v>
      </c>
      <c r="H314" s="9">
        <v>1.95E-2</v>
      </c>
      <c r="I314" s="9">
        <v>-7.3000000000000001E-3</v>
      </c>
      <c r="J314" s="9">
        <v>6.6400000000000001E-2</v>
      </c>
      <c r="K314" s="9">
        <v>4.24E-2</v>
      </c>
      <c r="L314" s="9">
        <v>5.6500000000000002E-2</v>
      </c>
      <c r="M314" s="9">
        <v>0.1085</v>
      </c>
      <c r="N314" s="9">
        <v>0.10249999999999999</v>
      </c>
      <c r="O314" s="9">
        <v>3.27E-2</v>
      </c>
      <c r="P314" s="9">
        <v>1.09E-2</v>
      </c>
      <c r="Q314" s="9">
        <v>2.5999999999999999E-3</v>
      </c>
      <c r="R314" s="9">
        <v>0.10829999999999999</v>
      </c>
      <c r="S314" s="9">
        <v>4.36E-2</v>
      </c>
      <c r="T314" s="9">
        <v>3.3500000000000002E-2</v>
      </c>
      <c r="U314" s="9">
        <v>8.2799999999999999E-2</v>
      </c>
      <c r="V314" s="9">
        <v>5.2600000000000001E-2</v>
      </c>
      <c r="W314" s="9">
        <v>4.2599999999999999E-2</v>
      </c>
    </row>
    <row r="315" spans="1:23">
      <c r="A315" s="9">
        <v>198604</v>
      </c>
      <c r="B315" s="9">
        <v>-1.3100000000000001E-2</v>
      </c>
      <c r="C315" s="9">
        <v>2.8299999999999999E-2</v>
      </c>
      <c r="D315" s="9">
        <v>-2.9000000000000001E-2</v>
      </c>
      <c r="E315" s="9">
        <v>-5.0000000000000001E-3</v>
      </c>
      <c r="F315" s="9">
        <v>5.1999999999999998E-3</v>
      </c>
      <c r="G315" s="9">
        <v>-2.9999999999999997E-4</v>
      </c>
      <c r="H315" s="9">
        <v>-5.4600000000000003E-2</v>
      </c>
      <c r="I315" s="9">
        <v>8.0000000000000004E-4</v>
      </c>
      <c r="J315" s="9">
        <v>-1.7000000000000001E-2</v>
      </c>
      <c r="K315" s="9">
        <v>-1.9599999999999999E-2</v>
      </c>
      <c r="L315" s="9">
        <v>1.5900000000000001E-2</v>
      </c>
      <c r="M315" s="9">
        <v>-2.3E-3</v>
      </c>
      <c r="N315" s="9">
        <v>-2.41E-2</v>
      </c>
      <c r="O315" s="9">
        <v>-5.8999999999999997E-2</v>
      </c>
      <c r="P315" s="9">
        <v>-1.78E-2</v>
      </c>
      <c r="Q315" s="9">
        <v>2.01E-2</v>
      </c>
      <c r="R315" s="9">
        <v>-7.2800000000000004E-2</v>
      </c>
      <c r="S315" s="9">
        <v>-3.7699999999999997E-2</v>
      </c>
      <c r="T315" s="9">
        <v>-4.41E-2</v>
      </c>
      <c r="U315" s="9">
        <v>-6.7000000000000002E-3</v>
      </c>
      <c r="V315" s="9">
        <v>-3.8600000000000002E-2</v>
      </c>
      <c r="W315" s="9">
        <v>8.2000000000000007E-3</v>
      </c>
    </row>
    <row r="316" spans="1:23">
      <c r="A316" s="9">
        <v>198605</v>
      </c>
      <c r="B316" s="9">
        <v>4.6199999999999998E-2</v>
      </c>
      <c r="C316" s="9">
        <v>-1.3100000000000001E-2</v>
      </c>
      <c r="D316" s="9">
        <v>-1.1999999999999999E-3</v>
      </c>
      <c r="E316" s="9">
        <v>2.0199999999999999E-2</v>
      </c>
      <c r="F316" s="9">
        <v>4.8999999999999998E-3</v>
      </c>
      <c r="G316" s="9">
        <v>7.3599999999999999E-2</v>
      </c>
      <c r="H316" s="9">
        <v>2.3699999999999999E-2</v>
      </c>
      <c r="I316" s="9">
        <v>6.9000000000000006E-2</v>
      </c>
      <c r="J316" s="9">
        <v>7.2800000000000004E-2</v>
      </c>
      <c r="K316" s="9">
        <v>3.8600000000000002E-2</v>
      </c>
      <c r="L316" s="9">
        <v>5.3600000000000002E-2</v>
      </c>
      <c r="M316" s="9">
        <v>8.0199999999999994E-2</v>
      </c>
      <c r="N316" s="9">
        <v>4.6600000000000003E-2</v>
      </c>
      <c r="O316" s="9">
        <v>1.1299999999999999E-2</v>
      </c>
      <c r="P316" s="9">
        <v>3.1800000000000002E-2</v>
      </c>
      <c r="Q316" s="9">
        <v>3.3E-3</v>
      </c>
      <c r="R316" s="9">
        <v>3.8199999999999998E-2</v>
      </c>
      <c r="S316" s="9">
        <v>1.0800000000000001E-2</v>
      </c>
      <c r="T316" s="9">
        <v>3.1300000000000001E-2</v>
      </c>
      <c r="U316" s="9">
        <v>0.1062</v>
      </c>
      <c r="V316" s="9">
        <v>4.5499999999999999E-2</v>
      </c>
      <c r="W316" s="9">
        <v>4.6100000000000002E-2</v>
      </c>
    </row>
    <row r="317" spans="1:23">
      <c r="A317" s="9">
        <v>198606</v>
      </c>
      <c r="B317" s="9">
        <v>1.03E-2</v>
      </c>
      <c r="C317" s="9">
        <v>-9.2999999999999992E-3</v>
      </c>
      <c r="D317" s="9">
        <v>1.3899999999999999E-2</v>
      </c>
      <c r="E317" s="9">
        <v>5.1499999999999997E-2</v>
      </c>
      <c r="F317" s="9">
        <v>5.1999999999999998E-3</v>
      </c>
      <c r="G317" s="9">
        <v>5.5800000000000002E-2</v>
      </c>
      <c r="H317" s="9">
        <v>-4.2700000000000002E-2</v>
      </c>
      <c r="I317" s="9">
        <v>-2.76E-2</v>
      </c>
      <c r="J317" s="9">
        <v>4.0500000000000001E-2</v>
      </c>
      <c r="K317" s="9">
        <v>-1.12E-2</v>
      </c>
      <c r="L317" s="9">
        <v>1.1000000000000001E-3</v>
      </c>
      <c r="M317" s="9">
        <v>6.6600000000000006E-2</v>
      </c>
      <c r="N317" s="9">
        <v>-9.7000000000000003E-3</v>
      </c>
      <c r="O317" s="9">
        <v>-3.9100000000000003E-2</v>
      </c>
      <c r="P317" s="9">
        <v>-3.0499999999999999E-2</v>
      </c>
      <c r="Q317" s="9">
        <v>-5.0900000000000001E-2</v>
      </c>
      <c r="R317" s="9">
        <v>-6.8999999999999999E-3</v>
      </c>
      <c r="S317" s="9">
        <v>-8.5000000000000006E-3</v>
      </c>
      <c r="T317" s="9">
        <v>4.5600000000000002E-2</v>
      </c>
      <c r="U317" s="9">
        <v>4.0300000000000002E-2</v>
      </c>
      <c r="V317" s="9">
        <v>1.4800000000000001E-2</v>
      </c>
      <c r="W317" s="9">
        <v>1.8499999999999999E-2</v>
      </c>
    </row>
    <row r="318" spans="1:23">
      <c r="A318" s="9">
        <v>198607</v>
      </c>
      <c r="B318" s="9">
        <v>-6.4500000000000002E-2</v>
      </c>
      <c r="C318" s="9">
        <v>-3.3700000000000001E-2</v>
      </c>
      <c r="D318" s="9">
        <v>4.7600000000000003E-2</v>
      </c>
      <c r="E318" s="9">
        <v>1.7999999999999999E-2</v>
      </c>
      <c r="F318" s="9">
        <v>5.1999999999999998E-3</v>
      </c>
      <c r="G318" s="9">
        <v>-5.28E-2</v>
      </c>
      <c r="H318" s="9">
        <v>-2.5899999999999999E-2</v>
      </c>
      <c r="I318" s="9">
        <v>-5.8599999999999999E-2</v>
      </c>
      <c r="J318" s="9">
        <v>-9.1399999999999995E-2</v>
      </c>
      <c r="K318" s="9">
        <v>-9.1899999999999996E-2</v>
      </c>
      <c r="L318" s="9">
        <v>-6.8900000000000003E-2</v>
      </c>
      <c r="M318" s="9">
        <v>-4.9500000000000002E-2</v>
      </c>
      <c r="N318" s="9">
        <v>-9.6699999999999994E-2</v>
      </c>
      <c r="O318" s="9">
        <v>-0.1618</v>
      </c>
      <c r="P318" s="9">
        <v>-8.5500000000000007E-2</v>
      </c>
      <c r="Q318" s="9">
        <v>-8.5999999999999993E-2</v>
      </c>
      <c r="R318" s="9">
        <v>-9.1700000000000004E-2</v>
      </c>
      <c r="S318" s="9">
        <v>-9.6199999999999994E-2</v>
      </c>
      <c r="T318" s="9">
        <v>4.6199999999999998E-2</v>
      </c>
      <c r="U318" s="9">
        <v>-0.1002</v>
      </c>
      <c r="V318" s="9">
        <v>-5.9400000000000001E-2</v>
      </c>
      <c r="W318" s="9">
        <v>-7.51E-2</v>
      </c>
    </row>
    <row r="319" spans="1:23">
      <c r="A319" s="9">
        <v>198608</v>
      </c>
      <c r="B319" s="9">
        <v>6.0699999999999997E-2</v>
      </c>
      <c r="C319" s="9">
        <v>-4.1700000000000001E-2</v>
      </c>
      <c r="D319" s="9">
        <v>3.5200000000000002E-2</v>
      </c>
      <c r="E319" s="9">
        <v>-5.0099999999999999E-2</v>
      </c>
      <c r="F319" s="9">
        <v>4.5999999999999999E-3</v>
      </c>
      <c r="G319" s="9">
        <v>1.4500000000000001E-2</v>
      </c>
      <c r="H319" s="9">
        <v>0.14219999999999999</v>
      </c>
      <c r="I319" s="9">
        <v>0.16470000000000001</v>
      </c>
      <c r="J319" s="9">
        <v>2.2100000000000002E-2</v>
      </c>
      <c r="K319" s="9">
        <v>5.5599999999999997E-2</v>
      </c>
      <c r="L319" s="9">
        <v>5.21E-2</v>
      </c>
      <c r="M319" s="9">
        <v>2.7400000000000001E-2</v>
      </c>
      <c r="N319" s="9">
        <v>7.0000000000000007E-2</v>
      </c>
      <c r="O319" s="9">
        <v>8.3900000000000002E-2</v>
      </c>
      <c r="P319" s="9">
        <v>5.6399999999999999E-2</v>
      </c>
      <c r="Q319" s="9">
        <v>7.0000000000000007E-2</v>
      </c>
      <c r="R319" s="9">
        <v>6.5799999999999997E-2</v>
      </c>
      <c r="S319" s="9">
        <v>5.3499999999999999E-2</v>
      </c>
      <c r="T319" s="9">
        <v>7.4399999999999994E-2</v>
      </c>
      <c r="U319" s="9">
        <v>8.3000000000000001E-3</v>
      </c>
      <c r="V319" s="9">
        <v>6.7500000000000004E-2</v>
      </c>
      <c r="W319" s="9">
        <v>5.3400000000000003E-2</v>
      </c>
    </row>
    <row r="320" spans="1:23">
      <c r="A320" s="9">
        <v>198609</v>
      </c>
      <c r="B320" s="9">
        <v>-8.5999999999999993E-2</v>
      </c>
      <c r="C320" s="9">
        <v>2.2800000000000001E-2</v>
      </c>
      <c r="D320" s="9">
        <v>3.2000000000000001E-2</v>
      </c>
      <c r="E320" s="9">
        <v>-5.8599999999999999E-2</v>
      </c>
      <c r="F320" s="9">
        <v>4.4999999999999997E-3</v>
      </c>
      <c r="G320" s="9">
        <v>-0.1181</v>
      </c>
      <c r="H320" s="9">
        <v>1.95E-2</v>
      </c>
      <c r="I320" s="9">
        <v>-1.4999999999999999E-2</v>
      </c>
      <c r="J320" s="9">
        <v>-9.1999999999999998E-2</v>
      </c>
      <c r="K320" s="9">
        <v>-9.1899999999999996E-2</v>
      </c>
      <c r="L320" s="9">
        <v>-5.7000000000000002E-2</v>
      </c>
      <c r="M320" s="9">
        <v>-0.13320000000000001</v>
      </c>
      <c r="N320" s="9">
        <v>-7.3899999999999993E-2</v>
      </c>
      <c r="O320" s="9">
        <v>1.61E-2</v>
      </c>
      <c r="P320" s="9">
        <v>-4.1399999999999999E-2</v>
      </c>
      <c r="Q320" s="9">
        <v>-7.3700000000000002E-2</v>
      </c>
      <c r="R320" s="9">
        <v>-8.3699999999999997E-2</v>
      </c>
      <c r="S320" s="9">
        <v>-3.04E-2</v>
      </c>
      <c r="T320" s="9">
        <v>-9.5399999999999999E-2</v>
      </c>
      <c r="U320" s="9">
        <v>-9.0200000000000002E-2</v>
      </c>
      <c r="V320" s="9">
        <v>-0.108</v>
      </c>
      <c r="W320" s="9">
        <v>-8.7800000000000003E-2</v>
      </c>
    </row>
    <row r="321" spans="1:23">
      <c r="A321" s="9">
        <v>198610</v>
      </c>
      <c r="B321" s="9">
        <v>4.6600000000000003E-2</v>
      </c>
      <c r="C321" s="9">
        <v>-2.5700000000000001E-2</v>
      </c>
      <c r="D321" s="9">
        <v>-1.44E-2</v>
      </c>
      <c r="E321" s="9">
        <v>2.69E-2</v>
      </c>
      <c r="F321" s="9">
        <v>4.5999999999999999E-3</v>
      </c>
      <c r="G321" s="9">
        <v>9.4200000000000006E-2</v>
      </c>
      <c r="H321" s="9">
        <v>-9.1999999999999998E-3</v>
      </c>
      <c r="I321" s="9">
        <v>1.4800000000000001E-2</v>
      </c>
      <c r="J321" s="9">
        <v>6.8000000000000005E-2</v>
      </c>
      <c r="K321" s="9">
        <v>6.8699999999999997E-2</v>
      </c>
      <c r="L321" s="9">
        <v>7.85E-2</v>
      </c>
      <c r="M321" s="9">
        <v>8.4900000000000003E-2</v>
      </c>
      <c r="N321" s="9">
        <v>6.25E-2</v>
      </c>
      <c r="O321" s="9">
        <v>2.4199999999999999E-2</v>
      </c>
      <c r="P321" s="9">
        <v>3.0099999999999998E-2</v>
      </c>
      <c r="Q321" s="9">
        <v>-2.5000000000000001E-3</v>
      </c>
      <c r="R321" s="9">
        <v>6.2300000000000001E-2</v>
      </c>
      <c r="S321" s="9">
        <v>3.4000000000000002E-2</v>
      </c>
      <c r="T321" s="9">
        <v>4.7800000000000002E-2</v>
      </c>
      <c r="U321" s="9">
        <v>7.6100000000000001E-2</v>
      </c>
      <c r="V321" s="9">
        <v>3.04E-2</v>
      </c>
      <c r="W321" s="9">
        <v>6.0999999999999999E-2</v>
      </c>
    </row>
    <row r="322" spans="1:23">
      <c r="A322" s="9">
        <v>198611</v>
      </c>
      <c r="B322" s="9">
        <v>1.17E-2</v>
      </c>
      <c r="C322" s="9">
        <v>-1.9800000000000002E-2</v>
      </c>
      <c r="D322" s="9">
        <v>-8.9999999999999998E-4</v>
      </c>
      <c r="E322" s="9">
        <v>-3.2000000000000002E-3</v>
      </c>
      <c r="F322" s="9">
        <v>3.8999999999999998E-3</v>
      </c>
      <c r="G322" s="9">
        <v>5.0000000000000001E-4</v>
      </c>
      <c r="H322" s="9">
        <v>1.4200000000000001E-2</v>
      </c>
      <c r="I322" s="9">
        <v>2.9700000000000001E-2</v>
      </c>
      <c r="J322" s="9">
        <v>2.8199999999999999E-2</v>
      </c>
      <c r="K322" s="9">
        <v>6.9000000000000006E-2</v>
      </c>
      <c r="L322" s="9">
        <v>3.7199999999999997E-2</v>
      </c>
      <c r="M322" s="9">
        <v>1.9E-2</v>
      </c>
      <c r="N322" s="9">
        <v>2.2700000000000001E-2</v>
      </c>
      <c r="O322" s="9">
        <v>-6.0299999999999999E-2</v>
      </c>
      <c r="P322" s="9">
        <v>8.5000000000000006E-3</v>
      </c>
      <c r="Q322" s="9">
        <v>3.4799999999999998E-2</v>
      </c>
      <c r="R322" s="9">
        <v>2.4E-2</v>
      </c>
      <c r="S322" s="9">
        <v>7.3000000000000001E-3</v>
      </c>
      <c r="T322" s="9">
        <v>1.6000000000000001E-3</v>
      </c>
      <c r="U322" s="9">
        <v>1.6199999999999999E-2</v>
      </c>
      <c r="V322" s="9">
        <v>-1.2200000000000001E-2</v>
      </c>
      <c r="W322" s="9">
        <v>8.0999999999999996E-3</v>
      </c>
    </row>
    <row r="323" spans="1:23">
      <c r="A323" s="9">
        <v>198612</v>
      </c>
      <c r="B323" s="9">
        <v>-3.27E-2</v>
      </c>
      <c r="C323" s="9">
        <v>8.0000000000000004E-4</v>
      </c>
      <c r="D323" s="9">
        <v>3.0999999999999999E-3</v>
      </c>
      <c r="E323" s="9">
        <v>4.0000000000000001E-3</v>
      </c>
      <c r="F323" s="9">
        <v>4.8999999999999998E-3</v>
      </c>
      <c r="G323" s="9">
        <v>-3.15E-2</v>
      </c>
      <c r="H323" s="9">
        <v>-3.1300000000000001E-2</v>
      </c>
      <c r="I323" s="9">
        <v>-1.2E-2</v>
      </c>
      <c r="J323" s="9">
        <v>-5.04E-2</v>
      </c>
      <c r="K323" s="9">
        <v>-2.2000000000000001E-3</v>
      </c>
      <c r="L323" s="9">
        <v>-4.3700000000000003E-2</v>
      </c>
      <c r="M323" s="9">
        <v>-6.8999999999999999E-3</v>
      </c>
      <c r="N323" s="9">
        <v>-3.3599999999999998E-2</v>
      </c>
      <c r="O323" s="9">
        <v>-3.56E-2</v>
      </c>
      <c r="P323" s="9">
        <v>-5.8799999999999998E-2</v>
      </c>
      <c r="Q323" s="9">
        <v>-3.56E-2</v>
      </c>
      <c r="R323" s="9">
        <v>-5.5500000000000001E-2</v>
      </c>
      <c r="S323" s="9">
        <v>-5.21E-2</v>
      </c>
      <c r="T323" s="9">
        <v>-3.7999999999999999E-2</v>
      </c>
      <c r="U323" s="9">
        <v>-7.4399999999999994E-2</v>
      </c>
      <c r="V323" s="9">
        <v>-2.87E-2</v>
      </c>
      <c r="W323" s="9">
        <v>-3.15E-2</v>
      </c>
    </row>
    <row r="324" spans="1:23">
      <c r="A324" s="9">
        <v>198701</v>
      </c>
      <c r="B324" s="9">
        <v>0.12470000000000001</v>
      </c>
      <c r="C324" s="9">
        <v>-1.7899999999999999E-2</v>
      </c>
      <c r="D324" s="9">
        <v>-3.2099999999999997E-2</v>
      </c>
      <c r="E324" s="9">
        <v>2.0899999999999998E-2</v>
      </c>
      <c r="F324" s="9">
        <v>4.1999999999999997E-3</v>
      </c>
      <c r="G324" s="9">
        <v>0.13159999999999999</v>
      </c>
      <c r="H324" s="9">
        <v>0.13619999999999999</v>
      </c>
      <c r="I324" s="9">
        <v>0.14000000000000001</v>
      </c>
      <c r="J324" s="9">
        <v>0.1011</v>
      </c>
      <c r="K324" s="9">
        <v>0.1479</v>
      </c>
      <c r="L324" s="9">
        <v>0.14610000000000001</v>
      </c>
      <c r="M324" s="9">
        <v>0.14349999999999999</v>
      </c>
      <c r="N324" s="9">
        <v>0.16400000000000001</v>
      </c>
      <c r="O324" s="9">
        <v>0.13220000000000001</v>
      </c>
      <c r="P324" s="9">
        <v>0.113</v>
      </c>
      <c r="Q324" s="9">
        <v>0.1547</v>
      </c>
      <c r="R324" s="9">
        <v>0.19539999999999999</v>
      </c>
      <c r="S324" s="9">
        <v>5.6899999999999999E-2</v>
      </c>
      <c r="T324" s="9">
        <v>8.8800000000000004E-2</v>
      </c>
      <c r="U324" s="9">
        <v>9.8100000000000007E-2</v>
      </c>
      <c r="V324" s="9">
        <v>0.1007</v>
      </c>
      <c r="W324" s="9">
        <v>0.1255</v>
      </c>
    </row>
    <row r="325" spans="1:23">
      <c r="A325" s="9">
        <v>198702</v>
      </c>
      <c r="B325" s="9">
        <v>4.3900000000000002E-2</v>
      </c>
      <c r="C325" s="9">
        <v>3.4599999999999999E-2</v>
      </c>
      <c r="D325" s="9">
        <v>-5.96E-2</v>
      </c>
      <c r="E325" s="9">
        <v>-2.1700000000000001E-2</v>
      </c>
      <c r="F325" s="9">
        <v>4.3E-3</v>
      </c>
      <c r="G325" s="9">
        <v>3.9399999999999998E-2</v>
      </c>
      <c r="H325" s="9">
        <v>0.11799999999999999</v>
      </c>
      <c r="I325" s="9">
        <v>-1.8800000000000001E-2</v>
      </c>
      <c r="J325" s="9">
        <v>0.10979999999999999</v>
      </c>
      <c r="K325" s="9">
        <v>0.04</v>
      </c>
      <c r="L325" s="9">
        <v>5.2499999999999998E-2</v>
      </c>
      <c r="M325" s="9">
        <v>7.2099999999999997E-2</v>
      </c>
      <c r="N325" s="9">
        <v>3.4700000000000002E-2</v>
      </c>
      <c r="O325" s="9">
        <v>7.3400000000000007E-2</v>
      </c>
      <c r="P325" s="9">
        <v>7.6999999999999999E-2</v>
      </c>
      <c r="Q325" s="9">
        <v>8.3500000000000005E-2</v>
      </c>
      <c r="R325" s="9">
        <v>2.1299999999999999E-2</v>
      </c>
      <c r="S325" s="9">
        <v>5.5300000000000002E-2</v>
      </c>
      <c r="T325" s="9">
        <v>-2.58E-2</v>
      </c>
      <c r="U325" s="9">
        <v>0.1113</v>
      </c>
      <c r="V325" s="9">
        <v>3.4599999999999999E-2</v>
      </c>
      <c r="W325" s="9">
        <v>4.5199999999999997E-2</v>
      </c>
    </row>
    <row r="326" spans="1:23">
      <c r="A326" s="9">
        <v>198703</v>
      </c>
      <c r="B326" s="9">
        <v>1.6400000000000001E-2</v>
      </c>
      <c r="C326" s="9">
        <v>4.0000000000000001E-3</v>
      </c>
      <c r="D326" s="9">
        <v>1.5900000000000001E-2</v>
      </c>
      <c r="E326" s="9">
        <v>1.5900000000000001E-2</v>
      </c>
      <c r="F326" s="9">
        <v>4.7000000000000002E-3</v>
      </c>
      <c r="G326" s="9">
        <v>1.7600000000000001E-2</v>
      </c>
      <c r="H326" s="9">
        <v>0.15609999999999999</v>
      </c>
      <c r="I326" s="9">
        <v>0.12039999999999999</v>
      </c>
      <c r="J326" s="9">
        <v>1.26E-2</v>
      </c>
      <c r="K326" s="9">
        <v>1.12E-2</v>
      </c>
      <c r="L326" s="9">
        <v>4.9099999999999998E-2</v>
      </c>
      <c r="M326" s="9">
        <v>-7.9999999999999895E-4</v>
      </c>
      <c r="N326" s="9">
        <v>4.4900000000000002E-2</v>
      </c>
      <c r="O326" s="9">
        <v>6.6799999999999998E-2</v>
      </c>
      <c r="P326" s="9">
        <v>-1.4200000000000001E-2</v>
      </c>
      <c r="Q326" s="9">
        <v>2.1499999999999998E-2</v>
      </c>
      <c r="R326" s="9">
        <v>5.5399999999999998E-2</v>
      </c>
      <c r="S326" s="9">
        <v>-2.2700000000000001E-2</v>
      </c>
      <c r="T326" s="9">
        <v>-2.1299999999999999E-2</v>
      </c>
      <c r="U326" s="9">
        <v>1.9599999999999999E-2</v>
      </c>
      <c r="V326" s="9">
        <v>-2.0199999999999999E-2</v>
      </c>
      <c r="W326" s="9">
        <v>1.38E-2</v>
      </c>
    </row>
    <row r="327" spans="1:23">
      <c r="A327" s="9">
        <v>198704</v>
      </c>
      <c r="B327" s="9">
        <v>-2.1100000000000001E-2</v>
      </c>
      <c r="C327" s="9">
        <v>-1.7000000000000001E-2</v>
      </c>
      <c r="D327" s="9">
        <v>-3.2000000000000002E-3</v>
      </c>
      <c r="E327" s="9">
        <v>2.5000000000000001E-3</v>
      </c>
      <c r="F327" s="9">
        <v>4.4000000000000003E-3</v>
      </c>
      <c r="G327" s="9">
        <v>-4.8899999999999999E-2</v>
      </c>
      <c r="H327" s="9">
        <v>2.3599999999999999E-2</v>
      </c>
      <c r="I327" s="9">
        <v>1.5E-3</v>
      </c>
      <c r="J327" s="9">
        <v>-2.1999999999999999E-2</v>
      </c>
      <c r="K327" s="9">
        <v>-1.35E-2</v>
      </c>
      <c r="L327" s="9">
        <v>9.9000000000000008E-3</v>
      </c>
      <c r="M327" s="9">
        <v>-3.1E-2</v>
      </c>
      <c r="N327" s="9">
        <v>-4.4999999999999998E-2</v>
      </c>
      <c r="O327" s="9">
        <v>3.0599999999999999E-2</v>
      </c>
      <c r="P327" s="9">
        <v>-1.03E-2</v>
      </c>
      <c r="Q327" s="9">
        <v>3.5499999999999997E-2</v>
      </c>
      <c r="R327" s="9">
        <v>6.9800000000000001E-2</v>
      </c>
      <c r="S327" s="9">
        <v>-6.1499999999999999E-2</v>
      </c>
      <c r="T327" s="9">
        <v>-4.7699999999999999E-2</v>
      </c>
      <c r="U327" s="9">
        <v>-2.64E-2</v>
      </c>
      <c r="V327" s="9">
        <v>-5.3800000000000001E-2</v>
      </c>
      <c r="W327" s="9">
        <v>-2.7199999999999998E-2</v>
      </c>
    </row>
    <row r="328" spans="1:23">
      <c r="A328" s="9">
        <v>198705</v>
      </c>
      <c r="B328" s="9">
        <v>1.1000000000000001E-3</v>
      </c>
      <c r="C328" s="9">
        <v>-5.4999999999999997E-3</v>
      </c>
      <c r="D328" s="9">
        <v>1.6000000000000001E-3</v>
      </c>
      <c r="E328" s="9">
        <v>-6.8999999999999999E-3</v>
      </c>
      <c r="F328" s="9">
        <v>3.8E-3</v>
      </c>
      <c r="G328" s="9">
        <v>1.78E-2</v>
      </c>
      <c r="H328" s="9">
        <v>-3.4299999999999997E-2</v>
      </c>
      <c r="I328" s="9">
        <v>2.35E-2</v>
      </c>
      <c r="J328" s="9">
        <v>1.04E-2</v>
      </c>
      <c r="K328" s="9">
        <v>4.3E-3</v>
      </c>
      <c r="L328" s="9">
        <v>-8.9999999999999998E-4</v>
      </c>
      <c r="M328" s="9">
        <v>1.0800000000000001E-2</v>
      </c>
      <c r="N328" s="9">
        <v>-2.3099999999999999E-2</v>
      </c>
      <c r="O328" s="9">
        <v>3.5299999999999998E-2</v>
      </c>
      <c r="P328" s="9">
        <v>-4.4000000000000003E-3</v>
      </c>
      <c r="Q328" s="9">
        <v>0</v>
      </c>
      <c r="R328" s="9">
        <v>-3.1399999999999997E-2</v>
      </c>
      <c r="S328" s="9">
        <v>3.4200000000000001E-2</v>
      </c>
      <c r="T328" s="9">
        <v>-2.23E-2</v>
      </c>
      <c r="U328" s="9">
        <v>-2.2000000000000001E-3</v>
      </c>
      <c r="V328" s="9">
        <v>-1.0999999999999999E-2</v>
      </c>
      <c r="W328" s="9">
        <v>1.3599999999999999E-2</v>
      </c>
    </row>
    <row r="329" spans="1:23">
      <c r="A329" s="9">
        <v>198706</v>
      </c>
      <c r="B329" s="9">
        <v>3.9399999999999998E-2</v>
      </c>
      <c r="C329" s="9">
        <v>-2.1700000000000001E-2</v>
      </c>
      <c r="D329" s="9">
        <v>1.06E-2</v>
      </c>
      <c r="E329" s="9">
        <v>-2E-3</v>
      </c>
      <c r="F329" s="9">
        <v>4.7999999999999996E-3</v>
      </c>
      <c r="G329" s="9">
        <v>5.6500000000000002E-2</v>
      </c>
      <c r="H329" s="9">
        <v>-2.1499999999999998E-2</v>
      </c>
      <c r="I329" s="9">
        <v>5.1999999999999998E-2</v>
      </c>
      <c r="J329" s="9">
        <v>6.1699999999999998E-2</v>
      </c>
      <c r="K329" s="9">
        <v>3.5900000000000001E-2</v>
      </c>
      <c r="L329" s="9">
        <v>4.19E-2</v>
      </c>
      <c r="M329" s="9">
        <v>4.4299999999999999E-2</v>
      </c>
      <c r="N329" s="9">
        <v>5.9299999999999999E-2</v>
      </c>
      <c r="O329" s="9">
        <v>2.9899999999999999E-2</v>
      </c>
      <c r="P329" s="9">
        <v>2.8000000000000001E-2</v>
      </c>
      <c r="Q329" s="9">
        <v>3.3999999999999998E-3</v>
      </c>
      <c r="R329" s="9">
        <v>1.9599999999999999E-2</v>
      </c>
      <c r="S329" s="9">
        <v>4.87E-2</v>
      </c>
      <c r="T329" s="9">
        <v>2.9100000000000001E-2</v>
      </c>
      <c r="U329" s="9">
        <v>6.4199999999999993E-2</v>
      </c>
      <c r="V329" s="9">
        <v>4.5100000000000001E-2</v>
      </c>
      <c r="W329" s="9">
        <v>5.0200000000000002E-2</v>
      </c>
    </row>
    <row r="330" spans="1:23">
      <c r="A330" s="9">
        <v>198707</v>
      </c>
      <c r="B330" s="9">
        <v>3.85E-2</v>
      </c>
      <c r="C330" s="9">
        <v>-6.3E-3</v>
      </c>
      <c r="D330" s="9">
        <v>7.1000000000000004E-3</v>
      </c>
      <c r="E330" s="9">
        <v>2.6800000000000001E-2</v>
      </c>
      <c r="F330" s="9">
        <v>4.5999999999999999E-3</v>
      </c>
      <c r="G330" s="9">
        <v>3.1E-2</v>
      </c>
      <c r="H330" s="9">
        <v>0.15790000000000001</v>
      </c>
      <c r="I330" s="9">
        <v>2.3400000000000001E-2</v>
      </c>
      <c r="J330" s="9">
        <v>4.41E-2</v>
      </c>
      <c r="K330" s="9">
        <v>5.8099999999999999E-2</v>
      </c>
      <c r="L330" s="9">
        <v>5.5899999999999998E-2</v>
      </c>
      <c r="M330" s="9">
        <v>5.3900000000000003E-2</v>
      </c>
      <c r="N330" s="9">
        <v>5.1400000000000001E-2</v>
      </c>
      <c r="O330" s="9">
        <v>0.18579999999999999</v>
      </c>
      <c r="P330" s="9">
        <v>6.5299999999999997E-2</v>
      </c>
      <c r="Q330" s="9">
        <v>2.5700000000000001E-2</v>
      </c>
      <c r="R330" s="9">
        <v>5.7200000000000001E-2</v>
      </c>
      <c r="S330" s="9">
        <v>6.2100000000000002E-2</v>
      </c>
      <c r="T330" s="9">
        <v>-2.1399999999999999E-2</v>
      </c>
      <c r="U330" s="9">
        <v>5.9499999999999997E-2</v>
      </c>
      <c r="V330" s="9">
        <v>1.3599999999999999E-2</v>
      </c>
      <c r="W330" s="9">
        <v>5.21E-2</v>
      </c>
    </row>
    <row r="331" spans="1:23">
      <c r="A331" s="9">
        <v>198708</v>
      </c>
      <c r="B331" s="9">
        <v>3.5200000000000002E-2</v>
      </c>
      <c r="C331" s="9">
        <v>-7.4999999999999997E-3</v>
      </c>
      <c r="D331" s="9">
        <v>-9.1000000000000004E-3</v>
      </c>
      <c r="E331" s="9">
        <v>-8.8000000000000005E-3</v>
      </c>
      <c r="F331" s="9">
        <v>4.7000000000000002E-3</v>
      </c>
      <c r="G331" s="9">
        <v>2.47E-2</v>
      </c>
      <c r="H331" s="9">
        <v>-3.2000000000000001E-2</v>
      </c>
      <c r="I331" s="9">
        <v>1.7100000000000001E-2</v>
      </c>
      <c r="J331" s="9">
        <v>-3.3999999999999998E-3</v>
      </c>
      <c r="K331" s="9">
        <v>5.7599999999999998E-2</v>
      </c>
      <c r="L331" s="9">
        <v>2.0500000000000001E-2</v>
      </c>
      <c r="M331" s="9">
        <v>4.3799999999999999E-2</v>
      </c>
      <c r="N331" s="9">
        <v>1.6799999999999999E-2</v>
      </c>
      <c r="O331" s="9">
        <v>-4.6899999999999997E-2</v>
      </c>
      <c r="P331" s="9">
        <v>1.46E-2</v>
      </c>
      <c r="Q331" s="9">
        <v>5.91E-2</v>
      </c>
      <c r="R331" s="9">
        <v>4.7300000000000002E-2</v>
      </c>
      <c r="S331" s="9">
        <v>1.1000000000000001E-3</v>
      </c>
      <c r="T331" s="9">
        <v>3.2399999999999998E-2</v>
      </c>
      <c r="U331" s="9">
        <v>3.09E-2</v>
      </c>
      <c r="V331" s="9">
        <v>5.4199999999999998E-2</v>
      </c>
      <c r="W331" s="9">
        <v>2.9100000000000001E-2</v>
      </c>
    </row>
    <row r="332" spans="1:23">
      <c r="A332" s="9">
        <v>198709</v>
      </c>
      <c r="B332" s="9">
        <v>-2.5899999999999999E-2</v>
      </c>
      <c r="C332" s="9">
        <v>5.4000000000000003E-3</v>
      </c>
      <c r="D332" s="9">
        <v>2.8E-3</v>
      </c>
      <c r="E332" s="9">
        <v>7.1999999999999998E-3</v>
      </c>
      <c r="F332" s="9">
        <v>4.4999999999999997E-3</v>
      </c>
      <c r="G332" s="9">
        <v>-3.0499999999999999E-2</v>
      </c>
      <c r="H332" s="9">
        <v>3.3700000000000001E-2</v>
      </c>
      <c r="I332" s="9">
        <v>-4.2200000000000001E-2</v>
      </c>
      <c r="J332" s="9">
        <v>-6.9400000000000003E-2</v>
      </c>
      <c r="K332" s="9">
        <v>-1.43E-2</v>
      </c>
      <c r="L332" s="9">
        <v>-1.01E-2</v>
      </c>
      <c r="M332" s="9">
        <v>-2.12E-2</v>
      </c>
      <c r="N332" s="9">
        <v>-2.1999999999999999E-2</v>
      </c>
      <c r="O332" s="9">
        <v>3.1800000000000002E-2</v>
      </c>
      <c r="P332" s="9">
        <v>-1.6500000000000001E-2</v>
      </c>
      <c r="Q332" s="9">
        <v>-2.7099999999999999E-2</v>
      </c>
      <c r="R332" s="9">
        <v>-7.9600000000000004E-2</v>
      </c>
      <c r="S332" s="9">
        <v>-2.3400000000000001E-2</v>
      </c>
      <c r="T332" s="9">
        <v>-2.76E-2</v>
      </c>
      <c r="U332" s="9">
        <v>-7.3099999999999998E-2</v>
      </c>
      <c r="V332" s="9">
        <v>-2.81E-2</v>
      </c>
      <c r="W332" s="9">
        <v>-4.4999999999999997E-3</v>
      </c>
    </row>
    <row r="333" spans="1:23">
      <c r="A333" s="9">
        <v>198710</v>
      </c>
      <c r="B333" s="9">
        <v>-0.2324</v>
      </c>
      <c r="C333" s="9">
        <v>-8.4099999999999994E-2</v>
      </c>
      <c r="D333" s="9">
        <v>4.2099999999999999E-2</v>
      </c>
      <c r="E333" s="9">
        <v>-7.8700000000000006E-2</v>
      </c>
      <c r="F333" s="9">
        <v>6.0000000000000001E-3</v>
      </c>
      <c r="G333" s="9">
        <v>-0.1885</v>
      </c>
      <c r="H333" s="9">
        <v>-0.3251</v>
      </c>
      <c r="I333" s="9">
        <v>-0.18740000000000001</v>
      </c>
      <c r="J333" s="9">
        <v>-0.32090000000000002</v>
      </c>
      <c r="K333" s="9">
        <v>-0.25890000000000002</v>
      </c>
      <c r="L333" s="9">
        <v>-0.28549999999999998</v>
      </c>
      <c r="M333" s="9">
        <v>-0.19700000000000001</v>
      </c>
      <c r="N333" s="9">
        <v>-0.29780000000000001</v>
      </c>
      <c r="O333" s="9">
        <v>-0.31030000000000002</v>
      </c>
      <c r="P333" s="9">
        <v>-0.29220000000000002</v>
      </c>
      <c r="Q333" s="9">
        <v>-0.27639999999999998</v>
      </c>
      <c r="R333" s="9">
        <v>-0.27729999999999999</v>
      </c>
      <c r="S333" s="9">
        <v>-0.29549999999999998</v>
      </c>
      <c r="T333" s="9">
        <v>-7.5399999999999995E-2</v>
      </c>
      <c r="U333" s="9">
        <v>-0.2878</v>
      </c>
      <c r="V333" s="9">
        <v>-0.2172</v>
      </c>
      <c r="W333" s="9">
        <v>-0.2341</v>
      </c>
    </row>
    <row r="334" spans="1:23">
      <c r="A334" s="9">
        <v>198711</v>
      </c>
      <c r="B334" s="9">
        <v>-7.7700000000000005E-2</v>
      </c>
      <c r="C334" s="9">
        <v>2.7E-2</v>
      </c>
      <c r="D334" s="9">
        <v>3.15E-2</v>
      </c>
      <c r="E334" s="9">
        <v>-1.1299999999999999E-2</v>
      </c>
      <c r="F334" s="9">
        <v>3.5000000000000001E-3</v>
      </c>
      <c r="G334" s="9">
        <v>-8.0100000000000005E-2</v>
      </c>
      <c r="H334" s="9">
        <v>5.2699999999999997E-2</v>
      </c>
      <c r="I334" s="9">
        <v>-0.1134</v>
      </c>
      <c r="J334" s="9">
        <v>-0.1086</v>
      </c>
      <c r="K334" s="9">
        <v>-0.11310000000000001</v>
      </c>
      <c r="L334" s="9">
        <v>-5.7799999999999997E-2</v>
      </c>
      <c r="M334" s="9">
        <v>-9.8299999999999998E-2</v>
      </c>
      <c r="N334" s="9">
        <v>-5.2299999999999999E-2</v>
      </c>
      <c r="O334" s="9">
        <v>1.95E-2</v>
      </c>
      <c r="P334" s="9">
        <v>-6.7500000000000004E-2</v>
      </c>
      <c r="Q334" s="9">
        <v>-8.6099999999999996E-2</v>
      </c>
      <c r="R334" s="9">
        <v>-7.0499999999999993E-2</v>
      </c>
      <c r="S334" s="9">
        <v>-8.5000000000000006E-2</v>
      </c>
      <c r="T334" s="9">
        <v>-2.8799999999999999E-2</v>
      </c>
      <c r="U334" s="9">
        <v>-9.7000000000000003E-2</v>
      </c>
      <c r="V334" s="9">
        <v>-7.4899999999999994E-2</v>
      </c>
      <c r="W334" s="9">
        <v>-7.5600000000000001E-2</v>
      </c>
    </row>
    <row r="335" spans="1:23">
      <c r="A335" s="9">
        <v>198712</v>
      </c>
      <c r="B335" s="9">
        <v>6.8099999999999994E-2</v>
      </c>
      <c r="C335" s="9">
        <v>1.6000000000000001E-3</v>
      </c>
      <c r="D335" s="9">
        <v>-4.4400000000000002E-2</v>
      </c>
      <c r="E335" s="9">
        <v>5.8200000000000002E-2</v>
      </c>
      <c r="F335" s="9">
        <v>3.8999999999999998E-3</v>
      </c>
      <c r="G335" s="9">
        <v>7.3300000000000004E-2</v>
      </c>
      <c r="H335" s="9">
        <v>5.62E-2</v>
      </c>
      <c r="I335" s="9">
        <v>5.67E-2</v>
      </c>
      <c r="J335" s="9">
        <v>8.7099999999999997E-2</v>
      </c>
      <c r="K335" s="9">
        <v>8.1600000000000006E-2</v>
      </c>
      <c r="L335" s="9">
        <v>0.1434</v>
      </c>
      <c r="M335" s="9">
        <v>5.2900000000000003E-2</v>
      </c>
      <c r="N335" s="9">
        <v>7.9799999999999996E-2</v>
      </c>
      <c r="O335" s="9">
        <v>9.8599999999999993E-2</v>
      </c>
      <c r="P335" s="9">
        <v>7.3400000000000007E-2</v>
      </c>
      <c r="Q335" s="9">
        <v>0.1139</v>
      </c>
      <c r="R335" s="9">
        <v>8.1900000000000001E-2</v>
      </c>
      <c r="S335" s="9">
        <v>6.7199999999999996E-2</v>
      </c>
      <c r="T335" s="9">
        <v>1.8E-3</v>
      </c>
      <c r="U335" s="9">
        <v>7.2700000000000001E-2</v>
      </c>
      <c r="V335" s="9">
        <v>3.1899999999999998E-2</v>
      </c>
      <c r="W335" s="9">
        <v>8.5500000000000007E-2</v>
      </c>
    </row>
    <row r="336" spans="1:23">
      <c r="A336" s="9">
        <v>198801</v>
      </c>
      <c r="B336" s="9">
        <v>4.2099999999999999E-2</v>
      </c>
      <c r="C336" s="9">
        <v>-7.0000000000000001E-3</v>
      </c>
      <c r="D336" s="9">
        <v>5.1799999999999999E-2</v>
      </c>
      <c r="E336" s="9">
        <v>-7.5999999999999998E-2</v>
      </c>
      <c r="F336" s="9">
        <v>2.8999999999999998E-3</v>
      </c>
      <c r="G336" s="9">
        <v>2.75E-2</v>
      </c>
      <c r="H336" s="9">
        <v>-7.9799999999999996E-2</v>
      </c>
      <c r="I336" s="9">
        <v>8.9300000000000004E-2</v>
      </c>
      <c r="J336" s="9">
        <v>5.9200000000000003E-2</v>
      </c>
      <c r="K336" s="9">
        <v>-1.06E-2</v>
      </c>
      <c r="L336" s="9">
        <v>-2.8899999999999999E-2</v>
      </c>
      <c r="M336" s="9">
        <v>5.2499999999999998E-2</v>
      </c>
      <c r="N336" s="9">
        <v>3.5499999999999997E-2</v>
      </c>
      <c r="O336" s="9">
        <v>-3.2300000000000002E-2</v>
      </c>
      <c r="P336" s="9">
        <v>5.4699999999999999E-2</v>
      </c>
      <c r="Q336" s="9">
        <v>-2.1399999999999999E-2</v>
      </c>
      <c r="R336" s="9">
        <v>7.6300000000000007E-2</v>
      </c>
      <c r="S336" s="9">
        <v>7.8899999999999998E-2</v>
      </c>
      <c r="T336" s="9">
        <v>9.4700000000000006E-2</v>
      </c>
      <c r="U336" s="9">
        <v>6.3200000000000006E-2</v>
      </c>
      <c r="V336" s="9">
        <v>8.72E-2</v>
      </c>
      <c r="W336" s="9">
        <v>3.0099999999999998E-2</v>
      </c>
    </row>
    <row r="337" spans="1:23">
      <c r="A337" s="9">
        <v>198802</v>
      </c>
      <c r="B337" s="9">
        <v>4.7500000000000001E-2</v>
      </c>
      <c r="C337" s="9">
        <v>3.3500000000000002E-2</v>
      </c>
      <c r="D337" s="9">
        <v>-1.6500000000000001E-2</v>
      </c>
      <c r="E337" s="9">
        <v>-1.54E-2</v>
      </c>
      <c r="F337" s="9">
        <v>4.5999999999999999E-3</v>
      </c>
      <c r="G337" s="9">
        <v>4.1599999999999998E-2</v>
      </c>
      <c r="H337" s="9">
        <v>7.2099999999999997E-2</v>
      </c>
      <c r="I337" s="9">
        <v>2.4899999999999999E-2</v>
      </c>
      <c r="J337" s="9">
        <v>0.1434</v>
      </c>
      <c r="K337" s="9">
        <v>3.9100000000000003E-2</v>
      </c>
      <c r="L337" s="9">
        <v>7.8299999999999995E-2</v>
      </c>
      <c r="M337" s="9">
        <v>3.3500000000000002E-2</v>
      </c>
      <c r="N337" s="9">
        <v>0.1111</v>
      </c>
      <c r="O337" s="9">
        <v>9.0899999999999995E-2</v>
      </c>
      <c r="P337" s="9">
        <v>7.9600000000000004E-2</v>
      </c>
      <c r="Q337" s="9">
        <v>7.2999999999999995E-2</v>
      </c>
      <c r="R337" s="9">
        <v>7.0900000000000005E-2</v>
      </c>
      <c r="S337" s="9">
        <v>6.2899999999999998E-2</v>
      </c>
      <c r="T337" s="9">
        <v>-1.89E-2</v>
      </c>
      <c r="U337" s="9">
        <v>0.1076</v>
      </c>
      <c r="V337" s="9">
        <v>2.5499999999999998E-2</v>
      </c>
      <c r="W337" s="9">
        <v>5.0200000000000002E-2</v>
      </c>
    </row>
    <row r="338" spans="1:23">
      <c r="A338" s="9">
        <v>198803</v>
      </c>
      <c r="B338" s="9">
        <v>-2.2700000000000001E-2</v>
      </c>
      <c r="C338" s="9">
        <v>6.1400000000000003E-2</v>
      </c>
      <c r="D338" s="9">
        <v>7.4999999999999997E-3</v>
      </c>
      <c r="E338" s="9">
        <v>6.1999999999999998E-3</v>
      </c>
      <c r="F338" s="9">
        <v>4.4000000000000003E-3</v>
      </c>
      <c r="G338" s="9">
        <v>-7.4999999999999997E-3</v>
      </c>
      <c r="H338" s="9">
        <v>8.2199999999999995E-2</v>
      </c>
      <c r="I338" s="9">
        <v>1.47E-2</v>
      </c>
      <c r="J338" s="9">
        <v>1.9300000000000001E-2</v>
      </c>
      <c r="K338" s="9">
        <v>-5.8799999999999998E-2</v>
      </c>
      <c r="L338" s="9">
        <v>-2.41E-2</v>
      </c>
      <c r="M338" s="9">
        <v>-4.3700000000000003E-2</v>
      </c>
      <c r="N338" s="9">
        <v>5.4999999999999997E-3</v>
      </c>
      <c r="O338" s="9">
        <v>-4.1200000000000001E-2</v>
      </c>
      <c r="P338" s="9">
        <v>6.7000000000000002E-3</v>
      </c>
      <c r="Q338" s="9">
        <v>-4.1700000000000001E-2</v>
      </c>
      <c r="R338" s="9">
        <v>-1.7500000000000002E-2</v>
      </c>
      <c r="S338" s="9">
        <v>1.2699999999999999E-2</v>
      </c>
      <c r="T338" s="9">
        <v>-3.61E-2</v>
      </c>
      <c r="U338" s="9">
        <v>-1.9300000000000001E-2</v>
      </c>
      <c r="V338" s="9">
        <v>-3.1600000000000003E-2</v>
      </c>
      <c r="W338" s="9">
        <v>-2.0899999999999998E-2</v>
      </c>
    </row>
    <row r="339" spans="1:23">
      <c r="A339" s="9">
        <v>198804</v>
      </c>
      <c r="B339" s="9">
        <v>5.5999999999999999E-3</v>
      </c>
      <c r="C339" s="9">
        <v>9.5999999999999992E-3</v>
      </c>
      <c r="D339" s="9">
        <v>1.6899999999999998E-2</v>
      </c>
      <c r="E339" s="9">
        <v>2.2700000000000001E-2</v>
      </c>
      <c r="F339" s="9">
        <v>4.5999999999999999E-3</v>
      </c>
      <c r="G339" s="9">
        <v>-2.2000000000000001E-3</v>
      </c>
      <c r="H339" s="9">
        <v>1.0200000000000001E-2</v>
      </c>
      <c r="I339" s="9">
        <v>3.9800000000000002E-2</v>
      </c>
      <c r="J339" s="9">
        <v>-7.4000000000000003E-3</v>
      </c>
      <c r="K339" s="9">
        <v>6.0000000000000001E-3</v>
      </c>
      <c r="L339" s="9">
        <v>1.35E-2</v>
      </c>
      <c r="M339" s="9">
        <v>-1.9400000000000001E-2</v>
      </c>
      <c r="N339" s="9">
        <v>1.89E-2</v>
      </c>
      <c r="O339" s="9">
        <v>5.3600000000000002E-2</v>
      </c>
      <c r="P339" s="9">
        <v>-8.3000000000000001E-3</v>
      </c>
      <c r="Q339" s="9">
        <v>2.46E-2</v>
      </c>
      <c r="R339" s="9">
        <v>3.4099999999999998E-2</v>
      </c>
      <c r="S339" s="9">
        <v>-8.0999999999999996E-3</v>
      </c>
      <c r="T339" s="9">
        <v>-7.4999999999999997E-3</v>
      </c>
      <c r="U339" s="9">
        <v>1.6199999999999999E-2</v>
      </c>
      <c r="V339" s="9">
        <v>-1.09E-2</v>
      </c>
      <c r="W339" s="9">
        <v>-5.0000000000000001E-4</v>
      </c>
    </row>
    <row r="340" spans="1:23">
      <c r="A340" s="9">
        <v>198805</v>
      </c>
      <c r="B340" s="9">
        <v>-2.8999999999999998E-3</v>
      </c>
      <c r="C340" s="9">
        <v>-2.6499999999999999E-2</v>
      </c>
      <c r="D340" s="9">
        <v>2.2800000000000001E-2</v>
      </c>
      <c r="E340" s="9">
        <v>6.4000000000000003E-3</v>
      </c>
      <c r="F340" s="9">
        <v>5.1000000000000004E-3</v>
      </c>
      <c r="G340" s="9">
        <v>-5.4999999999999997E-3</v>
      </c>
      <c r="H340" s="9">
        <v>-1.2999999999999999E-3</v>
      </c>
      <c r="I340" s="9">
        <v>-1.0800000000000001E-2</v>
      </c>
      <c r="J340" s="9">
        <v>-1.9300000000000001E-2</v>
      </c>
      <c r="K340" s="9">
        <v>1.26E-2</v>
      </c>
      <c r="L340" s="9">
        <v>-2.5499999999999998E-2</v>
      </c>
      <c r="M340" s="9">
        <v>-1.18E-2</v>
      </c>
      <c r="N340" s="9">
        <v>-1.6500000000000001E-2</v>
      </c>
      <c r="O340" s="9">
        <v>-9.4000000000000004E-3</v>
      </c>
      <c r="P340" s="9">
        <v>-1.1900000000000001E-2</v>
      </c>
      <c r="Q340" s="9">
        <v>-1.6400000000000001E-2</v>
      </c>
      <c r="R340" s="9">
        <v>6.0000000000000001E-3</v>
      </c>
      <c r="S340" s="9">
        <v>-5.3E-3</v>
      </c>
      <c r="T340" s="9">
        <v>3.0800000000000001E-2</v>
      </c>
      <c r="U340" s="9">
        <v>-1.8100000000000002E-2</v>
      </c>
      <c r="V340" s="9">
        <v>1.5100000000000001E-2</v>
      </c>
      <c r="W340" s="9">
        <v>-3.0000000000000001E-3</v>
      </c>
    </row>
    <row r="341" spans="1:23">
      <c r="A341" s="9">
        <v>198806</v>
      </c>
      <c r="B341" s="9">
        <v>4.7899999999999998E-2</v>
      </c>
      <c r="C341" s="9">
        <v>2.1000000000000001E-2</v>
      </c>
      <c r="D341" s="9">
        <v>-1.12E-2</v>
      </c>
      <c r="E341" s="9">
        <v>-2.9100000000000001E-2</v>
      </c>
      <c r="F341" s="9">
        <v>4.8999999999999998E-3</v>
      </c>
      <c r="G341" s="9">
        <v>1.7600000000000001E-2</v>
      </c>
      <c r="H341" s="9">
        <v>1.0800000000000001E-2</v>
      </c>
      <c r="I341" s="9">
        <v>-2.3E-2</v>
      </c>
      <c r="J341" s="9">
        <v>6.3200000000000006E-2</v>
      </c>
      <c r="K341" s="9">
        <v>6.2399999999999997E-2</v>
      </c>
      <c r="L341" s="9">
        <v>9.2399999999999996E-2</v>
      </c>
      <c r="M341" s="9">
        <v>1.38E-2</v>
      </c>
      <c r="N341" s="9">
        <v>8.4900000000000003E-2</v>
      </c>
      <c r="O341" s="9">
        <v>5.8900000000000001E-2</v>
      </c>
      <c r="P341" s="9">
        <v>6.3200000000000006E-2</v>
      </c>
      <c r="Q341" s="9">
        <v>8.2900000000000001E-2</v>
      </c>
      <c r="R341" s="9">
        <v>8.2000000000000003E-2</v>
      </c>
      <c r="S341" s="9">
        <v>7.8200000000000006E-2</v>
      </c>
      <c r="T341" s="9">
        <v>2.7400000000000001E-2</v>
      </c>
      <c r="U341" s="9">
        <v>6.0600000000000001E-2</v>
      </c>
      <c r="V341" s="9">
        <v>5.0599999999999999E-2</v>
      </c>
      <c r="W341" s="9">
        <v>5.3800000000000001E-2</v>
      </c>
    </row>
    <row r="342" spans="1:23">
      <c r="A342" s="9">
        <v>198807</v>
      </c>
      <c r="B342" s="9">
        <v>-1.2500000000000001E-2</v>
      </c>
      <c r="C342" s="9">
        <v>-1.9E-3</v>
      </c>
      <c r="D342" s="9">
        <v>2.2599999999999999E-2</v>
      </c>
      <c r="E342" s="9">
        <v>6.3E-3</v>
      </c>
      <c r="F342" s="9">
        <v>5.1000000000000004E-3</v>
      </c>
      <c r="G342" s="9">
        <v>5.7000000000000002E-3</v>
      </c>
      <c r="H342" s="9">
        <v>-1.4500000000000001E-2</v>
      </c>
      <c r="I342" s="9">
        <v>2.9700000000000001E-2</v>
      </c>
      <c r="J342" s="9">
        <v>2.9999999999999997E-4</v>
      </c>
      <c r="K342" s="9">
        <v>-3.0999999999999999E-3</v>
      </c>
      <c r="L342" s="9">
        <v>-4.5999999999999999E-2</v>
      </c>
      <c r="M342" s="9">
        <v>1.2E-2</v>
      </c>
      <c r="N342" s="9">
        <v>-2.7E-2</v>
      </c>
      <c r="O342" s="9">
        <v>9.1999999999999998E-3</v>
      </c>
      <c r="P342" s="9">
        <v>-1.6799999999999999E-2</v>
      </c>
      <c r="Q342" s="9">
        <v>-5.0900000000000001E-2</v>
      </c>
      <c r="R342" s="9">
        <v>-1.2E-2</v>
      </c>
      <c r="S342" s="9">
        <v>-2.0199999999999999E-2</v>
      </c>
      <c r="T342" s="9">
        <v>-7.7000000000000002E-3</v>
      </c>
      <c r="U342" s="9">
        <v>-9.1999999999999998E-3</v>
      </c>
      <c r="V342" s="9">
        <v>-2.7000000000000001E-3</v>
      </c>
      <c r="W342" s="9">
        <v>-1.9E-2</v>
      </c>
    </row>
    <row r="343" spans="1:23">
      <c r="A343" s="9">
        <v>198808</v>
      </c>
      <c r="B343" s="9">
        <v>-3.3099999999999997E-2</v>
      </c>
      <c r="C343" s="9">
        <v>8.9999999999999998E-4</v>
      </c>
      <c r="D343" s="9">
        <v>2.0799999999999999E-2</v>
      </c>
      <c r="E343" s="9">
        <v>3.3999999999999998E-3</v>
      </c>
      <c r="F343" s="9">
        <v>5.8999999999999999E-3</v>
      </c>
      <c r="G343" s="9">
        <v>2.3999999999999998E-3</v>
      </c>
      <c r="H343" s="9">
        <v>-4.8300000000000003E-2</v>
      </c>
      <c r="I343" s="9">
        <v>-2.07E-2</v>
      </c>
      <c r="J343" s="9">
        <v>4.5999999999999999E-3</v>
      </c>
      <c r="K343" s="9">
        <v>-5.0799999999999998E-2</v>
      </c>
      <c r="L343" s="9">
        <v>-4.7100000000000003E-2</v>
      </c>
      <c r="M343" s="9">
        <v>-1.55E-2</v>
      </c>
      <c r="N343" s="9">
        <v>-4.2599999999999999E-2</v>
      </c>
      <c r="O343" s="9">
        <v>-5.4800000000000001E-2</v>
      </c>
      <c r="P343" s="9">
        <v>-1.5800000000000002E-2</v>
      </c>
      <c r="Q343" s="9">
        <v>-8.2500000000000004E-2</v>
      </c>
      <c r="R343" s="9">
        <v>-7.22E-2</v>
      </c>
      <c r="S343" s="9">
        <v>-3.8699999999999998E-2</v>
      </c>
      <c r="T343" s="9">
        <v>-7.1999999999999998E-3</v>
      </c>
      <c r="U343" s="9">
        <v>-3.09E-2</v>
      </c>
      <c r="V343" s="9">
        <v>-6.0000000000000001E-3</v>
      </c>
      <c r="W343" s="9">
        <v>-3.9300000000000002E-2</v>
      </c>
    </row>
    <row r="344" spans="1:23">
      <c r="A344" s="9">
        <v>198809</v>
      </c>
      <c r="B344" s="9">
        <v>3.3000000000000002E-2</v>
      </c>
      <c r="C344" s="9">
        <v>-1.2699999999999999E-2</v>
      </c>
      <c r="D344" s="9">
        <v>-6.7000000000000002E-3</v>
      </c>
      <c r="E344" s="9">
        <v>2.3999999999999998E-3</v>
      </c>
      <c r="F344" s="9">
        <v>6.1999999999999998E-3</v>
      </c>
      <c r="G344" s="9">
        <v>5.8500000000000003E-2</v>
      </c>
      <c r="H344" s="9">
        <v>-2.5999999999999999E-2</v>
      </c>
      <c r="I344" s="9">
        <v>-2.87E-2</v>
      </c>
      <c r="J344" s="9">
        <v>5.8999999999999999E-3</v>
      </c>
      <c r="K344" s="9">
        <v>3.5200000000000002E-2</v>
      </c>
      <c r="L344" s="9">
        <v>1.49E-2</v>
      </c>
      <c r="M344" s="9">
        <v>4.24E-2</v>
      </c>
      <c r="N344" s="9">
        <v>-6.9999999999999902E-4</v>
      </c>
      <c r="O344" s="9">
        <v>2.2000000000000001E-3</v>
      </c>
      <c r="P344" s="9">
        <v>3.5499999999999997E-2</v>
      </c>
      <c r="Q344" s="9">
        <v>2.5600000000000001E-2</v>
      </c>
      <c r="R344" s="9">
        <v>3.4500000000000003E-2</v>
      </c>
      <c r="S344" s="9">
        <v>5.8700000000000002E-2</v>
      </c>
      <c r="T344" s="9">
        <v>2.0899999999999998E-2</v>
      </c>
      <c r="U344" s="9">
        <v>8.4500000000000006E-2</v>
      </c>
      <c r="V344" s="9">
        <v>3.32E-2</v>
      </c>
      <c r="W344" s="9">
        <v>5.0999999999999997E-2</v>
      </c>
    </row>
    <row r="345" spans="1:23">
      <c r="A345" s="9">
        <v>198810</v>
      </c>
      <c r="B345" s="9">
        <v>1.15E-2</v>
      </c>
      <c r="C345" s="9">
        <v>-2.9000000000000001E-2</v>
      </c>
      <c r="D345" s="9">
        <v>1.67E-2</v>
      </c>
      <c r="E345" s="9">
        <v>1.3100000000000001E-2</v>
      </c>
      <c r="F345" s="9">
        <v>6.1000000000000004E-3</v>
      </c>
      <c r="G345" s="9">
        <v>0.1206</v>
      </c>
      <c r="H345" s="9">
        <v>-7.0000000000000001E-3</v>
      </c>
      <c r="I345" s="9">
        <v>1.1599999999999999E-2</v>
      </c>
      <c r="J345" s="9">
        <v>4.4000000000000003E-3</v>
      </c>
      <c r="K345" s="9">
        <v>1.84E-2</v>
      </c>
      <c r="L345" s="9">
        <v>4.8999999999999998E-3</v>
      </c>
      <c r="M345" s="9">
        <v>8.0999999999999996E-3</v>
      </c>
      <c r="N345" s="9">
        <v>-7.4000000000000003E-3</v>
      </c>
      <c r="O345" s="9">
        <v>3.6400000000000002E-2</v>
      </c>
      <c r="P345" s="9">
        <v>-4.4000000000000003E-3</v>
      </c>
      <c r="Q345" s="9">
        <v>-4.7000000000000002E-3</v>
      </c>
      <c r="R345" s="9">
        <v>4.3299999999999998E-2</v>
      </c>
      <c r="S345" s="9">
        <v>7.4000000000000003E-3</v>
      </c>
      <c r="T345" s="9">
        <v>1.9199999999999998E-2</v>
      </c>
      <c r="U345" s="9">
        <v>1.43E-2</v>
      </c>
      <c r="V345" s="9">
        <v>-8.0999999999999996E-3</v>
      </c>
      <c r="W345" s="9">
        <v>1.6999999999999999E-3</v>
      </c>
    </row>
    <row r="346" spans="1:23">
      <c r="A346" s="9">
        <v>198811</v>
      </c>
      <c r="B346" s="9">
        <v>-2.29E-2</v>
      </c>
      <c r="C346" s="9">
        <v>-1.72E-2</v>
      </c>
      <c r="D346" s="9">
        <v>1.2699999999999999E-2</v>
      </c>
      <c r="E346" s="9">
        <v>4.1999999999999997E-3</v>
      </c>
      <c r="F346" s="9">
        <v>5.7000000000000002E-3</v>
      </c>
      <c r="G346" s="9">
        <v>-1.0500000000000001E-2</v>
      </c>
      <c r="H346" s="9">
        <v>2.0000000000000101E-4</v>
      </c>
      <c r="I346" s="9">
        <v>-8.8000000000000005E-3</v>
      </c>
      <c r="J346" s="9">
        <v>-5.8999999999999997E-2</v>
      </c>
      <c r="K346" s="9">
        <v>-5.6300000000000003E-2</v>
      </c>
      <c r="L346" s="9">
        <v>-2.7699999999999999E-2</v>
      </c>
      <c r="M346" s="9">
        <v>-1.67E-2</v>
      </c>
      <c r="N346" s="9">
        <v>-4.1300000000000003E-2</v>
      </c>
      <c r="O346" s="9">
        <v>-2.3199999999999998E-2</v>
      </c>
      <c r="P346" s="9">
        <v>-9.1000000000000004E-3</v>
      </c>
      <c r="Q346" s="9">
        <v>-2.5399999999999999E-2</v>
      </c>
      <c r="R346" s="9">
        <v>-6.6E-3</v>
      </c>
      <c r="S346" s="9">
        <v>-1.6500000000000001E-2</v>
      </c>
      <c r="T346" s="9">
        <v>-1.03E-2</v>
      </c>
      <c r="U346" s="9">
        <v>-3.2199999999999999E-2</v>
      </c>
      <c r="V346" s="9">
        <v>-3.2000000000000001E-2</v>
      </c>
      <c r="W346" s="9">
        <v>-2.3900000000000001E-2</v>
      </c>
    </row>
    <row r="347" spans="1:23">
      <c r="A347" s="9">
        <v>198812</v>
      </c>
      <c r="B347" s="9">
        <v>1.49E-2</v>
      </c>
      <c r="C347" s="9">
        <v>1.9400000000000001E-2</v>
      </c>
      <c r="D347" s="9">
        <v>-1.54E-2</v>
      </c>
      <c r="E347" s="9">
        <v>4.1999999999999997E-3</v>
      </c>
      <c r="F347" s="9">
        <v>6.3E-3</v>
      </c>
      <c r="G347" s="9">
        <v>1.8499999999999999E-2</v>
      </c>
      <c r="H347" s="9">
        <v>-1.9400000000000001E-2</v>
      </c>
      <c r="I347" s="9">
        <v>1.12E-2</v>
      </c>
      <c r="J347" s="9">
        <v>5.7200000000000001E-2</v>
      </c>
      <c r="K347" s="9">
        <v>2.1899999999999999E-2</v>
      </c>
      <c r="L347" s="9">
        <v>4.1099999999999998E-2</v>
      </c>
      <c r="M347" s="9">
        <v>2.3300000000000001E-2</v>
      </c>
      <c r="N347" s="9">
        <v>3.4200000000000001E-2</v>
      </c>
      <c r="O347" s="9">
        <v>3.3700000000000001E-2</v>
      </c>
      <c r="P347" s="9">
        <v>2.07E-2</v>
      </c>
      <c r="Q347" s="9">
        <v>3.3300000000000003E-2</v>
      </c>
      <c r="R347" s="9">
        <v>-1.24E-2</v>
      </c>
      <c r="S347" s="9">
        <v>6.6E-3</v>
      </c>
      <c r="T347" s="9">
        <v>3.8999999999999998E-3</v>
      </c>
      <c r="U347" s="9">
        <v>4.7000000000000002E-3</v>
      </c>
      <c r="V347" s="9">
        <v>-7.7000000000000002E-3</v>
      </c>
      <c r="W347" s="9">
        <v>2.1299999999999999E-2</v>
      </c>
    </row>
    <row r="348" spans="1:23">
      <c r="A348" s="9">
        <v>198901</v>
      </c>
      <c r="B348" s="9">
        <v>6.0999999999999999E-2</v>
      </c>
      <c r="C348" s="9">
        <v>-2.1299999999999999E-2</v>
      </c>
      <c r="D348" s="9">
        <v>5.4000000000000003E-3</v>
      </c>
      <c r="E348" s="9">
        <v>-1.4E-3</v>
      </c>
      <c r="F348" s="9">
        <v>5.4999999999999997E-3</v>
      </c>
      <c r="G348" s="9">
        <v>4.4999999999999998E-2</v>
      </c>
      <c r="H348" s="9">
        <v>2.4E-2</v>
      </c>
      <c r="I348" s="9">
        <v>5.8000000000000003E-2</v>
      </c>
      <c r="J348" s="9">
        <v>4.6199999999999998E-2</v>
      </c>
      <c r="K348" s="9">
        <v>5.7200000000000001E-2</v>
      </c>
      <c r="L348" s="9">
        <v>9.9299999999999999E-2</v>
      </c>
      <c r="M348" s="9">
        <v>5.8799999999999998E-2</v>
      </c>
      <c r="N348" s="9">
        <v>5.3400000000000003E-2</v>
      </c>
      <c r="O348" s="9">
        <v>0.1134</v>
      </c>
      <c r="P348" s="9">
        <v>3.1300000000000001E-2</v>
      </c>
      <c r="Q348" s="9">
        <v>6.1800000000000001E-2</v>
      </c>
      <c r="R348" s="9">
        <v>8.4699999999999998E-2</v>
      </c>
      <c r="S348" s="9">
        <v>7.4800000000000005E-2</v>
      </c>
      <c r="T348" s="9">
        <v>2.2100000000000002E-2</v>
      </c>
      <c r="U348" s="9">
        <v>5.9299999999999999E-2</v>
      </c>
      <c r="V348" s="9">
        <v>6.2100000000000002E-2</v>
      </c>
      <c r="W348" s="9">
        <v>7.0300000000000001E-2</v>
      </c>
    </row>
    <row r="349" spans="1:23">
      <c r="A349" s="9">
        <v>198902</v>
      </c>
      <c r="B349" s="9">
        <v>-2.2499999999999999E-2</v>
      </c>
      <c r="C349" s="9">
        <v>2.7699999999999999E-2</v>
      </c>
      <c r="D349" s="9">
        <v>8.6E-3</v>
      </c>
      <c r="E349" s="9">
        <v>9.2999999999999992E-3</v>
      </c>
      <c r="F349" s="9">
        <v>6.1000000000000004E-3</v>
      </c>
      <c r="G349" s="9">
        <v>-2.1600000000000001E-2</v>
      </c>
      <c r="H349" s="9">
        <v>4.8300000000000003E-2</v>
      </c>
      <c r="I349" s="9">
        <v>-1.9800000000000002E-2</v>
      </c>
      <c r="J349" s="9">
        <v>2.3400000000000001E-2</v>
      </c>
      <c r="K349" s="9">
        <v>-4.9999999999999903E-4</v>
      </c>
      <c r="L349" s="9">
        <v>-2.7699999999999999E-2</v>
      </c>
      <c r="M349" s="9">
        <v>-2.1999999999999999E-2</v>
      </c>
      <c r="N349" s="9">
        <v>5.1000000000000004E-3</v>
      </c>
      <c r="O349" s="9">
        <v>-4.2000000000000003E-2</v>
      </c>
      <c r="P349" s="9">
        <v>-1.4E-2</v>
      </c>
      <c r="Q349" s="9">
        <v>-4.4499999999999998E-2</v>
      </c>
      <c r="R349" s="9">
        <v>-5.33E-2</v>
      </c>
      <c r="S349" s="9">
        <v>-7.6E-3</v>
      </c>
      <c r="T349" s="9">
        <v>-2.4299999999999999E-2</v>
      </c>
      <c r="U349" s="9">
        <v>-2.3699999999999999E-2</v>
      </c>
      <c r="V349" s="9">
        <v>-9.7000000000000003E-3</v>
      </c>
      <c r="W349" s="9">
        <v>-2.2800000000000001E-2</v>
      </c>
    </row>
    <row r="350" spans="1:23">
      <c r="A350" s="9">
        <v>198903</v>
      </c>
      <c r="B350" s="9">
        <v>1.5699999999999999E-2</v>
      </c>
      <c r="C350" s="9">
        <v>7.3000000000000001E-3</v>
      </c>
      <c r="D350" s="9">
        <v>4.7999999999999996E-3</v>
      </c>
      <c r="E350" s="9">
        <v>3.5400000000000001E-2</v>
      </c>
      <c r="F350" s="9">
        <v>6.7000000000000002E-3</v>
      </c>
      <c r="G350" s="9">
        <v>4.4499999999999998E-2</v>
      </c>
      <c r="H350" s="9">
        <v>-2.9899999999999999E-2</v>
      </c>
      <c r="I350" s="9">
        <v>3.04E-2</v>
      </c>
      <c r="J350" s="9">
        <v>3.6799999999999999E-2</v>
      </c>
      <c r="K350" s="9">
        <v>2.99999999999999E-4</v>
      </c>
      <c r="L350" s="9">
        <v>1.7000000000000001E-2</v>
      </c>
      <c r="M350" s="9">
        <v>5.0299999999999997E-2</v>
      </c>
      <c r="N350" s="9">
        <v>6.0000000000000001E-3</v>
      </c>
      <c r="O350" s="9">
        <v>-2.5899999999999999E-2</v>
      </c>
      <c r="P350" s="9">
        <v>2.5399999999999999E-2</v>
      </c>
      <c r="Q350" s="9">
        <v>-4.5600000000000002E-2</v>
      </c>
      <c r="R350" s="9">
        <v>-3.1800000000000002E-2</v>
      </c>
      <c r="S350" s="9">
        <v>2.99999999999999E-4</v>
      </c>
      <c r="T350" s="9">
        <v>-1E-3</v>
      </c>
      <c r="U350" s="9">
        <v>2.58E-2</v>
      </c>
      <c r="V350" s="9">
        <v>4.0599999999999997E-2</v>
      </c>
      <c r="W350" s="9">
        <v>2.8899999999999999E-2</v>
      </c>
    </row>
    <row r="351" spans="1:23">
      <c r="A351" s="9">
        <v>198904</v>
      </c>
      <c r="B351" s="9">
        <v>4.3299999999999998E-2</v>
      </c>
      <c r="C351" s="9">
        <v>-6.0000000000000001E-3</v>
      </c>
      <c r="D351" s="9">
        <v>-1.4500000000000001E-2</v>
      </c>
      <c r="E351" s="9">
        <v>1.7000000000000001E-2</v>
      </c>
      <c r="F351" s="9">
        <v>6.7000000000000002E-3</v>
      </c>
      <c r="G351" s="9">
        <v>5.04E-2</v>
      </c>
      <c r="H351" s="9">
        <v>-2.06E-2</v>
      </c>
      <c r="I351" s="9">
        <v>1.77E-2</v>
      </c>
      <c r="J351" s="9">
        <v>1.6899999999999998E-2</v>
      </c>
      <c r="K351" s="9">
        <v>5.4600000000000003E-2</v>
      </c>
      <c r="L351" s="9">
        <v>4.4600000000000001E-2</v>
      </c>
      <c r="M351" s="9">
        <v>4.5699999999999998E-2</v>
      </c>
      <c r="N351" s="9">
        <v>4.6800000000000001E-2</v>
      </c>
      <c r="O351" s="9">
        <v>2.75E-2</v>
      </c>
      <c r="P351" s="9">
        <v>3.7999999999999999E-2</v>
      </c>
      <c r="Q351" s="9">
        <v>4.7100000000000003E-2</v>
      </c>
      <c r="R351" s="9">
        <v>-1.0500000000000001E-2</v>
      </c>
      <c r="S351" s="9">
        <v>4.3099999999999999E-2</v>
      </c>
      <c r="T351" s="9">
        <v>3.2300000000000002E-2</v>
      </c>
      <c r="U351" s="9">
        <v>5.11E-2</v>
      </c>
      <c r="V351" s="9">
        <v>3.2199999999999999E-2</v>
      </c>
      <c r="W351" s="9">
        <v>7.2300000000000003E-2</v>
      </c>
    </row>
    <row r="352" spans="1:23">
      <c r="A352" s="9">
        <v>198905</v>
      </c>
      <c r="B352" s="9">
        <v>3.3500000000000002E-2</v>
      </c>
      <c r="C352" s="9">
        <v>-4.0000000000000002E-4</v>
      </c>
      <c r="D352" s="9">
        <v>-8.3999999999999995E-3</v>
      </c>
      <c r="E352" s="9">
        <v>1.5699999999999999E-2</v>
      </c>
      <c r="F352" s="9">
        <v>7.9000000000000008E-3</v>
      </c>
      <c r="G352" s="9">
        <v>5.2200000000000003E-2</v>
      </c>
      <c r="H352" s="9">
        <v>-5.3100000000000001E-2</v>
      </c>
      <c r="I352" s="9">
        <v>2.12E-2</v>
      </c>
      <c r="J352" s="9">
        <v>2.7099999999999999E-2</v>
      </c>
      <c r="K352" s="9">
        <v>3.0000000000000001E-3</v>
      </c>
      <c r="L352" s="9">
        <v>-6.0000000000000103E-4</v>
      </c>
      <c r="M352" s="9">
        <v>3.6299999999999999E-2</v>
      </c>
      <c r="N352" s="9">
        <v>2.64E-2</v>
      </c>
      <c r="O352" s="9">
        <v>3.8E-3</v>
      </c>
      <c r="P352" s="9">
        <v>2.5999999999999999E-2</v>
      </c>
      <c r="Q352" s="9">
        <v>3.7100000000000001E-2</v>
      </c>
      <c r="R352" s="9">
        <v>5.7000000000000002E-3</v>
      </c>
      <c r="S352" s="9">
        <v>1.7299999999999999E-2</v>
      </c>
      <c r="T352" s="9">
        <v>4.5499999999999999E-2</v>
      </c>
      <c r="U352" s="9">
        <v>4.9399999999999999E-2</v>
      </c>
      <c r="V352" s="9">
        <v>3.3300000000000003E-2</v>
      </c>
      <c r="W352" s="9">
        <v>4.3900000000000002E-2</v>
      </c>
    </row>
    <row r="353" spans="1:23">
      <c r="A353" s="9">
        <v>198906</v>
      </c>
      <c r="B353" s="9">
        <v>-1.35E-2</v>
      </c>
      <c r="C353" s="9">
        <v>-1.01E-2</v>
      </c>
      <c r="D353" s="9">
        <v>2.1700000000000001E-2</v>
      </c>
      <c r="E353" s="9">
        <v>6.6E-3</v>
      </c>
      <c r="F353" s="9">
        <v>7.1000000000000004E-3</v>
      </c>
      <c r="G353" s="9">
        <v>1.6000000000000001E-3</v>
      </c>
      <c r="H353" s="9">
        <v>3.6499999999999998E-2</v>
      </c>
      <c r="I353" s="9">
        <v>-1.7500000000000002E-2</v>
      </c>
      <c r="J353" s="9">
        <v>-1.54E-2</v>
      </c>
      <c r="K353" s="9">
        <v>7.4000000000000003E-3</v>
      </c>
      <c r="L353" s="9">
        <v>-3.4099999999999998E-2</v>
      </c>
      <c r="M353" s="9">
        <v>-2.18E-2</v>
      </c>
      <c r="N353" s="9">
        <v>-9.2999999999999992E-3</v>
      </c>
      <c r="O353" s="9">
        <v>-4.5100000000000001E-2</v>
      </c>
      <c r="P353" s="9">
        <v>-2.0799999999999999E-2</v>
      </c>
      <c r="Q353" s="9">
        <v>-4.02E-2</v>
      </c>
      <c r="R353" s="9">
        <v>-4.4000000000000003E-3</v>
      </c>
      <c r="S353" s="9">
        <v>-2.6700000000000002E-2</v>
      </c>
      <c r="T353" s="9">
        <v>2.69E-2</v>
      </c>
      <c r="U353" s="9">
        <v>-2.8199999999999999E-2</v>
      </c>
      <c r="V353" s="9">
        <v>1.5E-3</v>
      </c>
      <c r="W353" s="9">
        <v>-1.04E-2</v>
      </c>
    </row>
    <row r="354" spans="1:23">
      <c r="A354" s="9">
        <v>198907</v>
      </c>
      <c r="B354" s="9">
        <v>7.1999999999999995E-2</v>
      </c>
      <c r="C354" s="9">
        <v>-4.02E-2</v>
      </c>
      <c r="D354" s="9">
        <v>-2.81E-2</v>
      </c>
      <c r="E354" s="9">
        <v>5.4300000000000001E-2</v>
      </c>
      <c r="F354" s="9">
        <v>7.0000000000000001E-3</v>
      </c>
      <c r="G354" s="9">
        <v>0.12920000000000001</v>
      </c>
      <c r="H354" s="9">
        <v>-1.41E-2</v>
      </c>
      <c r="I354" s="9">
        <v>3.1800000000000002E-2</v>
      </c>
      <c r="J354" s="9">
        <v>7.9399999999999998E-2</v>
      </c>
      <c r="K354" s="9">
        <v>6.3100000000000003E-2</v>
      </c>
      <c r="L354" s="9">
        <v>6.1400000000000003E-2</v>
      </c>
      <c r="M354" s="9">
        <v>0.13250000000000001</v>
      </c>
      <c r="N354" s="9">
        <v>7.7100000000000002E-2</v>
      </c>
      <c r="O354" s="9">
        <v>5.8999999999999997E-2</v>
      </c>
      <c r="P354" s="9">
        <v>5.8500000000000003E-2</v>
      </c>
      <c r="Q354" s="9">
        <v>4.9799999999999997E-2</v>
      </c>
      <c r="R354" s="9">
        <v>3.7100000000000001E-2</v>
      </c>
      <c r="S354" s="9">
        <v>6.5500000000000003E-2</v>
      </c>
      <c r="T354" s="9">
        <v>5.0999999999999997E-2</v>
      </c>
      <c r="U354" s="9">
        <v>9.2899999999999996E-2</v>
      </c>
      <c r="V354" s="9">
        <v>7.4700000000000003E-2</v>
      </c>
      <c r="W354" s="9">
        <v>7.1300000000000002E-2</v>
      </c>
    </row>
    <row r="355" spans="1:23">
      <c r="A355" s="9">
        <v>198908</v>
      </c>
      <c r="B355" s="9">
        <v>1.44E-2</v>
      </c>
      <c r="C355" s="9">
        <v>5.3E-3</v>
      </c>
      <c r="D355" s="9">
        <v>6.4999999999999997E-3</v>
      </c>
      <c r="E355" s="9">
        <v>-1.4E-3</v>
      </c>
      <c r="F355" s="9">
        <v>7.4000000000000003E-3</v>
      </c>
      <c r="G355" s="9">
        <v>-4.8399999999999999E-2</v>
      </c>
      <c r="H355" s="9">
        <v>6.13E-2</v>
      </c>
      <c r="I355" s="9">
        <v>2.5399999999999999E-2</v>
      </c>
      <c r="J355" s="9">
        <v>3.8399999999999997E-2</v>
      </c>
      <c r="K355" s="9">
        <v>-1.2999999999999999E-3</v>
      </c>
      <c r="L355" s="9">
        <v>6.8500000000000005E-2</v>
      </c>
      <c r="M355" s="9">
        <v>5.0000000000000001E-3</v>
      </c>
      <c r="N355" s="9">
        <v>2.4799999999999999E-2</v>
      </c>
      <c r="O355" s="9">
        <v>7.2499999999999995E-2</v>
      </c>
      <c r="P355" s="9">
        <v>4.6100000000000002E-2</v>
      </c>
      <c r="Q355" s="9">
        <v>1.2999999999999999E-2</v>
      </c>
      <c r="R355" s="9">
        <v>7.0099999999999996E-2</v>
      </c>
      <c r="S355" s="9">
        <v>7.7700000000000005E-2</v>
      </c>
      <c r="T355" s="9">
        <v>-1.54E-2</v>
      </c>
      <c r="U355" s="9">
        <v>2.01E-2</v>
      </c>
      <c r="V355" s="9">
        <v>1.21E-2</v>
      </c>
      <c r="W355" s="9">
        <v>1.1599999999999999E-2</v>
      </c>
    </row>
    <row r="356" spans="1:23">
      <c r="A356" s="9">
        <v>198909</v>
      </c>
      <c r="B356" s="9">
        <v>-7.6E-3</v>
      </c>
      <c r="C356" s="9">
        <v>3.0000000000000001E-3</v>
      </c>
      <c r="D356" s="9">
        <v>-1.34E-2</v>
      </c>
      <c r="E356" s="9">
        <v>3.4000000000000002E-2</v>
      </c>
      <c r="F356" s="9">
        <v>6.4999999999999997E-3</v>
      </c>
      <c r="G356" s="9">
        <v>-7.9000000000000008E-3</v>
      </c>
      <c r="H356" s="9">
        <v>2.6700000000000002E-2</v>
      </c>
      <c r="I356" s="9">
        <v>6.7999999999999996E-3</v>
      </c>
      <c r="J356" s="9">
        <v>1.55E-2</v>
      </c>
      <c r="K356" s="9">
        <v>-3.3000000000000002E-2</v>
      </c>
      <c r="L356" s="9">
        <v>-4.1099999999999998E-2</v>
      </c>
      <c r="M356" s="9">
        <v>7.4000000000000003E-3</v>
      </c>
      <c r="N356" s="9">
        <v>-1.9E-2</v>
      </c>
      <c r="O356" s="9">
        <v>-3.1899999999999998E-2</v>
      </c>
      <c r="P356" s="9">
        <v>-5.2600000000000001E-2</v>
      </c>
      <c r="Q356" s="9">
        <v>-3.8699999999999998E-2</v>
      </c>
      <c r="R356" s="9">
        <v>-6.4799999999999996E-2</v>
      </c>
      <c r="S356" s="9">
        <v>-3.4599999999999999E-2</v>
      </c>
      <c r="T356" s="9">
        <v>-1.6999999999999999E-3</v>
      </c>
      <c r="U356" s="9">
        <v>-2.9499999999999998E-2</v>
      </c>
      <c r="V356" s="9">
        <v>1.46E-2</v>
      </c>
      <c r="W356" s="9">
        <v>1.0999999999999999E-2</v>
      </c>
    </row>
    <row r="357" spans="1:23">
      <c r="A357" s="9">
        <v>198910</v>
      </c>
      <c r="B357" s="9">
        <v>-3.6700000000000003E-2</v>
      </c>
      <c r="C357" s="9">
        <v>-3.2599999999999997E-2</v>
      </c>
      <c r="D357" s="9">
        <v>-1.09E-2</v>
      </c>
      <c r="E357" s="9">
        <v>1.37E-2</v>
      </c>
      <c r="F357" s="9">
        <v>6.7999999999999996E-3</v>
      </c>
      <c r="G357" s="9">
        <v>-2.2100000000000002E-2</v>
      </c>
      <c r="H357" s="9">
        <v>-1.1299999999999999E-2</v>
      </c>
      <c r="I357" s="9">
        <v>-2.8E-3</v>
      </c>
      <c r="J357" s="9">
        <v>-6.3700000000000007E-2</v>
      </c>
      <c r="K357" s="9">
        <v>-6.0900000000000003E-2</v>
      </c>
      <c r="L357" s="9">
        <v>-6.5199999999999994E-2</v>
      </c>
      <c r="M357" s="9">
        <v>6.7000000000000002E-3</v>
      </c>
      <c r="N357" s="9">
        <v>-8.3199999999999996E-2</v>
      </c>
      <c r="O357" s="9">
        <v>-9.8400000000000001E-2</v>
      </c>
      <c r="P357" s="9">
        <v>-6.4799999999999996E-2</v>
      </c>
      <c r="Q357" s="9">
        <v>-5.2600000000000001E-2</v>
      </c>
      <c r="R357" s="9">
        <v>-6.9099999999999995E-2</v>
      </c>
      <c r="S357" s="9">
        <v>-7.8700000000000006E-2</v>
      </c>
      <c r="T357" s="9">
        <v>3.3E-3</v>
      </c>
      <c r="U357" s="9">
        <v>-4.4999999999999998E-2</v>
      </c>
      <c r="V357" s="9">
        <v>-4.6600000000000003E-2</v>
      </c>
      <c r="W357" s="9">
        <v>-3.9E-2</v>
      </c>
    </row>
    <row r="358" spans="1:23">
      <c r="A358" s="9">
        <v>198911</v>
      </c>
      <c r="B358" s="9">
        <v>1.03E-2</v>
      </c>
      <c r="C358" s="9">
        <v>-1.2200000000000001E-2</v>
      </c>
      <c r="D358" s="9">
        <v>-1.0800000000000001E-2</v>
      </c>
      <c r="E358" s="9">
        <v>2.58E-2</v>
      </c>
      <c r="F358" s="9">
        <v>6.8999999999999999E-3</v>
      </c>
      <c r="G358" s="9">
        <v>2.9399999999999999E-2</v>
      </c>
      <c r="H358" s="9">
        <v>9.8900000000000002E-2</v>
      </c>
      <c r="I358" s="9">
        <v>3.09E-2</v>
      </c>
      <c r="J358" s="9">
        <v>-1.66E-2</v>
      </c>
      <c r="K358" s="9">
        <v>-7.6E-3</v>
      </c>
      <c r="L358" s="9">
        <v>1.8599999999999998E-2</v>
      </c>
      <c r="M358" s="9">
        <v>2.63E-2</v>
      </c>
      <c r="N358" s="9">
        <v>2.4799999999999999E-2</v>
      </c>
      <c r="O358" s="9">
        <v>1.6899999999999998E-2</v>
      </c>
      <c r="P358" s="9">
        <v>4.7999999999999996E-3</v>
      </c>
      <c r="Q358" s="9">
        <v>1.32E-2</v>
      </c>
      <c r="R358" s="9">
        <v>-2.8799999999999999E-2</v>
      </c>
      <c r="S358" s="9">
        <v>-0.02</v>
      </c>
      <c r="T358" s="9">
        <v>2.5399999999999999E-2</v>
      </c>
      <c r="U358" s="9">
        <v>7.4000000000000003E-3</v>
      </c>
      <c r="V358" s="9">
        <v>-1.15E-2</v>
      </c>
      <c r="W358" s="9">
        <v>6.4000000000000003E-3</v>
      </c>
    </row>
    <row r="359" spans="1:23">
      <c r="A359" s="9">
        <v>198912</v>
      </c>
      <c r="B359" s="9">
        <v>1.1599999999999999E-2</v>
      </c>
      <c r="C359" s="9">
        <v>-2.3800000000000002E-2</v>
      </c>
      <c r="D359" s="9">
        <v>2.3999999999999998E-3</v>
      </c>
      <c r="E359" s="9">
        <v>2.81E-2</v>
      </c>
      <c r="F359" s="9">
        <v>6.1000000000000004E-3</v>
      </c>
      <c r="G359" s="9">
        <v>2.1600000000000001E-2</v>
      </c>
      <c r="H359" s="9">
        <v>1.23E-2</v>
      </c>
      <c r="I359" s="9">
        <v>5.2200000000000003E-2</v>
      </c>
      <c r="J359" s="9">
        <v>-1.9599999999999999E-2</v>
      </c>
      <c r="K359" s="9">
        <v>-5.8999999999999999E-3</v>
      </c>
      <c r="L359" s="9">
        <v>3.7699999999999997E-2</v>
      </c>
      <c r="M359" s="9">
        <v>5.1000000000000004E-3</v>
      </c>
      <c r="N359" s="9">
        <v>-6.0000000000000001E-3</v>
      </c>
      <c r="O359" s="9">
        <v>3.00000000000001E-4</v>
      </c>
      <c r="P359" s="9">
        <v>1.9199999999999998E-2</v>
      </c>
      <c r="Q359" s="9">
        <v>8.0000000000000004E-4</v>
      </c>
      <c r="R359" s="9">
        <v>-2.3099999999999999E-2</v>
      </c>
      <c r="S359" s="9">
        <v>0.02</v>
      </c>
      <c r="T359" s="9">
        <v>4.1799999999999997E-2</v>
      </c>
      <c r="U359" s="9">
        <v>2.5999999999999999E-3</v>
      </c>
      <c r="V359" s="9">
        <v>-3.0800000000000001E-2</v>
      </c>
      <c r="W359" s="9">
        <v>2.4199999999999999E-2</v>
      </c>
    </row>
    <row r="360" spans="1:23">
      <c r="A360" s="9">
        <v>199001</v>
      </c>
      <c r="B360" s="9">
        <v>-7.85E-2</v>
      </c>
      <c r="C360" s="9">
        <v>-1.2999999999999999E-2</v>
      </c>
      <c r="D360" s="9">
        <v>8.8999999999999999E-3</v>
      </c>
      <c r="E360" s="9">
        <v>-3.2800000000000003E-2</v>
      </c>
      <c r="F360" s="9">
        <v>5.7000000000000002E-3</v>
      </c>
      <c r="G360" s="9">
        <v>-0.1017</v>
      </c>
      <c r="H360" s="9">
        <v>3.5700000000000003E-2</v>
      </c>
      <c r="I360" s="9">
        <v>-4.7699999999999999E-2</v>
      </c>
      <c r="J360" s="9">
        <v>-0.1016</v>
      </c>
      <c r="K360" s="9">
        <v>-7.6100000000000001E-2</v>
      </c>
      <c r="L360" s="9">
        <v>-8.4900000000000003E-2</v>
      </c>
      <c r="M360" s="9">
        <v>-7.6799999999999993E-2</v>
      </c>
      <c r="N360" s="9">
        <v>-5.33E-2</v>
      </c>
      <c r="O360" s="9">
        <v>-9.35E-2</v>
      </c>
      <c r="P360" s="9">
        <v>-5.2999999999999999E-2</v>
      </c>
      <c r="Q360" s="9">
        <v>-2.63E-2</v>
      </c>
      <c r="R360" s="9">
        <v>-3.8100000000000002E-2</v>
      </c>
      <c r="S360" s="9">
        <v>-6.4500000000000002E-2</v>
      </c>
      <c r="T360" s="9">
        <v>-5.9200000000000003E-2</v>
      </c>
      <c r="U360" s="9">
        <v>-6.4100000000000004E-2</v>
      </c>
      <c r="V360" s="9">
        <v>-0.1036</v>
      </c>
      <c r="W360" s="9">
        <v>-0.1152</v>
      </c>
    </row>
    <row r="361" spans="1:23">
      <c r="A361" s="9">
        <v>199002</v>
      </c>
      <c r="B361" s="9">
        <v>1.11E-2</v>
      </c>
      <c r="C361" s="9">
        <v>1.0500000000000001E-2</v>
      </c>
      <c r="D361" s="9">
        <v>6.3E-3</v>
      </c>
      <c r="E361" s="9">
        <v>-5.1999999999999998E-3</v>
      </c>
      <c r="F361" s="9">
        <v>5.7000000000000002E-3</v>
      </c>
      <c r="G361" s="9">
        <v>-7.6E-3</v>
      </c>
      <c r="H361" s="9">
        <v>-5.1000000000000004E-3</v>
      </c>
      <c r="I361" s="9">
        <v>2.4899999999999999E-2</v>
      </c>
      <c r="J361" s="9">
        <v>1.8800000000000001E-2</v>
      </c>
      <c r="K361" s="9">
        <v>3.00000000000001E-4</v>
      </c>
      <c r="L361" s="9">
        <v>2.1999999999999999E-2</v>
      </c>
      <c r="M361" s="9">
        <v>-2.8000000000000001E-2</v>
      </c>
      <c r="N361" s="9">
        <v>3.1399999999999997E-2</v>
      </c>
      <c r="O361" s="9">
        <v>2.6700000000000002E-2</v>
      </c>
      <c r="P361" s="9">
        <v>2.93E-2</v>
      </c>
      <c r="Q361" s="9">
        <v>3.1399999999999997E-2</v>
      </c>
      <c r="R361" s="9">
        <v>5.4800000000000001E-2</v>
      </c>
      <c r="S361" s="9">
        <v>3.7999999999999999E-2</v>
      </c>
      <c r="T361" s="9">
        <v>-3.5000000000000001E-3</v>
      </c>
      <c r="U361" s="9">
        <v>1.14E-2</v>
      </c>
      <c r="V361" s="9">
        <v>1.7600000000000001E-2</v>
      </c>
      <c r="W361" s="9">
        <v>2.5999999999999999E-3</v>
      </c>
    </row>
    <row r="362" spans="1:23">
      <c r="A362" s="9">
        <v>199003</v>
      </c>
      <c r="B362" s="9">
        <v>1.83E-2</v>
      </c>
      <c r="C362" s="9">
        <v>1.4800000000000001E-2</v>
      </c>
      <c r="D362" s="9">
        <v>-2.86E-2</v>
      </c>
      <c r="E362" s="9">
        <v>1.66E-2</v>
      </c>
      <c r="F362" s="9">
        <v>6.4000000000000003E-3</v>
      </c>
      <c r="G362" s="9">
        <v>4.8800000000000003E-2</v>
      </c>
      <c r="H362" s="9">
        <v>-5.5599999999999997E-2</v>
      </c>
      <c r="I362" s="9">
        <v>-1.2200000000000001E-2</v>
      </c>
      <c r="J362" s="9">
        <v>5.4800000000000001E-2</v>
      </c>
      <c r="K362" s="9">
        <v>3.61E-2</v>
      </c>
      <c r="L362" s="9">
        <v>4.7999999999999996E-3</v>
      </c>
      <c r="M362" s="9">
        <v>3.78E-2</v>
      </c>
      <c r="N362" s="9">
        <v>4.3499999999999997E-2</v>
      </c>
      <c r="O362" s="9">
        <v>5.6399999999999999E-2</v>
      </c>
      <c r="P362" s="9">
        <v>4.1700000000000001E-2</v>
      </c>
      <c r="Q362" s="9">
        <v>3.3099999999999997E-2</v>
      </c>
      <c r="R362" s="9">
        <v>2.6499999999999999E-2</v>
      </c>
      <c r="S362" s="9">
        <v>4.4400000000000002E-2</v>
      </c>
      <c r="T362" s="9">
        <v>-1.3899999999999999E-2</v>
      </c>
      <c r="U362" s="9">
        <v>4.7399999999999998E-2</v>
      </c>
      <c r="V362" s="9">
        <v>-2.1899999999999999E-2</v>
      </c>
      <c r="W362" s="9">
        <v>2.8199999999999999E-2</v>
      </c>
    </row>
    <row r="363" spans="1:23">
      <c r="A363" s="9">
        <v>199004</v>
      </c>
      <c r="B363" s="9">
        <v>-3.3599999999999998E-2</v>
      </c>
      <c r="C363" s="9">
        <v>-5.0000000000000001E-3</v>
      </c>
      <c r="D363" s="9">
        <v>-2.58E-2</v>
      </c>
      <c r="E363" s="9">
        <v>2.41E-2</v>
      </c>
      <c r="F363" s="9">
        <v>6.8999999999999999E-3</v>
      </c>
      <c r="G363" s="9">
        <v>-1.1999999999999999E-3</v>
      </c>
      <c r="H363" s="9">
        <v>-9.4399999999999998E-2</v>
      </c>
      <c r="I363" s="9">
        <v>-4.24E-2</v>
      </c>
      <c r="J363" s="9">
        <v>-2.1999999999999999E-2</v>
      </c>
      <c r="K363" s="9">
        <v>-6.59E-2</v>
      </c>
      <c r="L363" s="9">
        <v>-4.3999999999999997E-2</v>
      </c>
      <c r="M363" s="9">
        <v>1.0699999999999999E-2</v>
      </c>
      <c r="N363" s="9">
        <v>-2.6599999999999999E-2</v>
      </c>
      <c r="O363" s="9">
        <v>-7.7399999999999997E-2</v>
      </c>
      <c r="P363" s="9">
        <v>-5.3E-3</v>
      </c>
      <c r="Q363" s="9">
        <v>-2.1499999999999998E-2</v>
      </c>
      <c r="R363" s="9">
        <v>-4.6300000000000001E-2</v>
      </c>
      <c r="S363" s="9">
        <v>-4.8899999999999999E-2</v>
      </c>
      <c r="T363" s="9">
        <v>-6.2E-2</v>
      </c>
      <c r="U363" s="9">
        <v>-2.7099999999999999E-2</v>
      </c>
      <c r="V363" s="9">
        <v>-4.9299999999999997E-2</v>
      </c>
      <c r="W363" s="9">
        <v>-3.5999999999999997E-2</v>
      </c>
    </row>
    <row r="364" spans="1:23">
      <c r="A364" s="9">
        <v>199005</v>
      </c>
      <c r="B364" s="9">
        <v>8.4199999999999997E-2</v>
      </c>
      <c r="C364" s="9">
        <v>-2.5600000000000001E-2</v>
      </c>
      <c r="D364" s="9">
        <v>-3.7400000000000003E-2</v>
      </c>
      <c r="E364" s="9">
        <v>3.0499999999999999E-2</v>
      </c>
      <c r="F364" s="9">
        <v>6.7999999999999996E-3</v>
      </c>
      <c r="G364" s="9">
        <v>0.1091</v>
      </c>
      <c r="H364" s="9">
        <v>7.2300000000000003E-2</v>
      </c>
      <c r="I364" s="9">
        <v>5.4300000000000001E-2</v>
      </c>
      <c r="J364" s="9">
        <v>6.1600000000000002E-2</v>
      </c>
      <c r="K364" s="9">
        <v>5.8400000000000001E-2</v>
      </c>
      <c r="L364" s="9">
        <v>6.4399999999999999E-2</v>
      </c>
      <c r="M364" s="9">
        <v>9.6799999999999997E-2</v>
      </c>
      <c r="N364" s="9">
        <v>0.1022</v>
      </c>
      <c r="O364" s="9">
        <v>6.6299999999999998E-2</v>
      </c>
      <c r="P364" s="9">
        <v>7.0499999999999993E-2</v>
      </c>
      <c r="Q364" s="9">
        <v>9.3799999999999994E-2</v>
      </c>
      <c r="R364" s="9">
        <v>7.5600000000000001E-2</v>
      </c>
      <c r="S364" s="9">
        <v>6.83E-2</v>
      </c>
      <c r="T364" s="9">
        <v>4.7399999999999998E-2</v>
      </c>
      <c r="U364" s="9">
        <v>0.1106</v>
      </c>
      <c r="V364" s="9">
        <v>8.6199999999999999E-2</v>
      </c>
      <c r="W364" s="9">
        <v>9.2200000000000004E-2</v>
      </c>
    </row>
    <row r="365" spans="1:23">
      <c r="A365" s="9">
        <v>199006</v>
      </c>
      <c r="B365" s="9">
        <v>-1.09E-2</v>
      </c>
      <c r="C365" s="9">
        <v>1.4500000000000001E-2</v>
      </c>
      <c r="D365" s="9">
        <v>-2.01E-2</v>
      </c>
      <c r="E365" s="9">
        <v>2.4199999999999999E-2</v>
      </c>
      <c r="F365" s="9">
        <v>6.3E-3</v>
      </c>
      <c r="G365" s="9">
        <v>1.14E-2</v>
      </c>
      <c r="H365" s="9">
        <v>-6.25E-2</v>
      </c>
      <c r="I365" s="9">
        <v>-2.7300000000000001E-2</v>
      </c>
      <c r="J365" s="9">
        <v>-3.4299999999999997E-2</v>
      </c>
      <c r="K365" s="9">
        <v>-1.3299999999999999E-2</v>
      </c>
      <c r="L365" s="9">
        <v>-2.8899999999999999E-2</v>
      </c>
      <c r="M365" s="9">
        <v>4.4999999999999998E-2</v>
      </c>
      <c r="N365" s="9">
        <v>-2.81E-2</v>
      </c>
      <c r="O365" s="9">
        <v>-2.0799999999999999E-2</v>
      </c>
      <c r="P365" s="9">
        <v>3.0999999999999999E-3</v>
      </c>
      <c r="Q365" s="9">
        <v>-2.1299999999999999E-2</v>
      </c>
      <c r="R365" s="9">
        <v>-2.9100000000000001E-2</v>
      </c>
      <c r="S365" s="9">
        <v>-1.37E-2</v>
      </c>
      <c r="T365" s="9">
        <v>1.1999999999999999E-3</v>
      </c>
      <c r="U365" s="9">
        <v>1.2E-2</v>
      </c>
      <c r="V365" s="9">
        <v>-2.47E-2</v>
      </c>
      <c r="W365" s="9">
        <v>-2.3099999999999999E-2</v>
      </c>
    </row>
    <row r="366" spans="1:23">
      <c r="A366" s="9">
        <v>199007</v>
      </c>
      <c r="B366" s="9">
        <v>-1.9E-2</v>
      </c>
      <c r="C366" s="9">
        <v>-3.2000000000000001E-2</v>
      </c>
      <c r="D366" s="9">
        <v>-1E-4</v>
      </c>
      <c r="E366" s="9">
        <v>5.9400000000000001E-2</v>
      </c>
      <c r="F366" s="9">
        <v>6.7999999999999996E-3</v>
      </c>
      <c r="G366" s="9">
        <v>-3.5000000000000001E-3</v>
      </c>
      <c r="H366" s="9">
        <v>8.7099999999999997E-2</v>
      </c>
      <c r="I366" s="9">
        <v>7.51E-2</v>
      </c>
      <c r="J366" s="9">
        <v>-3.6900000000000002E-2</v>
      </c>
      <c r="K366" s="9">
        <v>-5.4399999999999997E-2</v>
      </c>
      <c r="L366" s="9">
        <v>-2.8E-3</v>
      </c>
      <c r="M366" s="9">
        <v>2.2599999999999999E-2</v>
      </c>
      <c r="N366" s="9">
        <v>-1.4E-3</v>
      </c>
      <c r="O366" s="9">
        <v>5.0099999999999999E-2</v>
      </c>
      <c r="P366" s="9">
        <v>-2.1600000000000001E-2</v>
      </c>
      <c r="Q366" s="9">
        <v>-4.3200000000000002E-2</v>
      </c>
      <c r="R366" s="9">
        <v>-3.4000000000000002E-2</v>
      </c>
      <c r="S366" s="9">
        <v>-3.8199999999999998E-2</v>
      </c>
      <c r="T366" s="9">
        <v>2E-3</v>
      </c>
      <c r="U366" s="9">
        <v>-4.1700000000000001E-2</v>
      </c>
      <c r="V366" s="9">
        <v>-5.2299999999999999E-2</v>
      </c>
      <c r="W366" s="9">
        <v>-4.8599999999999997E-2</v>
      </c>
    </row>
    <row r="367" spans="1:23">
      <c r="A367" s="9">
        <v>199008</v>
      </c>
      <c r="B367" s="9">
        <v>-0.1014</v>
      </c>
      <c r="C367" s="9">
        <v>-3.5900000000000001E-2</v>
      </c>
      <c r="D367" s="9">
        <v>1.6E-2</v>
      </c>
      <c r="E367" s="9">
        <v>1.7899999999999999E-2</v>
      </c>
      <c r="F367" s="9">
        <v>6.6E-3</v>
      </c>
      <c r="G367" s="9">
        <v>-7.2800000000000004E-2</v>
      </c>
      <c r="H367" s="9">
        <v>-7.6399999999999996E-2</v>
      </c>
      <c r="I367" s="9">
        <v>-1.7999999999999999E-2</v>
      </c>
      <c r="J367" s="9">
        <v>-0.1686</v>
      </c>
      <c r="K367" s="9">
        <v>-8.8099999999999998E-2</v>
      </c>
      <c r="L367" s="9">
        <v>-0.1348</v>
      </c>
      <c r="M367" s="9">
        <v>-7.8600000000000003E-2</v>
      </c>
      <c r="N367" s="9">
        <v>-0.1288</v>
      </c>
      <c r="O367" s="9">
        <v>-0.109</v>
      </c>
      <c r="P367" s="9">
        <v>-0.13150000000000001</v>
      </c>
      <c r="Q367" s="9">
        <v>-0.13400000000000001</v>
      </c>
      <c r="R367" s="9">
        <v>-0.14549999999999999</v>
      </c>
      <c r="S367" s="9">
        <v>-0.1333</v>
      </c>
      <c r="T367" s="9">
        <v>-7.2900000000000006E-2</v>
      </c>
      <c r="U367" s="9">
        <v>-0.13669999999999999</v>
      </c>
      <c r="V367" s="9">
        <v>-0.1169</v>
      </c>
      <c r="W367" s="9">
        <v>-0.1154</v>
      </c>
    </row>
    <row r="368" spans="1:23">
      <c r="A368" s="9">
        <v>199009</v>
      </c>
      <c r="B368" s="9">
        <v>-6.1199999999999997E-2</v>
      </c>
      <c r="C368" s="9">
        <v>-3.6700000000000003E-2</v>
      </c>
      <c r="D368" s="9">
        <v>7.4000000000000003E-3</v>
      </c>
      <c r="E368" s="9">
        <v>5.5300000000000002E-2</v>
      </c>
      <c r="F368" s="9">
        <v>6.0000000000000001E-3</v>
      </c>
      <c r="G368" s="9">
        <v>-3.6900000000000002E-2</v>
      </c>
      <c r="H368" s="9">
        <v>-2.06E-2</v>
      </c>
      <c r="I368" s="9">
        <v>-2.1899999999999999E-2</v>
      </c>
      <c r="J368" s="9">
        <v>-0.14460000000000001</v>
      </c>
      <c r="K368" s="9">
        <v>-8.3599999999999994E-2</v>
      </c>
      <c r="L368" s="9">
        <v>-7.3499999999999996E-2</v>
      </c>
      <c r="M368" s="9">
        <v>-5.1799999999999999E-2</v>
      </c>
      <c r="N368" s="9">
        <v>-9.7299999999999998E-2</v>
      </c>
      <c r="O368" s="9">
        <v>-6.7599999999999993E-2</v>
      </c>
      <c r="P368" s="9">
        <v>-0.1021</v>
      </c>
      <c r="Q368" s="9">
        <v>-8.0500000000000002E-2</v>
      </c>
      <c r="R368" s="9">
        <v>-0.1138</v>
      </c>
      <c r="S368" s="9">
        <v>-8.1500000000000003E-2</v>
      </c>
      <c r="T368" s="9">
        <v>-1.1999999999999999E-3</v>
      </c>
      <c r="U368" s="9">
        <v>-9.6000000000000002E-2</v>
      </c>
      <c r="V368" s="9">
        <v>-0.12039999999999999</v>
      </c>
      <c r="W368" s="9">
        <v>-4.5499999999999999E-2</v>
      </c>
    </row>
    <row r="369" spans="1:23">
      <c r="A369" s="9">
        <v>199010</v>
      </c>
      <c r="B369" s="9">
        <v>-1.9199999999999998E-2</v>
      </c>
      <c r="C369" s="9">
        <v>-5.5399999999999998E-2</v>
      </c>
      <c r="D369" s="9">
        <v>2.5000000000000001E-3</v>
      </c>
      <c r="E369" s="9">
        <v>6.7400000000000002E-2</v>
      </c>
      <c r="F369" s="9">
        <v>6.7999999999999996E-3</v>
      </c>
      <c r="G369" s="9">
        <v>3.5499999999999997E-2</v>
      </c>
      <c r="H369" s="9">
        <v>-0.1666</v>
      </c>
      <c r="I369" s="9">
        <v>-4.8899999999999999E-2</v>
      </c>
      <c r="J369" s="9">
        <v>-9.3899999999999997E-2</v>
      </c>
      <c r="K369" s="9">
        <v>-5.45E-2</v>
      </c>
      <c r="L369" s="9">
        <v>4.8999999999999998E-3</v>
      </c>
      <c r="M369" s="9">
        <v>2.1600000000000001E-2</v>
      </c>
      <c r="N369" s="9">
        <v>-7.2599999999999998E-2</v>
      </c>
      <c r="O369" s="9">
        <v>-0.1212</v>
      </c>
      <c r="P369" s="9">
        <v>-4.1599999999999998E-2</v>
      </c>
      <c r="Q369" s="9">
        <v>-5.4300000000000001E-2</v>
      </c>
      <c r="R369" s="9">
        <v>-3.2800000000000003E-2</v>
      </c>
      <c r="S369" s="9">
        <v>-9.4000000000000004E-3</v>
      </c>
      <c r="T369" s="9">
        <v>6.5500000000000003E-2</v>
      </c>
      <c r="U369" s="9">
        <v>-3.6799999999999999E-2</v>
      </c>
      <c r="V369" s="9">
        <v>-7.7100000000000002E-2</v>
      </c>
      <c r="W369" s="9">
        <v>-6.7999999999999996E-3</v>
      </c>
    </row>
    <row r="370" spans="1:23">
      <c r="A370" s="9">
        <v>199011</v>
      </c>
      <c r="B370" s="9">
        <v>6.3500000000000001E-2</v>
      </c>
      <c r="C370" s="9">
        <v>3.3E-3</v>
      </c>
      <c r="D370" s="9">
        <v>-3.0700000000000002E-2</v>
      </c>
      <c r="E370" s="9">
        <v>-5.6099999999999997E-2</v>
      </c>
      <c r="F370" s="9">
        <v>5.7000000000000002E-3</v>
      </c>
      <c r="G370" s="9">
        <v>4.5900000000000003E-2</v>
      </c>
      <c r="H370" s="9">
        <v>-2.5999999999999999E-2</v>
      </c>
      <c r="I370" s="9">
        <v>1.1299999999999999E-2</v>
      </c>
      <c r="J370" s="9">
        <v>0.13300000000000001</v>
      </c>
      <c r="K370" s="9">
        <v>9.69E-2</v>
      </c>
      <c r="L370" s="9">
        <v>9.2499999999999999E-2</v>
      </c>
      <c r="M370" s="9">
        <v>7.9200000000000007E-2</v>
      </c>
      <c r="N370" s="9">
        <v>9.3399999999999997E-2</v>
      </c>
      <c r="O370" s="9">
        <v>2.3699999999999999E-2</v>
      </c>
      <c r="P370" s="9">
        <v>7.6300000000000007E-2</v>
      </c>
      <c r="Q370" s="9">
        <v>9.1600000000000001E-2</v>
      </c>
      <c r="R370" s="9">
        <v>2.1999999999999999E-2</v>
      </c>
      <c r="S370" s="9">
        <v>4.3200000000000002E-2</v>
      </c>
      <c r="T370" s="9">
        <v>1.7299999999999999E-2</v>
      </c>
      <c r="U370" s="9">
        <v>0.10489999999999999</v>
      </c>
      <c r="V370" s="9">
        <v>0.13750000000000001</v>
      </c>
      <c r="W370" s="9">
        <v>5.2900000000000003E-2</v>
      </c>
    </row>
    <row r="371" spans="1:23">
      <c r="A371" s="9">
        <v>199012</v>
      </c>
      <c r="B371" s="9">
        <v>2.46E-2</v>
      </c>
      <c r="C371" s="9">
        <v>8.2000000000000007E-3</v>
      </c>
      <c r="D371" s="9">
        <v>-1.55E-2</v>
      </c>
      <c r="E371" s="9">
        <v>1.6000000000000001E-3</v>
      </c>
      <c r="F371" s="9">
        <v>6.0000000000000001E-3</v>
      </c>
      <c r="G371" s="9">
        <v>3.3700000000000001E-2</v>
      </c>
      <c r="H371" s="9">
        <v>8.77E-2</v>
      </c>
      <c r="I371" s="9">
        <v>-2.7699999999999999E-2</v>
      </c>
      <c r="J371" s="9">
        <v>7.9000000000000001E-2</v>
      </c>
      <c r="K371" s="9">
        <v>1.6400000000000001E-2</v>
      </c>
      <c r="L371" s="9">
        <v>2.4899999999999999E-2</v>
      </c>
      <c r="M371" s="9">
        <v>2.5399999999999999E-2</v>
      </c>
      <c r="N371" s="9">
        <v>4.3999999999999997E-2</v>
      </c>
      <c r="O371" s="9">
        <v>7.3599999999999999E-2</v>
      </c>
      <c r="P371" s="9">
        <v>8.9999999999999993E-3</v>
      </c>
      <c r="Q371" s="9">
        <v>4.0399999999999998E-2</v>
      </c>
      <c r="R371" s="9">
        <v>-2.1299999999999999E-2</v>
      </c>
      <c r="S371" s="9">
        <v>4.0800000000000003E-2</v>
      </c>
      <c r="T371" s="9">
        <v>2E-3</v>
      </c>
      <c r="U371" s="9">
        <v>2.3E-2</v>
      </c>
      <c r="V371" s="9">
        <v>4.87E-2</v>
      </c>
      <c r="W371" s="9">
        <v>3.1099999999999999E-2</v>
      </c>
    </row>
    <row r="372" spans="1:23">
      <c r="A372" s="9">
        <v>199101</v>
      </c>
      <c r="B372" s="9">
        <v>4.6899999999999997E-2</v>
      </c>
      <c r="C372" s="9">
        <v>3.7999999999999999E-2</v>
      </c>
      <c r="D372" s="9">
        <v>-1.84E-2</v>
      </c>
      <c r="E372" s="9">
        <v>-6.5100000000000005E-2</v>
      </c>
      <c r="F372" s="9">
        <v>5.1999999999999998E-3</v>
      </c>
      <c r="G372" s="9">
        <v>3.1E-2</v>
      </c>
      <c r="H372" s="9">
        <v>-9.1600000000000001E-2</v>
      </c>
      <c r="I372" s="9">
        <v>-2.5600000000000001E-2</v>
      </c>
      <c r="J372" s="9">
        <v>0.15579999999999999</v>
      </c>
      <c r="K372" s="9">
        <v>7.9600000000000004E-2</v>
      </c>
      <c r="L372" s="9">
        <v>5.3100000000000001E-2</v>
      </c>
      <c r="M372" s="9">
        <v>1.47E-2</v>
      </c>
      <c r="N372" s="9">
        <v>7.9500000000000001E-2</v>
      </c>
      <c r="O372" s="9">
        <v>7.6700000000000004E-2</v>
      </c>
      <c r="P372" s="9">
        <v>0.1076</v>
      </c>
      <c r="Q372" s="9">
        <v>0.1207</v>
      </c>
      <c r="R372" s="9">
        <v>6.0900000000000003E-2</v>
      </c>
      <c r="S372" s="9">
        <v>9.1200000000000003E-2</v>
      </c>
      <c r="T372" s="9">
        <v>-1.89E-2</v>
      </c>
      <c r="U372" s="9">
        <v>0.1028</v>
      </c>
      <c r="V372" s="9">
        <v>6.6600000000000006E-2</v>
      </c>
      <c r="W372" s="9">
        <v>4.65E-2</v>
      </c>
    </row>
    <row r="373" spans="1:23">
      <c r="A373" s="9">
        <v>199102</v>
      </c>
      <c r="B373" s="9">
        <v>7.1900000000000006E-2</v>
      </c>
      <c r="C373" s="9">
        <v>3.9100000000000003E-2</v>
      </c>
      <c r="D373" s="9">
        <v>-6.0000000000000001E-3</v>
      </c>
      <c r="E373" s="9">
        <v>-4.7199999999999999E-2</v>
      </c>
      <c r="F373" s="9">
        <v>4.7999999999999996E-3</v>
      </c>
      <c r="G373" s="9">
        <v>0.10929999999999999</v>
      </c>
      <c r="H373" s="9">
        <v>7.9799999999999996E-2</v>
      </c>
      <c r="I373" s="9">
        <v>7.9600000000000004E-2</v>
      </c>
      <c r="J373" s="9">
        <v>0.13350000000000001</v>
      </c>
      <c r="K373" s="9">
        <v>7.4800000000000005E-2</v>
      </c>
      <c r="L373" s="9">
        <v>5.4800000000000001E-2</v>
      </c>
      <c r="M373" s="9">
        <v>8.4400000000000003E-2</v>
      </c>
      <c r="N373" s="9">
        <v>0.10970000000000001</v>
      </c>
      <c r="O373" s="9">
        <v>6.1600000000000002E-2</v>
      </c>
      <c r="P373" s="9">
        <v>5.5599999999999997E-2</v>
      </c>
      <c r="Q373" s="9">
        <v>6.0100000000000001E-2</v>
      </c>
      <c r="R373" s="9">
        <v>0.10290000000000001</v>
      </c>
      <c r="S373" s="9">
        <v>2.63E-2</v>
      </c>
      <c r="T373" s="9">
        <v>4.3499999999999997E-2</v>
      </c>
      <c r="U373" s="9">
        <v>7.3800000000000004E-2</v>
      </c>
      <c r="V373" s="9">
        <v>0.10349999999999999</v>
      </c>
      <c r="W373" s="9">
        <v>5.1200000000000002E-2</v>
      </c>
    </row>
    <row r="374" spans="1:23">
      <c r="A374" s="9">
        <v>199103</v>
      </c>
      <c r="B374" s="9">
        <v>2.6499999999999999E-2</v>
      </c>
      <c r="C374" s="9">
        <v>3.9E-2</v>
      </c>
      <c r="D374" s="9">
        <v>-1.2E-2</v>
      </c>
      <c r="E374" s="9">
        <v>2.81E-2</v>
      </c>
      <c r="F374" s="9">
        <v>4.4000000000000003E-3</v>
      </c>
      <c r="G374" s="9">
        <v>5.3900000000000003E-2</v>
      </c>
      <c r="H374" s="9">
        <v>-2.1299999999999999E-2</v>
      </c>
      <c r="I374" s="9">
        <v>9.1000000000000004E-3</v>
      </c>
      <c r="J374" s="9">
        <v>3.3099999999999997E-2</v>
      </c>
      <c r="K374" s="9">
        <v>4.0599999999999997E-2</v>
      </c>
      <c r="L374" s="9">
        <v>-3.0000000000000001E-3</v>
      </c>
      <c r="M374" s="9">
        <v>3.7900000000000003E-2</v>
      </c>
      <c r="N374" s="9">
        <v>1E-4</v>
      </c>
      <c r="O374" s="9">
        <v>8.9999999999999998E-4</v>
      </c>
      <c r="P374" s="9">
        <v>3.6200000000000003E-2</v>
      </c>
      <c r="Q374" s="9">
        <v>-8.8000000000000005E-3</v>
      </c>
      <c r="R374" s="9">
        <v>-1.6400000000000001E-2</v>
      </c>
      <c r="S374" s="9">
        <v>-4.1000000000000003E-3</v>
      </c>
      <c r="T374" s="9">
        <v>1.2699999999999999E-2</v>
      </c>
      <c r="U374" s="9">
        <v>9.2499999999999999E-2</v>
      </c>
      <c r="V374" s="9">
        <v>5.3699999999999998E-2</v>
      </c>
      <c r="W374" s="9">
        <v>2.3300000000000001E-2</v>
      </c>
    </row>
    <row r="375" spans="1:23">
      <c r="A375" s="9">
        <v>199104</v>
      </c>
      <c r="B375" s="9">
        <v>-2.8E-3</v>
      </c>
      <c r="C375" s="9">
        <v>5.1000000000000004E-3</v>
      </c>
      <c r="D375" s="9">
        <v>1.4E-2</v>
      </c>
      <c r="E375" s="9">
        <v>-2.4E-2</v>
      </c>
      <c r="F375" s="9">
        <v>5.3E-3</v>
      </c>
      <c r="G375" s="9">
        <v>-2.1399999999999999E-2</v>
      </c>
      <c r="H375" s="9">
        <v>2.0999999999999999E-3</v>
      </c>
      <c r="I375" s="9">
        <v>2.1600000000000001E-2</v>
      </c>
      <c r="J375" s="9">
        <v>1.41E-2</v>
      </c>
      <c r="K375" s="9">
        <v>-1.8700000000000001E-2</v>
      </c>
      <c r="L375" s="9">
        <v>2.9499999999999998E-2</v>
      </c>
      <c r="M375" s="9">
        <v>-1.2699999999999999E-2</v>
      </c>
      <c r="N375" s="9">
        <v>-8.9999999999999998E-4</v>
      </c>
      <c r="O375" s="9">
        <v>-6.3E-3</v>
      </c>
      <c r="P375" s="9">
        <v>-2.9999999999999997E-4</v>
      </c>
      <c r="Q375" s="9">
        <v>-2.92E-2</v>
      </c>
      <c r="R375" s="9">
        <v>-2.7E-2</v>
      </c>
      <c r="S375" s="9">
        <v>7.3000000000000001E-3</v>
      </c>
      <c r="T375" s="9">
        <v>-5.5999999999999999E-3</v>
      </c>
      <c r="U375" s="9">
        <v>1.4E-2</v>
      </c>
      <c r="V375" s="9">
        <v>1.2E-2</v>
      </c>
      <c r="W375" s="9">
        <v>-3.3E-3</v>
      </c>
    </row>
    <row r="376" spans="1:23">
      <c r="A376" s="9">
        <v>199105</v>
      </c>
      <c r="B376" s="9">
        <v>3.6400000000000002E-2</v>
      </c>
      <c r="C376" s="9">
        <v>-3.3999999999999998E-3</v>
      </c>
      <c r="D376" s="9">
        <v>-5.4999999999999997E-3</v>
      </c>
      <c r="E376" s="9">
        <v>-1.1000000000000001E-3</v>
      </c>
      <c r="F376" s="9">
        <v>4.7000000000000002E-3</v>
      </c>
      <c r="G376" s="9">
        <v>2.81E-2</v>
      </c>
      <c r="H376" s="9">
        <v>1.0800000000000001E-2</v>
      </c>
      <c r="I376" s="9">
        <v>-1.72E-2</v>
      </c>
      <c r="J376" s="9">
        <v>1.5800000000000002E-2</v>
      </c>
      <c r="K376" s="9">
        <v>4.99E-2</v>
      </c>
      <c r="L376" s="9">
        <v>9.5000000000000001E-2</v>
      </c>
      <c r="M376" s="9">
        <v>3.5999999999999997E-2</v>
      </c>
      <c r="N376" s="9">
        <v>8.0500000000000002E-2</v>
      </c>
      <c r="O376" s="9">
        <v>3.73E-2</v>
      </c>
      <c r="P376" s="9">
        <v>5.9499999999999997E-2</v>
      </c>
      <c r="Q376" s="9">
        <v>5.3100000000000001E-2</v>
      </c>
      <c r="R376" s="9">
        <v>0.1522</v>
      </c>
      <c r="S376" s="9">
        <v>6.2300000000000001E-2</v>
      </c>
      <c r="T376" s="9">
        <v>-3.0999999999999999E-3</v>
      </c>
      <c r="U376" s="9">
        <v>7.0599999999999996E-2</v>
      </c>
      <c r="V376" s="9">
        <v>4.1799999999999997E-2</v>
      </c>
      <c r="W376" s="9">
        <v>2.4199999999999999E-2</v>
      </c>
    </row>
    <row r="377" spans="1:23">
      <c r="A377" s="9">
        <v>199106</v>
      </c>
      <c r="B377" s="9">
        <v>-4.9399999999999999E-2</v>
      </c>
      <c r="C377" s="9">
        <v>5.9999999999999995E-4</v>
      </c>
      <c r="D377" s="9">
        <v>1.1900000000000001E-2</v>
      </c>
      <c r="E377" s="9">
        <v>4.5999999999999999E-3</v>
      </c>
      <c r="F377" s="9">
        <v>4.1999999999999997E-3</v>
      </c>
      <c r="G377" s="9">
        <v>-5.0099999999999999E-2</v>
      </c>
      <c r="H377" s="9">
        <v>6.88E-2</v>
      </c>
      <c r="I377" s="9">
        <v>-4.2799999999999998E-2</v>
      </c>
      <c r="J377" s="9">
        <v>-2.3300000000000001E-2</v>
      </c>
      <c r="K377" s="9">
        <v>-6.2100000000000002E-2</v>
      </c>
      <c r="L377" s="9">
        <v>-4.1599999999999998E-2</v>
      </c>
      <c r="M377" s="9">
        <v>-4.9000000000000002E-2</v>
      </c>
      <c r="N377" s="9">
        <v>-5.2200000000000003E-2</v>
      </c>
      <c r="O377" s="9">
        <v>-5.2200000000000003E-2</v>
      </c>
      <c r="P377" s="9">
        <v>-5.4000000000000003E-3</v>
      </c>
      <c r="Q377" s="9">
        <v>-8.1000000000000003E-2</v>
      </c>
      <c r="R377" s="9">
        <v>-3.9100000000000003E-2</v>
      </c>
      <c r="S377" s="9">
        <v>-4.3299999999999998E-2</v>
      </c>
      <c r="T377" s="9">
        <v>-2.7900000000000001E-2</v>
      </c>
      <c r="U377" s="9">
        <v>-5.1799999999999999E-2</v>
      </c>
      <c r="V377" s="9">
        <v>-5.7099999999999998E-2</v>
      </c>
      <c r="W377" s="9">
        <v>-4.3299999999999998E-2</v>
      </c>
    </row>
    <row r="378" spans="1:23">
      <c r="A378" s="9">
        <v>199107</v>
      </c>
      <c r="B378" s="9">
        <v>4.24E-2</v>
      </c>
      <c r="C378" s="9">
        <v>-9.4000000000000004E-3</v>
      </c>
      <c r="D378" s="9">
        <v>-1.2999999999999999E-2</v>
      </c>
      <c r="E378" s="9">
        <v>4.3200000000000002E-2</v>
      </c>
      <c r="F378" s="9">
        <v>4.8999999999999998E-3</v>
      </c>
      <c r="G378" s="9">
        <v>5.9700000000000003E-2</v>
      </c>
      <c r="H378" s="9">
        <v>-7.9000000000000008E-3</v>
      </c>
      <c r="I378" s="9">
        <v>4.6300000000000001E-2</v>
      </c>
      <c r="J378" s="9">
        <v>6.0299999999999999E-2</v>
      </c>
      <c r="K378" s="9">
        <v>3.1199999999999999E-2</v>
      </c>
      <c r="L378" s="9">
        <v>4.82E-2</v>
      </c>
      <c r="M378" s="9">
        <v>7.1900000000000006E-2</v>
      </c>
      <c r="N378" s="9">
        <v>4.5199999999999997E-2</v>
      </c>
      <c r="O378" s="9">
        <v>4.02E-2</v>
      </c>
      <c r="P378" s="9">
        <v>3.4700000000000002E-2</v>
      </c>
      <c r="Q378" s="9">
        <v>2.4799999999999999E-2</v>
      </c>
      <c r="R378" s="9">
        <v>-1.67E-2</v>
      </c>
      <c r="S378" s="9">
        <v>4.7399999999999998E-2</v>
      </c>
      <c r="T378" s="9">
        <v>3.5000000000000003E-2</v>
      </c>
      <c r="U378" s="9">
        <v>4.6600000000000003E-2</v>
      </c>
      <c r="V378" s="9">
        <v>5.1900000000000002E-2</v>
      </c>
      <c r="W378" s="9">
        <v>2.9000000000000001E-2</v>
      </c>
    </row>
    <row r="379" spans="1:23">
      <c r="A379" s="9">
        <v>199108</v>
      </c>
      <c r="B379" s="9">
        <v>2.3199999999999998E-2</v>
      </c>
      <c r="C379" s="9">
        <v>1.6E-2</v>
      </c>
      <c r="D379" s="9">
        <v>-8.0999999999999996E-3</v>
      </c>
      <c r="E379" s="9">
        <v>1.6199999999999999E-2</v>
      </c>
      <c r="F379" s="9">
        <v>4.5999999999999999E-3</v>
      </c>
      <c r="G379" s="9">
        <v>5.3900000000000003E-2</v>
      </c>
      <c r="H379" s="9">
        <v>-5.8799999999999998E-2</v>
      </c>
      <c r="I379" s="9">
        <v>8.6999999999999994E-3</v>
      </c>
      <c r="J379" s="9">
        <v>6.1800000000000001E-2</v>
      </c>
      <c r="K379" s="9">
        <v>4.6300000000000001E-2</v>
      </c>
      <c r="L379" s="9">
        <v>3.7000000000000002E-3</v>
      </c>
      <c r="M379" s="9">
        <v>2.8199999999999999E-2</v>
      </c>
      <c r="N379" s="9">
        <v>3.0099999999999998E-2</v>
      </c>
      <c r="O379" s="9">
        <v>4.3E-3</v>
      </c>
      <c r="P379" s="9">
        <v>2.52E-2</v>
      </c>
      <c r="Q379" s="9">
        <v>8.2000000000000007E-3</v>
      </c>
      <c r="R379" s="9">
        <v>-3.6400000000000002E-2</v>
      </c>
      <c r="S379" s="9">
        <v>8.3999999999999995E-3</v>
      </c>
      <c r="T379" s="9">
        <v>3.0700000000000002E-2</v>
      </c>
      <c r="U379" s="9">
        <v>3.8199999999999998E-2</v>
      </c>
      <c r="V379" s="9">
        <v>3.9199999999999999E-2</v>
      </c>
      <c r="W379" s="9">
        <v>1.54E-2</v>
      </c>
    </row>
    <row r="380" spans="1:23">
      <c r="A380" s="9">
        <v>199109</v>
      </c>
      <c r="B380" s="9">
        <v>-1.5900000000000001E-2</v>
      </c>
      <c r="C380" s="9">
        <v>1.6299999999999999E-2</v>
      </c>
      <c r="D380" s="9">
        <v>-0.01</v>
      </c>
      <c r="E380" s="9">
        <v>1.7299999999999999E-2</v>
      </c>
      <c r="F380" s="9">
        <v>4.5999999999999999E-3</v>
      </c>
      <c r="G380" s="9">
        <v>-4.3799999999999999E-2</v>
      </c>
      <c r="H380" s="9">
        <v>4.7100000000000003E-2</v>
      </c>
      <c r="I380" s="9">
        <v>-1.21E-2</v>
      </c>
      <c r="J380" s="9">
        <v>2.9100000000000001E-2</v>
      </c>
      <c r="K380" s="9">
        <v>4.5999999999999999E-3</v>
      </c>
      <c r="L380" s="9">
        <v>-3.73E-2</v>
      </c>
      <c r="M380" s="9">
        <v>-1.03E-2</v>
      </c>
      <c r="N380" s="9">
        <v>-3.32E-2</v>
      </c>
      <c r="O380" s="9">
        <v>-3.78E-2</v>
      </c>
      <c r="P380" s="9">
        <v>-1.44E-2</v>
      </c>
      <c r="Q380" s="9">
        <v>-3.61E-2</v>
      </c>
      <c r="R380" s="9">
        <v>-2.6599999999999999E-2</v>
      </c>
      <c r="S380" s="9">
        <v>-6.8999999999999999E-3</v>
      </c>
      <c r="T380" s="9">
        <v>3.27E-2</v>
      </c>
      <c r="U380" s="9">
        <v>-4.3999999999999997E-2</v>
      </c>
      <c r="V380" s="9">
        <v>-6.7000000000000002E-3</v>
      </c>
      <c r="W380" s="9">
        <v>-9.9000000000000008E-3</v>
      </c>
    </row>
    <row r="381" spans="1:23">
      <c r="A381" s="9">
        <v>199110</v>
      </c>
      <c r="B381" s="9">
        <v>1.2800000000000001E-2</v>
      </c>
      <c r="C381" s="9">
        <v>8.8000000000000005E-3</v>
      </c>
      <c r="D381" s="9">
        <v>-4.7999999999999996E-3</v>
      </c>
      <c r="E381" s="9">
        <v>3.2099999999999997E-2</v>
      </c>
      <c r="F381" s="9">
        <v>4.1999999999999997E-3</v>
      </c>
      <c r="G381" s="9">
        <v>-5.0000000000000001E-3</v>
      </c>
      <c r="H381" s="9">
        <v>9.9000000000000008E-3</v>
      </c>
      <c r="I381" s="9">
        <v>1.7600000000000001E-2</v>
      </c>
      <c r="J381" s="9">
        <v>-3.73E-2</v>
      </c>
      <c r="K381" s="9">
        <v>3.8600000000000002E-2</v>
      </c>
      <c r="L381" s="9">
        <v>2.0299999999999999E-2</v>
      </c>
      <c r="M381" s="9">
        <v>4.2000000000000003E-2</v>
      </c>
      <c r="N381" s="9">
        <v>-3.2199999999999999E-2</v>
      </c>
      <c r="O381" s="9">
        <v>-1.3899999999999999E-2</v>
      </c>
      <c r="P381" s="9">
        <v>-1.55E-2</v>
      </c>
      <c r="Q381" s="9">
        <v>-6.1999999999999998E-3</v>
      </c>
      <c r="R381" s="9">
        <v>-4.2299999999999997E-2</v>
      </c>
      <c r="S381" s="9">
        <v>4.9000000000000002E-2</v>
      </c>
      <c r="T381" s="9">
        <v>8.0999999999999996E-3</v>
      </c>
      <c r="U381" s="9">
        <v>-3.2899999999999999E-2</v>
      </c>
      <c r="V381" s="9">
        <v>1.7000000000000001E-2</v>
      </c>
      <c r="W381" s="9">
        <v>2.98E-2</v>
      </c>
    </row>
    <row r="382" spans="1:23">
      <c r="A382" s="9">
        <v>199111</v>
      </c>
      <c r="B382" s="9">
        <v>-4.19E-2</v>
      </c>
      <c r="C382" s="9">
        <v>-4.7999999999999996E-3</v>
      </c>
      <c r="D382" s="9">
        <v>-1.9199999999999998E-2</v>
      </c>
      <c r="E382" s="9">
        <v>1.26E-2</v>
      </c>
      <c r="F382" s="9">
        <v>3.8999999999999998E-3</v>
      </c>
      <c r="G382" s="9">
        <v>2.7000000000000001E-3</v>
      </c>
      <c r="H382" s="9">
        <v>-9.9000000000000008E-3</v>
      </c>
      <c r="I382" s="9">
        <v>-7.9799999999999996E-2</v>
      </c>
      <c r="J382" s="9">
        <v>-3.8399999999999997E-2</v>
      </c>
      <c r="K382" s="9">
        <v>-2.1700000000000001E-2</v>
      </c>
      <c r="L382" s="9">
        <v>-6.1699999999999998E-2</v>
      </c>
      <c r="M382" s="9">
        <v>-2.5700000000000001E-2</v>
      </c>
      <c r="N382" s="9">
        <v>-3.1300000000000001E-2</v>
      </c>
      <c r="O382" s="9">
        <v>-8.0600000000000005E-2</v>
      </c>
      <c r="P382" s="9">
        <v>-5.67E-2</v>
      </c>
      <c r="Q382" s="9">
        <v>-6.2100000000000002E-2</v>
      </c>
      <c r="R382" s="9">
        <v>-8.7499999999999994E-2</v>
      </c>
      <c r="S382" s="9">
        <v>-7.3499999999999996E-2</v>
      </c>
      <c r="T382" s="9">
        <v>1.4999999999999999E-2</v>
      </c>
      <c r="U382" s="9">
        <v>-1.5100000000000001E-2</v>
      </c>
      <c r="V382" s="9">
        <v>-5.5199999999999999E-2</v>
      </c>
      <c r="W382" s="9">
        <v>-5.1900000000000002E-2</v>
      </c>
    </row>
    <row r="383" spans="1:23">
      <c r="A383" s="9">
        <v>199112</v>
      </c>
      <c r="B383" s="9">
        <v>0.10829999999999999</v>
      </c>
      <c r="C383" s="9">
        <v>-2.2499999999999999E-2</v>
      </c>
      <c r="D383" s="9">
        <v>-4.0399999999999998E-2</v>
      </c>
      <c r="E383" s="9">
        <v>8.2900000000000001E-2</v>
      </c>
      <c r="F383" s="9">
        <v>3.8E-3</v>
      </c>
      <c r="G383" s="9">
        <v>0.14760000000000001</v>
      </c>
      <c r="H383" s="9">
        <v>-6.7000000000000002E-3</v>
      </c>
      <c r="I383" s="9">
        <v>1.67E-2</v>
      </c>
      <c r="J383" s="9">
        <v>0.14760000000000001</v>
      </c>
      <c r="K383" s="9">
        <v>9.9900000000000003E-2</v>
      </c>
      <c r="L383" s="9">
        <v>9.9199999999999997E-2</v>
      </c>
      <c r="M383" s="9">
        <v>0.1525</v>
      </c>
      <c r="N383" s="9">
        <v>0.1502</v>
      </c>
      <c r="O383" s="9">
        <v>6.6900000000000001E-2</v>
      </c>
      <c r="P383" s="9">
        <v>0.1014</v>
      </c>
      <c r="Q383" s="9">
        <v>9.2799999999999994E-2</v>
      </c>
      <c r="R383" s="9">
        <v>6.1499999999999999E-2</v>
      </c>
      <c r="S383" s="9">
        <v>0.1143</v>
      </c>
      <c r="T383" s="9">
        <v>4.6300000000000001E-2</v>
      </c>
      <c r="U383" s="9">
        <v>0.12839999999999999</v>
      </c>
      <c r="V383" s="9">
        <v>0.12889999999999999</v>
      </c>
      <c r="W383" s="9">
        <v>0.115</v>
      </c>
    </row>
    <row r="384" spans="1:23">
      <c r="A384" s="9">
        <v>199201</v>
      </c>
      <c r="B384" s="9">
        <v>-5.8999999999999999E-3</v>
      </c>
      <c r="C384" s="9">
        <v>8.4599999999999995E-2</v>
      </c>
      <c r="D384" s="9">
        <v>4.5199999999999997E-2</v>
      </c>
      <c r="E384" s="9">
        <v>-2.46E-2</v>
      </c>
      <c r="F384" s="9">
        <v>3.3999999999999998E-3</v>
      </c>
      <c r="G384" s="9">
        <v>-5.0200000000000002E-2</v>
      </c>
      <c r="H384" s="9">
        <v>7.2900000000000006E-2</v>
      </c>
      <c r="I384" s="9">
        <v>-4.4999999999999998E-2</v>
      </c>
      <c r="J384" s="9">
        <v>0.05</v>
      </c>
      <c r="K384" s="9">
        <v>4.5699999999999998E-2</v>
      </c>
      <c r="L384" s="9">
        <v>-5.0000000000000001E-4</v>
      </c>
      <c r="M384" s="9">
        <v>-5.0500000000000003E-2</v>
      </c>
      <c r="N384" s="9">
        <v>2.8299999999999999E-2</v>
      </c>
      <c r="O384" s="9">
        <v>2.8799999999999999E-2</v>
      </c>
      <c r="P384" s="9">
        <v>3.3799999999999997E-2</v>
      </c>
      <c r="Q384" s="9">
        <v>4.1700000000000001E-2</v>
      </c>
      <c r="R384" s="9">
        <v>9.2700000000000005E-2</v>
      </c>
      <c r="S384" s="9">
        <v>1.9E-3</v>
      </c>
      <c r="T384" s="9">
        <v>-4.9200000000000001E-2</v>
      </c>
      <c r="U384" s="9">
        <v>6.1999999999999998E-3</v>
      </c>
      <c r="V384" s="9">
        <v>5.0000000000000001E-3</v>
      </c>
      <c r="W384" s="9">
        <v>6.4000000000000003E-3</v>
      </c>
    </row>
    <row r="385" spans="1:23">
      <c r="A385" s="9">
        <v>199202</v>
      </c>
      <c r="B385" s="9">
        <v>1.09E-2</v>
      </c>
      <c r="C385" s="9">
        <v>8.8000000000000005E-3</v>
      </c>
      <c r="D385" s="9">
        <v>6.3799999999999996E-2</v>
      </c>
      <c r="E385" s="9">
        <v>-5.8999999999999999E-3</v>
      </c>
      <c r="F385" s="9">
        <v>2.8E-3</v>
      </c>
      <c r="G385" s="9">
        <v>-2.2000000000000001E-3</v>
      </c>
      <c r="H385" s="9">
        <v>6.0000000000000001E-3</v>
      </c>
      <c r="I385" s="9">
        <v>-7.1999999999999998E-3</v>
      </c>
      <c r="J385" s="9">
        <v>3.6600000000000001E-2</v>
      </c>
      <c r="K385" s="9">
        <v>-8.0000000000000004E-4</v>
      </c>
      <c r="L385" s="9">
        <v>2.3599999999999999E-2</v>
      </c>
      <c r="M385" s="9">
        <v>-1.6199999999999999E-2</v>
      </c>
      <c r="N385" s="9">
        <v>1.4999999999999999E-2</v>
      </c>
      <c r="O385" s="9">
        <v>6.7299999999999999E-2</v>
      </c>
      <c r="P385" s="9">
        <v>2.8199999999999999E-2</v>
      </c>
      <c r="Q385" s="9">
        <v>4.1500000000000002E-2</v>
      </c>
      <c r="R385" s="9">
        <v>0.14879999999999999</v>
      </c>
      <c r="S385" s="9">
        <v>1.35E-2</v>
      </c>
      <c r="T385" s="9">
        <v>-1.5100000000000001E-2</v>
      </c>
      <c r="U385" s="9">
        <v>2.1000000000000001E-2</v>
      </c>
      <c r="V385" s="9">
        <v>2.69E-2</v>
      </c>
      <c r="W385" s="9">
        <v>2.3E-3</v>
      </c>
    </row>
    <row r="386" spans="1:23">
      <c r="A386" s="9">
        <v>199203</v>
      </c>
      <c r="B386" s="9">
        <v>-2.6499999999999999E-2</v>
      </c>
      <c r="C386" s="9">
        <v>-1.0200000000000001E-2</v>
      </c>
      <c r="D386" s="9">
        <v>3.6700000000000003E-2</v>
      </c>
      <c r="E386" s="9">
        <v>-3.5999999999999999E-3</v>
      </c>
      <c r="F386" s="9">
        <v>3.3999999999999998E-3</v>
      </c>
      <c r="G386" s="9">
        <v>-1.84E-2</v>
      </c>
      <c r="H386" s="9">
        <v>-7.3599999999999999E-2</v>
      </c>
      <c r="I386" s="9">
        <v>-3.2300000000000002E-2</v>
      </c>
      <c r="J386" s="9">
        <v>-2.1999999999999999E-2</v>
      </c>
      <c r="K386" s="9">
        <v>-4.0300000000000002E-2</v>
      </c>
      <c r="L386" s="9">
        <v>3.3E-3</v>
      </c>
      <c r="M386" s="9">
        <v>-4.7800000000000002E-2</v>
      </c>
      <c r="N386" s="9">
        <v>-2.1000000000000001E-2</v>
      </c>
      <c r="O386" s="9">
        <v>-1.67E-2</v>
      </c>
      <c r="P386" s="9">
        <v>-4.2799999999999998E-2</v>
      </c>
      <c r="Q386" s="9">
        <v>-4.3200000000000002E-2</v>
      </c>
      <c r="R386" s="9">
        <v>9.4000000000000004E-3</v>
      </c>
      <c r="S386" s="9">
        <v>-2.4500000000000001E-2</v>
      </c>
      <c r="T386" s="9">
        <v>-8.6999999999999994E-3</v>
      </c>
      <c r="U386" s="9">
        <v>-1.8200000000000001E-2</v>
      </c>
      <c r="V386" s="9">
        <v>-1.1599999999999999E-2</v>
      </c>
      <c r="W386" s="9">
        <v>-3.09E-2</v>
      </c>
    </row>
    <row r="387" spans="1:23">
      <c r="A387" s="9">
        <v>199204</v>
      </c>
      <c r="B387" s="9">
        <v>1.0800000000000001E-2</v>
      </c>
      <c r="C387" s="9">
        <v>-6.0999999999999999E-2</v>
      </c>
      <c r="D387" s="9">
        <v>4.3200000000000002E-2</v>
      </c>
      <c r="E387" s="9">
        <v>-2.5999999999999999E-2</v>
      </c>
      <c r="F387" s="9">
        <v>3.2000000000000002E-3</v>
      </c>
      <c r="G387" s="9">
        <v>-5.7999999999999996E-3</v>
      </c>
      <c r="H387" s="9">
        <v>-4.2299999999999997E-2</v>
      </c>
      <c r="I387" s="9">
        <v>9.1899999999999996E-2</v>
      </c>
      <c r="J387" s="9">
        <v>-3.5000000000000003E-2</v>
      </c>
      <c r="K387" s="9">
        <v>-5.9999999999999995E-4</v>
      </c>
      <c r="L387" s="9">
        <v>5.8099999999999999E-2</v>
      </c>
      <c r="M387" s="9">
        <v>-2E-3</v>
      </c>
      <c r="N387" s="9">
        <v>-3.3999999999999998E-3</v>
      </c>
      <c r="O387" s="9">
        <v>3.4000000000000002E-2</v>
      </c>
      <c r="P387" s="9">
        <v>1.12E-2</v>
      </c>
      <c r="Q387" s="9">
        <v>2.3E-3</v>
      </c>
      <c r="R387" s="9">
        <v>9.9400000000000002E-2</v>
      </c>
      <c r="S387" s="9">
        <v>2.5000000000000001E-2</v>
      </c>
      <c r="T387" s="9">
        <v>2.3599999999999999E-2</v>
      </c>
      <c r="U387" s="9">
        <v>-4.2500000000000003E-2</v>
      </c>
      <c r="V387" s="9">
        <v>5.7999999999999996E-3</v>
      </c>
      <c r="W387" s="9">
        <v>1.3899999999999999E-2</v>
      </c>
    </row>
    <row r="388" spans="1:23">
      <c r="A388" s="9">
        <v>199205</v>
      </c>
      <c r="B388" s="9">
        <v>3.0000000000000001E-3</v>
      </c>
      <c r="C388" s="9">
        <v>3.8999999999999998E-3</v>
      </c>
      <c r="D388" s="9">
        <v>1.2500000000000001E-2</v>
      </c>
      <c r="E388" s="9">
        <v>1E-3</v>
      </c>
      <c r="F388" s="9">
        <v>2.8E-3</v>
      </c>
      <c r="G388" s="9">
        <v>1.5100000000000001E-2</v>
      </c>
      <c r="H388" s="9">
        <v>8.1900000000000001E-2</v>
      </c>
      <c r="I388" s="9">
        <v>2.9600000000000001E-2</v>
      </c>
      <c r="J388" s="9">
        <v>-2.1600000000000001E-2</v>
      </c>
      <c r="K388" s="9">
        <v>-4.7999999999999996E-3</v>
      </c>
      <c r="L388" s="9">
        <v>-1.23E-2</v>
      </c>
      <c r="M388" s="9">
        <v>6.1000000000000004E-3</v>
      </c>
      <c r="N388" s="9">
        <v>2.98E-2</v>
      </c>
      <c r="O388" s="9">
        <v>6.3E-3</v>
      </c>
      <c r="P388" s="9">
        <v>-1.49E-2</v>
      </c>
      <c r="Q388" s="9">
        <v>-7.3000000000000001E-3</v>
      </c>
      <c r="R388" s="9">
        <v>-2.07E-2</v>
      </c>
      <c r="S388" s="9">
        <v>-1.5900000000000001E-2</v>
      </c>
      <c r="T388" s="9">
        <v>2.2599999999999999E-2</v>
      </c>
      <c r="U388" s="9">
        <v>-9.7999999999999997E-3</v>
      </c>
      <c r="V388" s="9">
        <v>2.2599999999999999E-2</v>
      </c>
      <c r="W388" s="9">
        <v>-9.7000000000000003E-3</v>
      </c>
    </row>
    <row r="389" spans="1:23">
      <c r="A389" s="9">
        <v>199206</v>
      </c>
      <c r="B389" s="9">
        <v>-2.3400000000000001E-2</v>
      </c>
      <c r="C389" s="9">
        <v>-3.1E-2</v>
      </c>
      <c r="D389" s="9">
        <v>3.39E-2</v>
      </c>
      <c r="E389" s="9">
        <v>-6.0000000000000001E-3</v>
      </c>
      <c r="F389" s="9">
        <v>3.2000000000000002E-3</v>
      </c>
      <c r="G389" s="9">
        <v>-2.23E-2</v>
      </c>
      <c r="H389" s="9">
        <v>7.0499999999999993E-2</v>
      </c>
      <c r="I389" s="9">
        <v>-3.6400000000000002E-2</v>
      </c>
      <c r="J389" s="9">
        <v>-5.7599999999999998E-2</v>
      </c>
      <c r="K389" s="9">
        <v>-4.7699999999999999E-2</v>
      </c>
      <c r="L389" s="9">
        <v>-4.99E-2</v>
      </c>
      <c r="M389" s="9">
        <v>-5.8900000000000001E-2</v>
      </c>
      <c r="N389" s="9">
        <v>-5.3499999999999999E-2</v>
      </c>
      <c r="O389" s="9">
        <v>1.6400000000000001E-2</v>
      </c>
      <c r="P389" s="9">
        <v>-6.83E-2</v>
      </c>
      <c r="Q389" s="9">
        <v>-2.5499999999999998E-2</v>
      </c>
      <c r="R389" s="9">
        <v>3.5900000000000001E-2</v>
      </c>
      <c r="S389" s="9">
        <v>-4.3299999999999998E-2</v>
      </c>
      <c r="T389" s="9">
        <v>2.2000000000000001E-3</v>
      </c>
      <c r="U389" s="9">
        <v>-1.6899999999999998E-2</v>
      </c>
      <c r="V389" s="9">
        <v>9.2999999999999992E-3</v>
      </c>
      <c r="W389" s="9">
        <v>-2.4299999999999999E-2</v>
      </c>
    </row>
    <row r="390" spans="1:23">
      <c r="A390" s="9">
        <v>199207</v>
      </c>
      <c r="B390" s="9">
        <v>3.7699999999999997E-2</v>
      </c>
      <c r="C390" s="9">
        <v>-4.3E-3</v>
      </c>
      <c r="D390" s="9">
        <v>-5.3E-3</v>
      </c>
      <c r="E390" s="9">
        <v>1.43E-2</v>
      </c>
      <c r="F390" s="9">
        <v>3.0999999999999999E-3</v>
      </c>
      <c r="G390" s="9">
        <v>4.7899999999999998E-2</v>
      </c>
      <c r="H390" s="9">
        <v>-6.6E-3</v>
      </c>
      <c r="I390" s="9">
        <v>5.11E-2</v>
      </c>
      <c r="J390" s="9">
        <v>6.4100000000000004E-2</v>
      </c>
      <c r="K390" s="9">
        <v>4.7899999999999998E-2</v>
      </c>
      <c r="L390" s="9">
        <v>3.8699999999999998E-2</v>
      </c>
      <c r="M390" s="9">
        <v>5.8299999999999998E-2</v>
      </c>
      <c r="N390" s="9">
        <v>6.0699999999999997E-2</v>
      </c>
      <c r="O390" s="9">
        <v>-5.0000000000000001E-3</v>
      </c>
      <c r="P390" s="9">
        <v>4.7800000000000002E-2</v>
      </c>
      <c r="Q390" s="9">
        <v>1.3899999999999999E-2</v>
      </c>
      <c r="R390" s="9">
        <v>-1.0800000000000001E-2</v>
      </c>
      <c r="S390" s="9">
        <v>1.6500000000000001E-2</v>
      </c>
      <c r="T390" s="9">
        <v>6.3799999999999996E-2</v>
      </c>
      <c r="U390" s="9">
        <v>2.9600000000000001E-2</v>
      </c>
      <c r="V390" s="9">
        <v>3.3599999999999998E-2</v>
      </c>
      <c r="W390" s="9">
        <v>3.6200000000000003E-2</v>
      </c>
    </row>
    <row r="391" spans="1:23">
      <c r="A391" s="9">
        <v>199208</v>
      </c>
      <c r="B391" s="9">
        <v>-2.3800000000000002E-2</v>
      </c>
      <c r="C391" s="9">
        <v>-1.1999999999999999E-3</v>
      </c>
      <c r="D391" s="9">
        <v>-1.0500000000000001E-2</v>
      </c>
      <c r="E391" s="9">
        <v>-5.1999999999999998E-3</v>
      </c>
      <c r="F391" s="9">
        <v>2.5999999999999999E-3</v>
      </c>
      <c r="G391" s="9">
        <v>1.29E-2</v>
      </c>
      <c r="H391" s="9">
        <v>-4.4999999999999998E-2</v>
      </c>
      <c r="I391" s="9">
        <v>2.23E-2</v>
      </c>
      <c r="J391" s="9">
        <v>-1.49E-2</v>
      </c>
      <c r="K391" s="9">
        <v>-2.4500000000000001E-2</v>
      </c>
      <c r="L391" s="9">
        <v>-4.7600000000000003E-2</v>
      </c>
      <c r="M391" s="9">
        <v>-3.44E-2</v>
      </c>
      <c r="N391" s="9">
        <v>-4.1999999999999997E-3</v>
      </c>
      <c r="O391" s="9">
        <v>-9.4E-2</v>
      </c>
      <c r="P391" s="9">
        <v>-4.4999999999999997E-3</v>
      </c>
      <c r="Q391" s="9">
        <v>-4.82E-2</v>
      </c>
      <c r="R391" s="9">
        <v>-0.1095</v>
      </c>
      <c r="S391" s="9">
        <v>-5.0200000000000002E-2</v>
      </c>
      <c r="T391" s="9">
        <v>-7.4999999999999997E-3</v>
      </c>
      <c r="U391" s="9">
        <v>-6.1999999999999998E-3</v>
      </c>
      <c r="V391" s="9">
        <v>-3.4799999999999998E-2</v>
      </c>
      <c r="W391" s="9">
        <v>-2.4199999999999999E-2</v>
      </c>
    </row>
    <row r="392" spans="1:23">
      <c r="A392" s="9">
        <v>199209</v>
      </c>
      <c r="B392" s="9">
        <v>1.1900000000000001E-2</v>
      </c>
      <c r="C392" s="9">
        <v>5.4000000000000003E-3</v>
      </c>
      <c r="D392" s="9">
        <v>-2.3999999999999998E-3</v>
      </c>
      <c r="E392" s="9">
        <v>1.43E-2</v>
      </c>
      <c r="F392" s="9">
        <v>2.5999999999999999E-3</v>
      </c>
      <c r="G392" s="9">
        <v>8.8000000000000005E-3</v>
      </c>
      <c r="H392" s="9">
        <v>3.8E-3</v>
      </c>
      <c r="I392" s="9">
        <v>-8.0000000000000004E-4</v>
      </c>
      <c r="J392" s="9">
        <v>4.0599999999999997E-2</v>
      </c>
      <c r="K392" s="9">
        <v>3.09E-2</v>
      </c>
      <c r="L392" s="9">
        <v>-4.0000000000000002E-4</v>
      </c>
      <c r="M392" s="9">
        <v>-3.6799999999999999E-2</v>
      </c>
      <c r="N392" s="9">
        <v>2.29E-2</v>
      </c>
      <c r="O392" s="9">
        <v>-6.8999999999999999E-3</v>
      </c>
      <c r="P392" s="9">
        <v>-3.0999999999999999E-3</v>
      </c>
      <c r="Q392" s="9">
        <v>2.8899999999999999E-2</v>
      </c>
      <c r="R392" s="9">
        <v>-9.9000000000000008E-3</v>
      </c>
      <c r="S392" s="9">
        <v>1.3599999999999999E-2</v>
      </c>
      <c r="T392" s="9">
        <v>5.5999999999999999E-3</v>
      </c>
      <c r="U392" s="9">
        <v>4.1599999999999998E-2</v>
      </c>
      <c r="V392" s="9">
        <v>3.1099999999999999E-2</v>
      </c>
      <c r="W392" s="9">
        <v>1.37E-2</v>
      </c>
    </row>
    <row r="393" spans="1:23">
      <c r="A393" s="9">
        <v>199210</v>
      </c>
      <c r="B393" s="9">
        <v>1.0200000000000001E-2</v>
      </c>
      <c r="C393" s="9">
        <v>2.0500000000000001E-2</v>
      </c>
      <c r="D393" s="9">
        <v>-2.0899999999999998E-2</v>
      </c>
      <c r="E393" s="9">
        <v>2.7099999999999999E-2</v>
      </c>
      <c r="F393" s="9">
        <v>2.3E-3</v>
      </c>
      <c r="G393" s="9">
        <v>-1.32E-2</v>
      </c>
      <c r="H393" s="9">
        <v>-4.3299999999999998E-2</v>
      </c>
      <c r="I393" s="9">
        <v>-3.7699999999999997E-2</v>
      </c>
      <c r="J393" s="9">
        <v>2.8E-3</v>
      </c>
      <c r="K393" s="9">
        <v>-1.84E-2</v>
      </c>
      <c r="L393" s="9">
        <v>2.8E-3</v>
      </c>
      <c r="M393" s="9">
        <v>2.6200000000000001E-2</v>
      </c>
      <c r="N393" s="9">
        <v>1.9699999999999999E-2</v>
      </c>
      <c r="O393" s="9">
        <v>1.3299999999999999E-2</v>
      </c>
      <c r="P393" s="9">
        <v>7.7000000000000002E-3</v>
      </c>
      <c r="Q393" s="9">
        <v>-1.2999999999999999E-2</v>
      </c>
      <c r="R393" s="9">
        <v>-4.4000000000000003E-3</v>
      </c>
      <c r="S393" s="9">
        <v>4.2999999999999997E-2</v>
      </c>
      <c r="T393" s="9">
        <v>-6.4999999999999997E-3</v>
      </c>
      <c r="U393" s="9">
        <v>4.2099999999999999E-2</v>
      </c>
      <c r="V393" s="9">
        <v>2.5899999999999999E-2</v>
      </c>
      <c r="W393" s="9">
        <v>2.1999999999999999E-2</v>
      </c>
    </row>
    <row r="394" spans="1:23">
      <c r="A394" s="9">
        <v>199211</v>
      </c>
      <c r="B394" s="9">
        <v>4.1300000000000003E-2</v>
      </c>
      <c r="C394" s="9">
        <v>3.6999999999999998E-2</v>
      </c>
      <c r="D394" s="9">
        <v>-1.47E-2</v>
      </c>
      <c r="E394" s="9">
        <v>-3.3E-3</v>
      </c>
      <c r="F394" s="9">
        <v>2.3E-3</v>
      </c>
      <c r="G394" s="9">
        <v>2.63E-2</v>
      </c>
      <c r="H394" s="9">
        <v>-6.6900000000000001E-2</v>
      </c>
      <c r="I394" s="9">
        <v>-2.69E-2</v>
      </c>
      <c r="J394" s="9">
        <v>8.5599999999999996E-2</v>
      </c>
      <c r="K394" s="9">
        <v>5.9700000000000003E-2</v>
      </c>
      <c r="L394" s="9">
        <v>1.7500000000000002E-2</v>
      </c>
      <c r="M394" s="9">
        <v>3.1399999999999997E-2</v>
      </c>
      <c r="N394" s="9">
        <v>3.1199999999999999E-2</v>
      </c>
      <c r="O394" s="9">
        <v>6.7599999999999993E-2</v>
      </c>
      <c r="P394" s="9">
        <v>3.7600000000000001E-2</v>
      </c>
      <c r="Q394" s="9">
        <v>5.8299999999999998E-2</v>
      </c>
      <c r="R394" s="9">
        <v>8.2299999999999998E-2</v>
      </c>
      <c r="S394" s="9">
        <v>3.9100000000000003E-2</v>
      </c>
      <c r="T394" s="9">
        <v>-4.7000000000000002E-3</v>
      </c>
      <c r="U394" s="9">
        <v>7.1900000000000006E-2</v>
      </c>
      <c r="V394" s="9">
        <v>6.2899999999999998E-2</v>
      </c>
      <c r="W394" s="9">
        <v>5.57E-2</v>
      </c>
    </row>
    <row r="395" spans="1:23">
      <c r="A395" s="9">
        <v>199212</v>
      </c>
      <c r="B395" s="9">
        <v>1.5299999999999999E-2</v>
      </c>
      <c r="C395" s="9">
        <v>1.6500000000000001E-2</v>
      </c>
      <c r="D395" s="9">
        <v>2.52E-2</v>
      </c>
      <c r="E395" s="9">
        <v>4.4699999999999997E-2</v>
      </c>
      <c r="F395" s="9">
        <v>2.8E-3</v>
      </c>
      <c r="G395" s="9">
        <v>1E-3</v>
      </c>
      <c r="H395" s="9">
        <v>3.8300000000000001E-2</v>
      </c>
      <c r="I395" s="9">
        <v>1.67E-2</v>
      </c>
      <c r="J395" s="9">
        <v>8.3000000000000001E-3</v>
      </c>
      <c r="K395" s="9">
        <v>-7.7000000000000002E-3</v>
      </c>
      <c r="L395" s="9">
        <v>6.4999999999999997E-3</v>
      </c>
      <c r="M395" s="9">
        <v>-2.1399999999999999E-2</v>
      </c>
      <c r="N395" s="9">
        <v>1.7000000000000001E-2</v>
      </c>
      <c r="O395" s="9">
        <v>3.6999999999999998E-2</v>
      </c>
      <c r="P395" s="9">
        <v>2.3699999999999999E-2</v>
      </c>
      <c r="Q395" s="9">
        <v>7.6E-3</v>
      </c>
      <c r="R395" s="9">
        <v>3.5700000000000003E-2</v>
      </c>
      <c r="S395" s="9">
        <v>4.3499999999999997E-2</v>
      </c>
      <c r="T395" s="9">
        <v>2.4199999999999999E-2</v>
      </c>
      <c r="U395" s="9">
        <v>-8.2000000000000007E-3</v>
      </c>
      <c r="V395" s="9">
        <v>4.3299999999999998E-2</v>
      </c>
      <c r="W395" s="9">
        <v>2.1700000000000001E-2</v>
      </c>
    </row>
    <row r="396" spans="1:23">
      <c r="A396" s="9">
        <v>199301</v>
      </c>
      <c r="B396" s="9">
        <v>9.2999999999999992E-3</v>
      </c>
      <c r="C396" s="9">
        <v>2.0500000000000001E-2</v>
      </c>
      <c r="D396" s="9">
        <v>5.8900000000000001E-2</v>
      </c>
      <c r="E396" s="9">
        <v>4.82E-2</v>
      </c>
      <c r="F396" s="9">
        <v>2.3E-3</v>
      </c>
      <c r="G396" s="9">
        <v>-1.9099999999999999E-2</v>
      </c>
      <c r="H396" s="9">
        <v>-3.6700000000000003E-2</v>
      </c>
      <c r="I396" s="9">
        <v>2.4299999999999999E-2</v>
      </c>
      <c r="J396" s="9">
        <v>-5.9999999999999995E-4</v>
      </c>
      <c r="K396" s="9">
        <v>7.9299999999999995E-2</v>
      </c>
      <c r="L396" s="9">
        <v>-2.4E-2</v>
      </c>
      <c r="M396" s="9">
        <v>-7.2300000000000003E-2</v>
      </c>
      <c r="N396" s="9">
        <v>-7.7000000000000002E-3</v>
      </c>
      <c r="O396" s="9">
        <v>6.2899999999999998E-2</v>
      </c>
      <c r="P396" s="9">
        <v>1.7600000000000001E-2</v>
      </c>
      <c r="Q396" s="9">
        <v>3.9E-2</v>
      </c>
      <c r="R396" s="9">
        <v>9.5399999999999999E-2</v>
      </c>
      <c r="S396" s="9">
        <v>1.1000000000000001E-3</v>
      </c>
      <c r="T396" s="9">
        <v>2.2200000000000001E-2</v>
      </c>
      <c r="U396" s="9">
        <v>-2.7000000000000001E-3</v>
      </c>
      <c r="V396" s="9">
        <v>3.4299999999999997E-2</v>
      </c>
      <c r="W396" s="9">
        <v>8.5000000000000006E-3</v>
      </c>
    </row>
    <row r="397" spans="1:23">
      <c r="A397" s="9">
        <v>199302</v>
      </c>
      <c r="B397" s="9">
        <v>1.2999999999999999E-3</v>
      </c>
      <c r="C397" s="9">
        <v>-3.4299999999999997E-2</v>
      </c>
      <c r="D397" s="9">
        <v>6.4500000000000002E-2</v>
      </c>
      <c r="E397" s="9">
        <v>3.1099999999999999E-2</v>
      </c>
      <c r="F397" s="9">
        <v>2.2000000000000001E-3</v>
      </c>
      <c r="G397" s="9">
        <v>-2.47E-2</v>
      </c>
      <c r="H397" s="9">
        <v>3.6900000000000002E-2</v>
      </c>
      <c r="I397" s="9">
        <v>5.8500000000000003E-2</v>
      </c>
      <c r="J397" s="9">
        <v>-3.2199999999999999E-2</v>
      </c>
      <c r="K397" s="9">
        <v>9.7999999999999997E-3</v>
      </c>
      <c r="L397" s="9">
        <v>1.2999999999999999E-3</v>
      </c>
      <c r="M397" s="9">
        <v>-4.4400000000000002E-2</v>
      </c>
      <c r="N397" s="9">
        <v>4.1099999999999998E-2</v>
      </c>
      <c r="O397" s="9">
        <v>-7.3000000000000001E-3</v>
      </c>
      <c r="P397" s="9">
        <v>-1.8100000000000002E-2</v>
      </c>
      <c r="Q397" s="9">
        <v>-8.0000000000000004E-4</v>
      </c>
      <c r="R397" s="9">
        <v>-2.3999999999999998E-3</v>
      </c>
      <c r="S397" s="9">
        <v>1.0800000000000001E-2</v>
      </c>
      <c r="T397" s="9">
        <v>5.9900000000000002E-2</v>
      </c>
      <c r="U397" s="9">
        <v>-1.83E-2</v>
      </c>
      <c r="V397" s="9">
        <v>7.7000000000000002E-3</v>
      </c>
      <c r="W397" s="9">
        <v>-5.4999999999999997E-3</v>
      </c>
    </row>
    <row r="398" spans="1:23">
      <c r="A398" s="9">
        <v>199303</v>
      </c>
      <c r="B398" s="9">
        <v>2.3E-2</v>
      </c>
      <c r="C398" s="9">
        <v>2.5000000000000001E-3</v>
      </c>
      <c r="D398" s="9">
        <v>1.2699999999999999E-2</v>
      </c>
      <c r="E398" s="9">
        <v>3.7400000000000003E-2</v>
      </c>
      <c r="F398" s="9">
        <v>2.5000000000000001E-3</v>
      </c>
      <c r="G398" s="9">
        <v>-8.0000000000000002E-3</v>
      </c>
      <c r="H398" s="9">
        <v>0.1167</v>
      </c>
      <c r="I398" s="9">
        <v>3.7699999999999997E-2</v>
      </c>
      <c r="J398" s="9">
        <v>3.95E-2</v>
      </c>
      <c r="K398" s="9">
        <v>3.0499999999999999E-2</v>
      </c>
      <c r="L398" s="9">
        <v>1.83E-2</v>
      </c>
      <c r="M398" s="9">
        <v>5.9999999999999995E-4</v>
      </c>
      <c r="N398" s="9">
        <v>1.18E-2</v>
      </c>
      <c r="O398" s="9">
        <v>-1.0800000000000001E-2</v>
      </c>
      <c r="P398" s="9">
        <v>3.4799999999999998E-2</v>
      </c>
      <c r="Q398" s="9">
        <v>1.9699999999999999E-2</v>
      </c>
      <c r="R398" s="9">
        <v>5.4800000000000001E-2</v>
      </c>
      <c r="S398" s="9">
        <v>3.8300000000000001E-2</v>
      </c>
      <c r="T398" s="9">
        <v>1.52E-2</v>
      </c>
      <c r="U398" s="9">
        <v>2.81E-2</v>
      </c>
      <c r="V398" s="9">
        <v>4.1200000000000001E-2</v>
      </c>
      <c r="W398" s="9">
        <v>2.1899999999999999E-2</v>
      </c>
    </row>
    <row r="399" spans="1:23">
      <c r="A399" s="9">
        <v>199304</v>
      </c>
      <c r="B399" s="9">
        <v>-3.0499999999999999E-2</v>
      </c>
      <c r="C399" s="9">
        <v>-6.7999999999999996E-3</v>
      </c>
      <c r="D399" s="9">
        <v>2.64E-2</v>
      </c>
      <c r="E399" s="9">
        <v>3.3999999999999998E-3</v>
      </c>
      <c r="F399" s="9">
        <v>2.3999999999999998E-3</v>
      </c>
      <c r="G399" s="9">
        <v>-0.1105</v>
      </c>
      <c r="H399" s="9">
        <v>1.54E-2</v>
      </c>
      <c r="I399" s="9">
        <v>8.6999999999999994E-3</v>
      </c>
      <c r="J399" s="9">
        <v>-5.9900000000000002E-2</v>
      </c>
      <c r="K399" s="9">
        <v>-6.08E-2</v>
      </c>
      <c r="L399" s="9">
        <v>2.6800000000000001E-2</v>
      </c>
      <c r="M399" s="9">
        <v>4.7000000000000002E-3</v>
      </c>
      <c r="N399" s="9">
        <v>-3.32E-2</v>
      </c>
      <c r="O399" s="9">
        <v>-2.4899999999999999E-2</v>
      </c>
      <c r="P399" s="9">
        <v>-1.2E-2</v>
      </c>
      <c r="Q399" s="9">
        <v>-2.1399999999999999E-2</v>
      </c>
      <c r="R399" s="9">
        <v>3.4500000000000003E-2</v>
      </c>
      <c r="S399" s="9">
        <v>8.6E-3</v>
      </c>
      <c r="T399" s="9">
        <v>-3.8999999999999998E-3</v>
      </c>
      <c r="U399" s="9">
        <v>-9.0800000000000006E-2</v>
      </c>
      <c r="V399" s="9">
        <v>-3.9600000000000003E-2</v>
      </c>
      <c r="W399" s="9">
        <v>-3.1600000000000003E-2</v>
      </c>
    </row>
    <row r="400" spans="1:23">
      <c r="A400" s="9">
        <v>199305</v>
      </c>
      <c r="B400" s="9">
        <v>2.8799999999999999E-2</v>
      </c>
      <c r="C400" s="9">
        <v>1.9599999999999999E-2</v>
      </c>
      <c r="D400" s="9">
        <v>-3.4200000000000001E-2</v>
      </c>
      <c r="E400" s="9">
        <v>2.8999999999999998E-3</v>
      </c>
      <c r="F400" s="9">
        <v>2.2000000000000001E-3</v>
      </c>
      <c r="G400" s="9">
        <v>2.7300000000000001E-2</v>
      </c>
      <c r="H400" s="9">
        <v>5.5500000000000001E-2</v>
      </c>
      <c r="I400" s="9">
        <v>1.5100000000000001E-2</v>
      </c>
      <c r="J400" s="9">
        <v>1.54E-2</v>
      </c>
      <c r="K400" s="9">
        <v>3.0800000000000001E-2</v>
      </c>
      <c r="L400" s="9">
        <v>1.7399999999999999E-2</v>
      </c>
      <c r="M400" s="9">
        <v>2.0400000000000001E-2</v>
      </c>
      <c r="N400" s="9">
        <v>2.5700000000000001E-2</v>
      </c>
      <c r="O400" s="9">
        <v>3.95E-2</v>
      </c>
      <c r="P400" s="9">
        <v>1.7000000000000001E-2</v>
      </c>
      <c r="Q400" s="9">
        <v>6.3600000000000004E-2</v>
      </c>
      <c r="R400" s="9">
        <v>8.6E-3</v>
      </c>
      <c r="S400" s="9">
        <v>2.52E-2</v>
      </c>
      <c r="T400" s="9">
        <v>-2.8E-3</v>
      </c>
      <c r="U400" s="9">
        <v>5.2499999999999998E-2</v>
      </c>
      <c r="V400" s="9">
        <v>2.0999999999999999E-3</v>
      </c>
      <c r="W400" s="9">
        <v>4.87E-2</v>
      </c>
    </row>
    <row r="401" spans="1:23">
      <c r="A401" s="9">
        <v>199306</v>
      </c>
      <c r="B401" s="9">
        <v>3.0999999999999999E-3</v>
      </c>
      <c r="C401" s="9">
        <v>-3.0000000000000001E-3</v>
      </c>
      <c r="D401" s="9">
        <v>2.6200000000000001E-2</v>
      </c>
      <c r="E401" s="9">
        <v>4.58E-2</v>
      </c>
      <c r="F401" s="9">
        <v>2.5000000000000001E-3</v>
      </c>
      <c r="G401" s="9">
        <v>-8.0000000000000002E-3</v>
      </c>
      <c r="H401" s="9">
        <v>2.1600000000000001E-2</v>
      </c>
      <c r="I401" s="9">
        <v>-1.26E-2</v>
      </c>
      <c r="J401" s="9">
        <v>-9.1999999999999998E-2</v>
      </c>
      <c r="K401" s="9">
        <v>-5.5999999999999999E-3</v>
      </c>
      <c r="L401" s="9">
        <v>-4.19E-2</v>
      </c>
      <c r="M401" s="9">
        <v>-2.63E-2</v>
      </c>
      <c r="N401" s="9">
        <v>-2.35E-2</v>
      </c>
      <c r="O401" s="9">
        <v>1.11E-2</v>
      </c>
      <c r="P401" s="9">
        <v>-2.3300000000000001E-2</v>
      </c>
      <c r="Q401" s="9">
        <v>-6.9999999999999999E-4</v>
      </c>
      <c r="R401" s="9">
        <v>3.8899999999999997E-2</v>
      </c>
      <c r="S401" s="9">
        <v>2.0999999999999999E-3</v>
      </c>
      <c r="T401" s="9">
        <v>2.93E-2</v>
      </c>
      <c r="U401" s="9">
        <v>-3.7900000000000003E-2</v>
      </c>
      <c r="V401" s="9">
        <v>3.6400000000000002E-2</v>
      </c>
      <c r="W401" s="9">
        <v>1.3100000000000001E-2</v>
      </c>
    </row>
    <row r="402" spans="1:23">
      <c r="A402" s="9">
        <v>199307</v>
      </c>
      <c r="B402" s="9">
        <v>-3.3999999999999998E-3</v>
      </c>
      <c r="C402" s="9">
        <v>9.4999999999999998E-3</v>
      </c>
      <c r="D402" s="9">
        <v>3.2599999999999997E-2</v>
      </c>
      <c r="E402" s="9">
        <v>3.2399999999999998E-2</v>
      </c>
      <c r="F402" s="9">
        <v>2.3999999999999998E-3</v>
      </c>
      <c r="G402" s="9">
        <v>-2.8000000000000001E-2</v>
      </c>
      <c r="H402" s="9">
        <v>5.1999999999999998E-2</v>
      </c>
      <c r="I402" s="9">
        <v>2.3E-3</v>
      </c>
      <c r="J402" s="9">
        <v>-0.04</v>
      </c>
      <c r="K402" s="9">
        <v>1.5699999999999999E-2</v>
      </c>
      <c r="L402" s="9">
        <v>6.1999999999999998E-3</v>
      </c>
      <c r="M402" s="9">
        <v>-6.9900000000000004E-2</v>
      </c>
      <c r="N402" s="9">
        <v>1.2999999999999999E-3</v>
      </c>
      <c r="O402" s="9">
        <v>-2.7400000000000001E-2</v>
      </c>
      <c r="P402" s="9">
        <v>-2.87E-2</v>
      </c>
      <c r="Q402" s="9">
        <v>-2.01E-2</v>
      </c>
      <c r="R402" s="9">
        <v>2.5100000000000001E-2</v>
      </c>
      <c r="S402" s="9">
        <v>3.1899999999999998E-2</v>
      </c>
      <c r="T402" s="9">
        <v>1.7100000000000001E-2</v>
      </c>
      <c r="U402" s="9">
        <v>1.8E-3</v>
      </c>
      <c r="V402" s="9">
        <v>2.1600000000000001E-2</v>
      </c>
      <c r="W402" s="9">
        <v>-5.3E-3</v>
      </c>
    </row>
    <row r="403" spans="1:23">
      <c r="A403" s="9">
        <v>199308</v>
      </c>
      <c r="B403" s="9">
        <v>3.7199999999999997E-2</v>
      </c>
      <c r="C403" s="9">
        <v>3.2000000000000002E-3</v>
      </c>
      <c r="D403" s="9">
        <v>-4.4000000000000003E-3</v>
      </c>
      <c r="E403" s="9">
        <v>2.58E-2</v>
      </c>
      <c r="F403" s="9">
        <v>2.5000000000000001E-3</v>
      </c>
      <c r="G403" s="9">
        <v>4.0500000000000001E-2</v>
      </c>
      <c r="H403" s="9">
        <v>-7.8299999999999995E-2</v>
      </c>
      <c r="I403" s="9">
        <v>3.9699999999999999E-2</v>
      </c>
      <c r="J403" s="9">
        <v>4.7E-2</v>
      </c>
      <c r="K403" s="9">
        <v>7.4399999999999994E-2</v>
      </c>
      <c r="L403" s="9">
        <v>3.2399999999999998E-2</v>
      </c>
      <c r="M403" s="9">
        <v>3.2000000000000001E-2</v>
      </c>
      <c r="N403" s="9">
        <v>3.1399999999999997E-2</v>
      </c>
      <c r="O403" s="9">
        <v>2.53E-2</v>
      </c>
      <c r="P403" s="9">
        <v>4.9700000000000001E-2</v>
      </c>
      <c r="Q403" s="9">
        <v>5.57E-2</v>
      </c>
      <c r="R403" s="9">
        <v>-6.6E-3</v>
      </c>
      <c r="S403" s="9">
        <v>3.9E-2</v>
      </c>
      <c r="T403" s="9">
        <v>3.4200000000000001E-2</v>
      </c>
      <c r="U403" s="9">
        <v>3.7699999999999997E-2</v>
      </c>
      <c r="V403" s="9">
        <v>2.9100000000000001E-2</v>
      </c>
      <c r="W403" s="9">
        <v>4.1599999999999998E-2</v>
      </c>
    </row>
    <row r="404" spans="1:23">
      <c r="A404" s="9">
        <v>199309</v>
      </c>
      <c r="B404" s="9">
        <v>-1.1999999999999999E-3</v>
      </c>
      <c r="C404" s="9">
        <v>3.1199999999999999E-2</v>
      </c>
      <c r="D404" s="9">
        <v>-4.7999999999999996E-3</v>
      </c>
      <c r="E404" s="9">
        <v>3.4000000000000002E-2</v>
      </c>
      <c r="F404" s="9">
        <v>2.5999999999999999E-3</v>
      </c>
      <c r="G404" s="9">
        <v>-2.3900000000000001E-2</v>
      </c>
      <c r="H404" s="9">
        <v>-9.0499999999999997E-2</v>
      </c>
      <c r="I404" s="9">
        <v>1.18E-2</v>
      </c>
      <c r="J404" s="9">
        <v>-4.0899999999999999E-2</v>
      </c>
      <c r="K404" s="9">
        <v>-8.8000000000000005E-3</v>
      </c>
      <c r="L404" s="9">
        <v>-2.9499999999999998E-2</v>
      </c>
      <c r="M404" s="9">
        <v>-6.7000000000000002E-3</v>
      </c>
      <c r="N404" s="9">
        <v>-2.5000000000000001E-2</v>
      </c>
      <c r="O404" s="9">
        <v>-4.5999999999999999E-2</v>
      </c>
      <c r="P404" s="9">
        <v>3.8999999999999998E-3</v>
      </c>
      <c r="Q404" s="9">
        <v>-1.4800000000000001E-2</v>
      </c>
      <c r="R404" s="9">
        <v>3.5000000000000001E-3</v>
      </c>
      <c r="S404" s="9">
        <v>-1.03E-2</v>
      </c>
      <c r="T404" s="9">
        <v>-8.8999999999999999E-3</v>
      </c>
      <c r="U404" s="9">
        <v>-2.9999999999999997E-4</v>
      </c>
      <c r="V404" s="9">
        <v>2.0899999999999998E-2</v>
      </c>
      <c r="W404" s="9">
        <v>7.4999999999999997E-3</v>
      </c>
    </row>
    <row r="405" spans="1:23">
      <c r="A405" s="9">
        <v>199310</v>
      </c>
      <c r="B405" s="9">
        <v>1.41E-2</v>
      </c>
      <c r="C405" s="9">
        <v>1.44E-2</v>
      </c>
      <c r="D405" s="9">
        <v>-1.5599999999999999E-2</v>
      </c>
      <c r="E405" s="9">
        <v>-2.6700000000000002E-2</v>
      </c>
      <c r="F405" s="9">
        <v>2.2000000000000001E-3</v>
      </c>
      <c r="G405" s="9">
        <v>5.7200000000000001E-2</v>
      </c>
      <c r="H405" s="9">
        <v>6.6699999999999995E-2</v>
      </c>
      <c r="I405" s="9">
        <v>-2.0799999999999999E-2</v>
      </c>
      <c r="J405" s="9">
        <v>4.6899999999999997E-2</v>
      </c>
      <c r="K405" s="9">
        <v>3.9600000000000003E-2</v>
      </c>
      <c r="L405" s="9">
        <v>2.1700000000000001E-2</v>
      </c>
      <c r="M405" s="9">
        <v>6.25E-2</v>
      </c>
      <c r="N405" s="9">
        <v>2.63E-2</v>
      </c>
      <c r="O405" s="9">
        <v>4.07E-2</v>
      </c>
      <c r="P405" s="9">
        <v>6.3899999999999998E-2</v>
      </c>
      <c r="Q405" s="9">
        <v>8.0000000000000002E-3</v>
      </c>
      <c r="R405" s="9">
        <v>9.4100000000000003E-2</v>
      </c>
      <c r="S405" s="9">
        <v>2.07E-2</v>
      </c>
      <c r="T405" s="9">
        <v>-2.18E-2</v>
      </c>
      <c r="U405" s="9">
        <v>4.82E-2</v>
      </c>
      <c r="V405" s="9">
        <v>-3.9899999999999998E-2</v>
      </c>
      <c r="W405" s="9">
        <v>2.63E-2</v>
      </c>
    </row>
    <row r="406" spans="1:23">
      <c r="A406" s="9">
        <v>199311</v>
      </c>
      <c r="B406" s="9">
        <v>-1.89E-2</v>
      </c>
      <c r="C406" s="9">
        <v>-1.43E-2</v>
      </c>
      <c r="D406" s="9">
        <v>-2.5999999999999999E-3</v>
      </c>
      <c r="E406" s="9">
        <v>-4.7199999999999999E-2</v>
      </c>
      <c r="F406" s="9">
        <v>2.5000000000000001E-3</v>
      </c>
      <c r="G406" s="9">
        <v>-5.0000000000000001E-4</v>
      </c>
      <c r="H406" s="9">
        <v>-2.1499999999999998E-2</v>
      </c>
      <c r="I406" s="9">
        <v>-6.1499999999999999E-2</v>
      </c>
      <c r="J406" s="9">
        <v>7.0000000000000001E-3</v>
      </c>
      <c r="K406" s="9">
        <v>-8.0999999999999996E-3</v>
      </c>
      <c r="L406" s="9">
        <v>1.0699999999999999E-2</v>
      </c>
      <c r="M406" s="9">
        <v>2.01E-2</v>
      </c>
      <c r="N406" s="9">
        <v>2.75E-2</v>
      </c>
      <c r="O406" s="9">
        <v>6.9999999999999999E-4</v>
      </c>
      <c r="P406" s="9">
        <v>-3.2000000000000002E-3</v>
      </c>
      <c r="Q406" s="9">
        <v>6.4000000000000003E-3</v>
      </c>
      <c r="R406" s="9">
        <v>1.4999999999999999E-2</v>
      </c>
      <c r="S406" s="9">
        <v>1.01E-2</v>
      </c>
      <c r="T406" s="9">
        <v>-5.7599999999999998E-2</v>
      </c>
      <c r="U406" s="9">
        <v>7.1999999999999998E-3</v>
      </c>
      <c r="V406" s="9">
        <v>-4.1000000000000002E-2</v>
      </c>
      <c r="W406" s="9">
        <v>-3.2800000000000003E-2</v>
      </c>
    </row>
    <row r="407" spans="1:23">
      <c r="A407" s="9">
        <v>199312</v>
      </c>
      <c r="B407" s="9">
        <v>1.6500000000000001E-2</v>
      </c>
      <c r="C407" s="9">
        <v>1.2200000000000001E-2</v>
      </c>
      <c r="D407" s="9">
        <v>5.7999999999999996E-3</v>
      </c>
      <c r="E407" s="9">
        <v>2.3E-2</v>
      </c>
      <c r="F407" s="9">
        <v>2.3E-3</v>
      </c>
      <c r="G407" s="9">
        <v>1.34E-2</v>
      </c>
      <c r="H407" s="9">
        <v>0.12570000000000001</v>
      </c>
      <c r="I407" s="9">
        <v>2.8999999999999998E-3</v>
      </c>
      <c r="J407" s="9">
        <v>2.0000000000000001E-4</v>
      </c>
      <c r="K407" s="9">
        <v>9.9000000000000008E-3</v>
      </c>
      <c r="L407" s="9">
        <v>2.3900000000000001E-2</v>
      </c>
      <c r="M407" s="9">
        <v>9.4999999999999998E-3</v>
      </c>
      <c r="N407" s="9">
        <v>1.01E-2</v>
      </c>
      <c r="O407" s="9">
        <v>6.6199999999999995E-2</v>
      </c>
      <c r="P407" s="9">
        <v>3.6299999999999999E-2</v>
      </c>
      <c r="Q407" s="9">
        <v>4.9099999999999998E-2</v>
      </c>
      <c r="R407" s="9">
        <v>4.1000000000000002E-2</v>
      </c>
      <c r="S407" s="9">
        <v>3.5400000000000001E-2</v>
      </c>
      <c r="T407" s="9">
        <v>1.38E-2</v>
      </c>
      <c r="U407" s="9">
        <v>-3.6999999999999998E-2</v>
      </c>
      <c r="V407" s="9">
        <v>2.0199999999999999E-2</v>
      </c>
      <c r="W407" s="9">
        <v>1.37E-2</v>
      </c>
    </row>
    <row r="408" spans="1:23">
      <c r="A408" s="9">
        <v>199401</v>
      </c>
      <c r="B408" s="9">
        <v>2.87E-2</v>
      </c>
      <c r="C408" s="9">
        <v>1.2999999999999999E-3</v>
      </c>
      <c r="D408" s="9">
        <v>2.0899999999999998E-2</v>
      </c>
      <c r="E408" s="9">
        <v>1E-4</v>
      </c>
      <c r="F408" s="9">
        <v>2.5000000000000001E-3</v>
      </c>
      <c r="G408" s="9">
        <v>-1.03E-2</v>
      </c>
      <c r="H408" s="9">
        <v>1.46E-2</v>
      </c>
      <c r="I408" s="9">
        <v>4.6100000000000002E-2</v>
      </c>
      <c r="J408" s="9">
        <v>-2.5700000000000001E-2</v>
      </c>
      <c r="K408" s="9">
        <v>1.7600000000000001E-2</v>
      </c>
      <c r="L408" s="9">
        <v>8.1500000000000003E-2</v>
      </c>
      <c r="M408" s="9">
        <v>6.1999999999999998E-3</v>
      </c>
      <c r="N408" s="9">
        <v>2.3199999999999998E-2</v>
      </c>
      <c r="O408" s="9">
        <v>0.1019</v>
      </c>
      <c r="P408" s="9">
        <v>5.1000000000000004E-3</v>
      </c>
      <c r="Q408" s="9">
        <v>4.0500000000000001E-2</v>
      </c>
      <c r="R408" s="9">
        <v>7.7899999999999997E-2</v>
      </c>
      <c r="S408" s="9">
        <v>3.4799999999999998E-2</v>
      </c>
      <c r="T408" s="9">
        <v>-1.47E-2</v>
      </c>
      <c r="U408" s="9">
        <v>1E-3</v>
      </c>
      <c r="V408" s="9">
        <v>3.9300000000000002E-2</v>
      </c>
      <c r="W408" s="9">
        <v>3.4799999999999998E-2</v>
      </c>
    </row>
    <row r="409" spans="1:23">
      <c r="A409" s="9">
        <v>199402</v>
      </c>
      <c r="B409" s="9">
        <v>-2.5600000000000001E-2</v>
      </c>
      <c r="C409" s="9">
        <v>2.7199999999999998E-2</v>
      </c>
      <c r="D409" s="9">
        <v>-1.41E-2</v>
      </c>
      <c r="E409" s="9">
        <v>-3.0000000000000001E-3</v>
      </c>
      <c r="F409" s="9">
        <v>2.0999999999999999E-3</v>
      </c>
      <c r="G409" s="9">
        <v>-1.1299999999999999E-2</v>
      </c>
      <c r="H409" s="9">
        <v>-1.8200000000000001E-2</v>
      </c>
      <c r="I409" s="9">
        <v>-3.1600000000000003E-2</v>
      </c>
      <c r="J409" s="9">
        <v>1.5599999999999999E-2</v>
      </c>
      <c r="K409" s="9">
        <v>-1.5800000000000002E-2</v>
      </c>
      <c r="L409" s="9">
        <v>-1.14E-2</v>
      </c>
      <c r="M409" s="9">
        <v>-5.1499999999999997E-2</v>
      </c>
      <c r="N409" s="9">
        <v>-2E-3</v>
      </c>
      <c r="O409" s="9">
        <v>-3.4500000000000003E-2</v>
      </c>
      <c r="P409" s="9">
        <v>-6.3E-3</v>
      </c>
      <c r="Q409" s="9">
        <v>7.6E-3</v>
      </c>
      <c r="R409" s="9">
        <v>-4.8399999999999999E-2</v>
      </c>
      <c r="S409" s="9">
        <v>-1.8100000000000002E-2</v>
      </c>
      <c r="T409" s="9">
        <v>-5.16E-2</v>
      </c>
      <c r="U409" s="9">
        <v>2.0500000000000001E-2</v>
      </c>
      <c r="V409" s="9">
        <v>-4.2700000000000002E-2</v>
      </c>
      <c r="W409" s="9">
        <v>-3.5000000000000003E-2</v>
      </c>
    </row>
    <row r="410" spans="1:23">
      <c r="A410" s="9">
        <v>199403</v>
      </c>
      <c r="B410" s="9">
        <v>-4.7800000000000002E-2</v>
      </c>
      <c r="C410" s="9">
        <v>-9.7000000000000003E-3</v>
      </c>
      <c r="D410" s="9">
        <v>1.3299999999999999E-2</v>
      </c>
      <c r="E410" s="9">
        <v>-1.32E-2</v>
      </c>
      <c r="F410" s="9">
        <v>2.7000000000000001E-3</v>
      </c>
      <c r="G410" s="9">
        <v>-4.1700000000000001E-2</v>
      </c>
      <c r="H410" s="9">
        <v>1.61E-2</v>
      </c>
      <c r="I410" s="9">
        <v>-3.8800000000000001E-2</v>
      </c>
      <c r="J410" s="9">
        <v>-6.8999999999999999E-3</v>
      </c>
      <c r="K410" s="9">
        <v>-3.7999999999999999E-2</v>
      </c>
      <c r="L410" s="9">
        <v>-3.2199999999999999E-2</v>
      </c>
      <c r="M410" s="9">
        <v>-7.46E-2</v>
      </c>
      <c r="N410" s="9">
        <v>-5.1299999999999998E-2</v>
      </c>
      <c r="O410" s="9">
        <v>-6.0100000000000001E-2</v>
      </c>
      <c r="P410" s="9">
        <v>-5.0500000000000003E-2</v>
      </c>
      <c r="Q410" s="9">
        <v>-4.2599999999999999E-2</v>
      </c>
      <c r="R410" s="9">
        <v>-6.7900000000000002E-2</v>
      </c>
      <c r="S410" s="9">
        <v>-5.57E-2</v>
      </c>
      <c r="T410" s="9">
        <v>-4.2000000000000003E-2</v>
      </c>
      <c r="U410" s="9">
        <v>-4.9700000000000001E-2</v>
      </c>
      <c r="V410" s="9">
        <v>-3.6400000000000002E-2</v>
      </c>
      <c r="W410" s="9">
        <v>-5.2499999999999998E-2</v>
      </c>
    </row>
    <row r="411" spans="1:23">
      <c r="A411" s="9">
        <v>199404</v>
      </c>
      <c r="B411" s="9">
        <v>6.7999999999999996E-3</v>
      </c>
      <c r="C411" s="9">
        <v>-9.1999999999999998E-3</v>
      </c>
      <c r="D411" s="9">
        <v>1.6799999999999999E-2</v>
      </c>
      <c r="E411" s="9">
        <v>4.1000000000000003E-3</v>
      </c>
      <c r="F411" s="9">
        <v>2.7000000000000001E-3</v>
      </c>
      <c r="G411" s="9">
        <v>9.2999999999999992E-3</v>
      </c>
      <c r="H411" s="9">
        <v>-9.4E-2</v>
      </c>
      <c r="I411" s="9">
        <v>3.8600000000000002E-2</v>
      </c>
      <c r="J411" s="9">
        <v>4.0000000000000002E-4</v>
      </c>
      <c r="K411" s="9">
        <v>-0.02</v>
      </c>
      <c r="L411" s="9">
        <v>2.18E-2</v>
      </c>
      <c r="M411" s="9">
        <v>4.4699999999999997E-2</v>
      </c>
      <c r="N411" s="9">
        <v>1.6000000000000001E-3</v>
      </c>
      <c r="O411" s="9">
        <v>-1.2500000000000001E-2</v>
      </c>
      <c r="P411" s="9">
        <v>0</v>
      </c>
      <c r="Q411" s="9">
        <v>-2.5899999999999999E-2</v>
      </c>
      <c r="R411" s="9">
        <v>3.8E-3</v>
      </c>
      <c r="S411" s="9">
        <v>-6.8999999999999999E-3</v>
      </c>
      <c r="T411" s="9">
        <v>1.84E-2</v>
      </c>
      <c r="U411" s="9">
        <v>-1.8E-3</v>
      </c>
      <c r="V411" s="9">
        <v>2.1700000000000001E-2</v>
      </c>
      <c r="W411" s="9">
        <v>-2.5999999999999999E-3</v>
      </c>
    </row>
    <row r="412" spans="1:23">
      <c r="A412" s="9">
        <v>199405</v>
      </c>
      <c r="B412" s="9">
        <v>5.7999999999999996E-3</v>
      </c>
      <c r="C412" s="9">
        <v>-2.0199999999999999E-2</v>
      </c>
      <c r="D412" s="9">
        <v>1.6999999999999999E-3</v>
      </c>
      <c r="E412" s="9">
        <v>-2.1600000000000001E-2</v>
      </c>
      <c r="F412" s="9">
        <v>3.0999999999999999E-3</v>
      </c>
      <c r="G412" s="9">
        <v>-1.5900000000000001E-2</v>
      </c>
      <c r="H412" s="9">
        <v>0.01</v>
      </c>
      <c r="I412" s="9">
        <v>5.5999999999999999E-3</v>
      </c>
      <c r="J412" s="9">
        <v>-3.2800000000000003E-2</v>
      </c>
      <c r="K412" s="9">
        <v>1.61E-2</v>
      </c>
      <c r="L412" s="9">
        <v>3.4200000000000001E-2</v>
      </c>
      <c r="M412" s="9">
        <v>2.6200000000000001E-2</v>
      </c>
      <c r="N412" s="9">
        <v>9.1000000000000004E-3</v>
      </c>
      <c r="O412" s="9">
        <v>3.2199999999999999E-2</v>
      </c>
      <c r="P412" s="9">
        <v>2.81E-2</v>
      </c>
      <c r="Q412" s="9">
        <v>1.5E-3</v>
      </c>
      <c r="R412" s="9">
        <v>-2.64E-2</v>
      </c>
      <c r="S412" s="9">
        <v>-7.7000000000000002E-3</v>
      </c>
      <c r="T412" s="9">
        <v>-5.6599999999999998E-2</v>
      </c>
      <c r="U412" s="9">
        <v>-3.1099999999999999E-2</v>
      </c>
      <c r="V412" s="9">
        <v>0.04</v>
      </c>
      <c r="W412" s="9">
        <v>1.9099999999999999E-2</v>
      </c>
    </row>
    <row r="413" spans="1:23">
      <c r="A413" s="9">
        <v>199406</v>
      </c>
      <c r="B413" s="9">
        <v>-3.0300000000000001E-2</v>
      </c>
      <c r="C413" s="9">
        <v>-4.7999999999999996E-3</v>
      </c>
      <c r="D413" s="9">
        <v>1.6799999999999999E-2</v>
      </c>
      <c r="E413" s="9">
        <v>-8.3000000000000001E-3</v>
      </c>
      <c r="F413" s="9">
        <v>3.0999999999999999E-3</v>
      </c>
      <c r="G413" s="9">
        <v>-1.5900000000000001E-2</v>
      </c>
      <c r="H413" s="9">
        <v>-3.7900000000000003E-2</v>
      </c>
      <c r="I413" s="9">
        <v>-0.03</v>
      </c>
      <c r="J413" s="9">
        <v>-3.8600000000000002E-2</v>
      </c>
      <c r="K413" s="9">
        <v>-2.63E-2</v>
      </c>
      <c r="L413" s="9">
        <v>-3.1600000000000003E-2</v>
      </c>
      <c r="M413" s="9">
        <v>-3.2599999999999997E-2</v>
      </c>
      <c r="N413" s="9">
        <v>-3.5900000000000001E-2</v>
      </c>
      <c r="O413" s="9">
        <v>6.3E-3</v>
      </c>
      <c r="P413" s="9">
        <v>-8.5000000000000006E-3</v>
      </c>
      <c r="Q413" s="9">
        <v>-4.8399999999999999E-2</v>
      </c>
      <c r="R413" s="9">
        <v>-3.4099999999999998E-2</v>
      </c>
      <c r="S413" s="9">
        <v>-1.9400000000000001E-2</v>
      </c>
      <c r="T413" s="9">
        <v>-3.44E-2</v>
      </c>
      <c r="U413" s="9">
        <v>-2.35E-2</v>
      </c>
      <c r="V413" s="9">
        <v>-2.9100000000000001E-2</v>
      </c>
      <c r="W413" s="9">
        <v>-2.6700000000000002E-2</v>
      </c>
    </row>
    <row r="414" spans="1:23">
      <c r="A414" s="9">
        <v>199407</v>
      </c>
      <c r="B414" s="9">
        <v>2.8199999999999999E-2</v>
      </c>
      <c r="C414" s="9">
        <v>-1.77E-2</v>
      </c>
      <c r="D414" s="9">
        <v>9.7000000000000003E-3</v>
      </c>
      <c r="E414" s="9">
        <v>1.9E-3</v>
      </c>
      <c r="F414" s="9">
        <v>2.8E-3</v>
      </c>
      <c r="G414" s="9">
        <v>3.1399999999999997E-2</v>
      </c>
      <c r="H414" s="9">
        <v>9.1000000000000004E-3</v>
      </c>
      <c r="I414" s="9">
        <v>2.9100000000000001E-2</v>
      </c>
      <c r="J414" s="9">
        <v>1.2699999999999999E-2</v>
      </c>
      <c r="K414" s="9">
        <v>2.0199999999999999E-2</v>
      </c>
      <c r="L414" s="9">
        <v>3.5799999999999998E-2</v>
      </c>
      <c r="M414" s="9">
        <v>1.0999999999999999E-2</v>
      </c>
      <c r="N414" s="9">
        <v>2.1000000000000001E-2</v>
      </c>
      <c r="O414" s="9">
        <v>6.4899999999999999E-2</v>
      </c>
      <c r="P414" s="9">
        <v>-9.7000000000000003E-3</v>
      </c>
      <c r="Q414" s="9">
        <v>4.3999999999999997E-2</v>
      </c>
      <c r="R414" s="9">
        <v>3.56E-2</v>
      </c>
      <c r="S414" s="9">
        <v>7.1999999999999998E-3</v>
      </c>
      <c r="T414" s="9">
        <v>4.8800000000000003E-2</v>
      </c>
      <c r="U414" s="9">
        <v>4.1999999999999997E-3</v>
      </c>
      <c r="V414" s="9">
        <v>2.52E-2</v>
      </c>
      <c r="W414" s="9">
        <v>3.1899999999999998E-2</v>
      </c>
    </row>
    <row r="415" spans="1:23">
      <c r="A415" s="9">
        <v>199408</v>
      </c>
      <c r="B415" s="9">
        <v>4.0099999999999997E-2</v>
      </c>
      <c r="C415" s="9">
        <v>1.44E-2</v>
      </c>
      <c r="D415" s="9">
        <v>-3.4500000000000003E-2</v>
      </c>
      <c r="E415" s="9">
        <v>1.54E-2</v>
      </c>
      <c r="F415" s="9">
        <v>3.7000000000000002E-3</v>
      </c>
      <c r="G415" s="9">
        <v>6.2100000000000002E-2</v>
      </c>
      <c r="H415" s="9">
        <v>3.5000000000000003E-2</v>
      </c>
      <c r="I415" s="9">
        <v>-5.4000000000000003E-3</v>
      </c>
      <c r="J415" s="9">
        <v>4.7500000000000001E-2</v>
      </c>
      <c r="K415" s="9">
        <v>4.1700000000000001E-2</v>
      </c>
      <c r="L415" s="9">
        <v>5.8700000000000002E-2</v>
      </c>
      <c r="M415" s="9">
        <v>0.10199999999999999</v>
      </c>
      <c r="N415" s="9">
        <v>5.21E-2</v>
      </c>
      <c r="O415" s="9">
        <v>4.8500000000000001E-2</v>
      </c>
      <c r="P415" s="9">
        <v>2.9600000000000001E-2</v>
      </c>
      <c r="Q415" s="9">
        <v>6.2100000000000002E-2</v>
      </c>
      <c r="R415" s="9">
        <v>-1.7500000000000002E-2</v>
      </c>
      <c r="S415" s="9">
        <v>2.9100000000000001E-2</v>
      </c>
      <c r="T415" s="9">
        <v>2.8999999999999998E-3</v>
      </c>
      <c r="U415" s="9">
        <v>3.9100000000000003E-2</v>
      </c>
      <c r="V415" s="9">
        <v>3.1800000000000002E-2</v>
      </c>
      <c r="W415" s="9">
        <v>3.9600000000000003E-2</v>
      </c>
    </row>
    <row r="416" spans="1:23">
      <c r="A416" s="9">
        <v>199409</v>
      </c>
      <c r="B416" s="9">
        <v>-2.3099999999999999E-2</v>
      </c>
      <c r="C416" s="9">
        <v>2.6700000000000002E-2</v>
      </c>
      <c r="D416" s="9">
        <v>-1.8100000000000002E-2</v>
      </c>
      <c r="E416" s="9">
        <v>1.3100000000000001E-2</v>
      </c>
      <c r="F416" s="9">
        <v>3.7000000000000002E-3</v>
      </c>
      <c r="G416" s="9">
        <v>5.0000000000000001E-3</v>
      </c>
      <c r="H416" s="9">
        <v>5.5399999999999998E-2</v>
      </c>
      <c r="I416" s="9">
        <v>-2.4E-2</v>
      </c>
      <c r="J416" s="9">
        <v>-3.8800000000000001E-2</v>
      </c>
      <c r="K416" s="9">
        <v>-1.7500000000000002E-2</v>
      </c>
      <c r="L416" s="9">
        <v>-1.14E-2</v>
      </c>
      <c r="M416" s="9">
        <v>3.0000000000000001E-3</v>
      </c>
      <c r="N416" s="9">
        <v>-3.7600000000000001E-2</v>
      </c>
      <c r="O416" s="9">
        <v>2.9999999999999997E-4</v>
      </c>
      <c r="P416" s="9">
        <v>-2.8500000000000001E-2</v>
      </c>
      <c r="Q416" s="9">
        <v>-1.95E-2</v>
      </c>
      <c r="R416" s="9">
        <v>-5.6599999999999998E-2</v>
      </c>
      <c r="S416" s="9">
        <v>-6.7000000000000004E-2</v>
      </c>
      <c r="T416" s="9">
        <v>-3.15E-2</v>
      </c>
      <c r="U416" s="9">
        <v>-2.92E-2</v>
      </c>
      <c r="V416" s="9">
        <v>-5.1299999999999998E-2</v>
      </c>
      <c r="W416" s="9">
        <v>-1.01E-2</v>
      </c>
    </row>
    <row r="417" spans="1:23">
      <c r="A417" s="9">
        <v>199410</v>
      </c>
      <c r="B417" s="9">
        <v>1.34E-2</v>
      </c>
      <c r="C417" s="9">
        <v>-2.1999999999999999E-2</v>
      </c>
      <c r="D417" s="9">
        <v>-2.3599999999999999E-2</v>
      </c>
      <c r="E417" s="9">
        <v>1.4200000000000001E-2</v>
      </c>
      <c r="F417" s="9">
        <v>3.8E-3</v>
      </c>
      <c r="G417" s="9">
        <v>2.1999999999999999E-2</v>
      </c>
      <c r="H417" s="9">
        <v>-8.8499999999999995E-2</v>
      </c>
      <c r="I417" s="9">
        <v>6.9699999999999998E-2</v>
      </c>
      <c r="J417" s="9">
        <v>1.2500000000000001E-2</v>
      </c>
      <c r="K417" s="9">
        <v>-1.01E-2</v>
      </c>
      <c r="L417" s="9">
        <v>-3.5999999999999999E-3</v>
      </c>
      <c r="M417" s="9">
        <v>2.0199999999999999E-2</v>
      </c>
      <c r="N417" s="9">
        <v>1.47E-2</v>
      </c>
      <c r="O417" s="9">
        <v>-4.2299999999999997E-2</v>
      </c>
      <c r="P417" s="9">
        <v>1.2200000000000001E-2</v>
      </c>
      <c r="Q417" s="9">
        <v>4.1599999999999998E-2</v>
      </c>
      <c r="R417" s="9">
        <v>-1.7399999999999999E-2</v>
      </c>
      <c r="S417" s="9">
        <v>1.8800000000000001E-2</v>
      </c>
      <c r="T417" s="9">
        <v>1.18E-2</v>
      </c>
      <c r="U417" s="9">
        <v>7.0000000000000001E-3</v>
      </c>
      <c r="V417" s="9">
        <v>-2.9999999999999997E-4</v>
      </c>
      <c r="W417" s="9">
        <v>7.1999999999999998E-3</v>
      </c>
    </row>
    <row r="418" spans="1:23">
      <c r="A418" s="9">
        <v>199411</v>
      </c>
      <c r="B418" s="9">
        <v>-4.0399999999999998E-2</v>
      </c>
      <c r="C418" s="9">
        <v>-1.6999999999999999E-3</v>
      </c>
      <c r="D418" s="9">
        <v>-5.0000000000000001E-4</v>
      </c>
      <c r="E418" s="9">
        <v>-1.9E-3</v>
      </c>
      <c r="F418" s="9">
        <v>3.7000000000000002E-3</v>
      </c>
      <c r="G418" s="9">
        <v>-1.29E-2</v>
      </c>
      <c r="H418" s="9">
        <v>-0.1008</v>
      </c>
      <c r="I418" s="9">
        <v>-5.4699999999999999E-2</v>
      </c>
      <c r="J418" s="9">
        <v>-3.9100000000000003E-2</v>
      </c>
      <c r="K418" s="9">
        <v>-5.11E-2</v>
      </c>
      <c r="L418" s="9">
        <v>-8.0699999999999994E-2</v>
      </c>
      <c r="M418" s="9">
        <v>5.4000000000000003E-3</v>
      </c>
      <c r="N418" s="9">
        <v>-4.4499999999999998E-2</v>
      </c>
      <c r="O418" s="9">
        <v>-8.9200000000000002E-2</v>
      </c>
      <c r="P418" s="9">
        <v>-4.2000000000000003E-2</v>
      </c>
      <c r="Q418" s="9">
        <v>-4.02E-2</v>
      </c>
      <c r="R418" s="9">
        <v>-5.1700000000000003E-2</v>
      </c>
      <c r="S418" s="9">
        <v>-4.2299999999999997E-2</v>
      </c>
      <c r="T418" s="9">
        <v>-1.1000000000000001E-3</v>
      </c>
      <c r="U418" s="9">
        <v>-3.6200000000000003E-2</v>
      </c>
      <c r="V418" s="9">
        <v>-5.6899999999999999E-2</v>
      </c>
      <c r="W418" s="9">
        <v>-4.4600000000000001E-2</v>
      </c>
    </row>
    <row r="419" spans="1:23">
      <c r="A419" s="9">
        <v>199412</v>
      </c>
      <c r="B419" s="9">
        <v>8.6E-3</v>
      </c>
      <c r="C419" s="9">
        <v>5.0000000000000001E-4</v>
      </c>
      <c r="D419" s="9">
        <v>2.7000000000000001E-3</v>
      </c>
      <c r="E419" s="9">
        <v>3.5000000000000003E-2</v>
      </c>
      <c r="F419" s="9">
        <v>4.4000000000000003E-3</v>
      </c>
      <c r="G419" s="9">
        <v>1.15E-2</v>
      </c>
      <c r="H419" s="9">
        <v>2.3800000000000002E-2</v>
      </c>
      <c r="I419" s="9">
        <v>-1.1299999999999999E-2</v>
      </c>
      <c r="J419" s="9">
        <v>1.26E-2</v>
      </c>
      <c r="K419" s="9">
        <v>6.6E-3</v>
      </c>
      <c r="L419" s="9">
        <v>3.1099999999999999E-2</v>
      </c>
      <c r="M419" s="9">
        <v>-1.6000000000000001E-3</v>
      </c>
      <c r="N419" s="9">
        <v>2.8999999999999998E-3</v>
      </c>
      <c r="O419" s="9">
        <v>3.9399999999999998E-2</v>
      </c>
      <c r="P419" s="9">
        <v>7.1999999999999998E-3</v>
      </c>
      <c r="Q419" s="9">
        <v>3.3799999999999997E-2</v>
      </c>
      <c r="R419" s="9">
        <v>3.9699999999999999E-2</v>
      </c>
      <c r="S419" s="9">
        <v>1.7899999999999999E-2</v>
      </c>
      <c r="T419" s="9">
        <v>-9.0000000000000095E-4</v>
      </c>
      <c r="U419" s="9">
        <v>-4.8099999999999997E-2</v>
      </c>
      <c r="V419" s="9">
        <v>9.4999999999999998E-3</v>
      </c>
      <c r="W419" s="9">
        <v>1.4999999999999999E-2</v>
      </c>
    </row>
    <row r="420" spans="1:23">
      <c r="A420" s="9">
        <v>199501</v>
      </c>
      <c r="B420" s="9">
        <v>1.7999999999999999E-2</v>
      </c>
      <c r="C420" s="9">
        <v>-2.9499999999999998E-2</v>
      </c>
      <c r="D420" s="9">
        <v>1.6400000000000001E-2</v>
      </c>
      <c r="E420" s="9">
        <v>-1.8200000000000001E-2</v>
      </c>
      <c r="F420" s="9">
        <v>4.1999999999999997E-3</v>
      </c>
      <c r="G420" s="9">
        <v>2.0899999999999998E-2</v>
      </c>
      <c r="H420" s="9">
        <v>-6.2899999999999998E-2</v>
      </c>
      <c r="I420" s="9">
        <v>-1.8E-3</v>
      </c>
      <c r="J420" s="9">
        <v>-3.3700000000000001E-2</v>
      </c>
      <c r="K420" s="9">
        <v>8.6999999999999994E-3</v>
      </c>
      <c r="L420" s="9">
        <v>-2.9499999999999998E-2</v>
      </c>
      <c r="M420" s="9">
        <v>5.4300000000000001E-2</v>
      </c>
      <c r="N420" s="9">
        <v>9.2999999999999992E-3</v>
      </c>
      <c r="O420" s="9">
        <v>-6.3299999999999995E-2</v>
      </c>
      <c r="P420" s="9">
        <v>2.0299999999999999E-2</v>
      </c>
      <c r="Q420" s="9">
        <v>-6.1999999999999998E-3</v>
      </c>
      <c r="R420" s="9">
        <v>-6.25E-2</v>
      </c>
      <c r="S420" s="9">
        <v>1.49E-2</v>
      </c>
      <c r="T420" s="9">
        <v>5.8099999999999999E-2</v>
      </c>
      <c r="U420" s="9">
        <v>1.15E-2</v>
      </c>
      <c r="V420" s="9">
        <v>5.2200000000000003E-2</v>
      </c>
      <c r="W420" s="9">
        <v>1.77E-2</v>
      </c>
    </row>
    <row r="421" spans="1:23">
      <c r="A421" s="9">
        <v>199502</v>
      </c>
      <c r="B421" s="9">
        <v>3.6299999999999999E-2</v>
      </c>
      <c r="C421" s="9">
        <v>-3.3E-3</v>
      </c>
      <c r="D421" s="9">
        <v>3.8E-3</v>
      </c>
      <c r="E421" s="9">
        <v>-3.5000000000000001E-3</v>
      </c>
      <c r="F421" s="9">
        <v>4.0000000000000001E-3</v>
      </c>
      <c r="G421" s="9">
        <v>2.35E-2</v>
      </c>
      <c r="H421" s="9">
        <v>3.7199999999999997E-2</v>
      </c>
      <c r="I421" s="9">
        <v>4.3400000000000001E-2</v>
      </c>
      <c r="J421" s="9">
        <v>2.07E-2</v>
      </c>
      <c r="K421" s="9">
        <v>4.6300000000000001E-2</v>
      </c>
      <c r="L421" s="9">
        <v>5.6099999999999997E-2</v>
      </c>
      <c r="M421" s="9">
        <v>1.3899999999999999E-2</v>
      </c>
      <c r="N421" s="9">
        <v>1.83E-2</v>
      </c>
      <c r="O421" s="9">
        <v>2.9100000000000001E-2</v>
      </c>
      <c r="P421" s="9">
        <v>4.0599999999999997E-2</v>
      </c>
      <c r="Q421" s="9">
        <v>6.4100000000000004E-2</v>
      </c>
      <c r="R421" s="9">
        <v>4.1599999999999998E-2</v>
      </c>
      <c r="S421" s="9">
        <v>6.5500000000000003E-2</v>
      </c>
      <c r="T421" s="9">
        <v>4.1999999999999997E-3</v>
      </c>
      <c r="U421" s="9">
        <v>2.4299999999999999E-2</v>
      </c>
      <c r="V421" s="9">
        <v>4.53E-2</v>
      </c>
      <c r="W421" s="9">
        <v>3.2500000000000001E-2</v>
      </c>
    </row>
    <row r="422" spans="1:23">
      <c r="A422" s="9">
        <v>199503</v>
      </c>
      <c r="B422" s="9">
        <v>2.18E-2</v>
      </c>
      <c r="C422" s="9">
        <v>-3.8E-3</v>
      </c>
      <c r="D422" s="9">
        <v>-2.0500000000000001E-2</v>
      </c>
      <c r="E422" s="9">
        <v>3.5999999999999999E-3</v>
      </c>
      <c r="F422" s="9">
        <v>4.5999999999999999E-3</v>
      </c>
      <c r="G422" s="9">
        <v>2.5499999999999998E-2</v>
      </c>
      <c r="H422" s="9">
        <v>9.7299999999999998E-2</v>
      </c>
      <c r="I422" s="9">
        <v>4.6600000000000003E-2</v>
      </c>
      <c r="J422" s="9">
        <v>-1.1999999999999999E-3</v>
      </c>
      <c r="K422" s="9">
        <v>3.3000000000000002E-2</v>
      </c>
      <c r="L422" s="9">
        <v>5.3999999999999999E-2</v>
      </c>
      <c r="M422" s="9">
        <v>1.38E-2</v>
      </c>
      <c r="N422" s="9">
        <v>3.0999999999999999E-3</v>
      </c>
      <c r="O422" s="9">
        <v>1.7000000000000001E-2</v>
      </c>
      <c r="P422" s="9">
        <v>3.6999999999999998E-2</v>
      </c>
      <c r="Q422" s="9">
        <v>3.6700000000000003E-2</v>
      </c>
      <c r="R422" s="9">
        <v>8.3000000000000001E-3</v>
      </c>
      <c r="S422" s="9">
        <v>4.2099999999999999E-2</v>
      </c>
      <c r="T422" s="9">
        <v>-2.2100000000000002E-2</v>
      </c>
      <c r="U422" s="9">
        <v>3.7699999999999997E-2</v>
      </c>
      <c r="V422" s="9">
        <v>7.4999999999999997E-3</v>
      </c>
      <c r="W422" s="9">
        <v>1.8599999999999998E-2</v>
      </c>
    </row>
    <row r="423" spans="1:23">
      <c r="A423" s="9">
        <v>199504</v>
      </c>
      <c r="B423" s="9">
        <v>2.1100000000000001E-2</v>
      </c>
      <c r="C423" s="9">
        <v>-4.1999999999999997E-3</v>
      </c>
      <c r="D423" s="9">
        <v>1.7000000000000001E-2</v>
      </c>
      <c r="E423" s="9">
        <v>1.84E-2</v>
      </c>
      <c r="F423" s="9">
        <v>4.4000000000000003E-3</v>
      </c>
      <c r="G423" s="9">
        <v>3.1899999999999998E-2</v>
      </c>
      <c r="H423" s="9">
        <v>-2.06E-2</v>
      </c>
      <c r="I423" s="9">
        <v>1.95E-2</v>
      </c>
      <c r="J423" s="9">
        <v>-1.03E-2</v>
      </c>
      <c r="K423" s="9">
        <v>1.66E-2</v>
      </c>
      <c r="L423" s="9">
        <v>2.75E-2</v>
      </c>
      <c r="M423" s="9">
        <v>3.09E-2</v>
      </c>
      <c r="N423" s="9">
        <v>-1.23E-2</v>
      </c>
      <c r="O423" s="9">
        <v>-4.5999999999999999E-3</v>
      </c>
      <c r="P423" s="9">
        <v>6.8999999999999999E-3</v>
      </c>
      <c r="Q423" s="9">
        <v>7.4999999999999997E-2</v>
      </c>
      <c r="R423" s="9">
        <v>1.3100000000000001E-2</v>
      </c>
      <c r="S423" s="9">
        <v>3.0800000000000001E-2</v>
      </c>
      <c r="T423" s="9">
        <v>1.9400000000000001E-2</v>
      </c>
      <c r="U423" s="9">
        <v>-2.6200000000000001E-2</v>
      </c>
      <c r="V423" s="9">
        <v>1.21E-2</v>
      </c>
      <c r="W423" s="9">
        <v>1.38E-2</v>
      </c>
    </row>
    <row r="424" spans="1:23">
      <c r="A424" s="9">
        <v>199505</v>
      </c>
      <c r="B424" s="9">
        <v>2.9000000000000001E-2</v>
      </c>
      <c r="C424" s="9">
        <v>-2.2499999999999999E-2</v>
      </c>
      <c r="D424" s="9">
        <v>1.9199999999999998E-2</v>
      </c>
      <c r="E424" s="9">
        <v>-4.4000000000000003E-3</v>
      </c>
      <c r="F424" s="9">
        <v>5.4000000000000003E-3</v>
      </c>
      <c r="G424" s="9">
        <v>4.5400000000000003E-2</v>
      </c>
      <c r="H424" s="9">
        <v>-1.5900000000000001E-2</v>
      </c>
      <c r="I424" s="9">
        <v>3.6200000000000003E-2</v>
      </c>
      <c r="J424" s="9">
        <v>1.06E-2</v>
      </c>
      <c r="K424" s="9">
        <v>2.1600000000000001E-2</v>
      </c>
      <c r="L424" s="9">
        <v>2.4500000000000001E-2</v>
      </c>
      <c r="M424" s="9">
        <v>2.4199999999999999E-2</v>
      </c>
      <c r="N424" s="9">
        <v>8.2000000000000007E-3</v>
      </c>
      <c r="O424" s="9">
        <v>1.12E-2</v>
      </c>
      <c r="P424" s="9">
        <v>4.1000000000000002E-2</v>
      </c>
      <c r="Q424" s="9">
        <v>3.0099999999999998E-2</v>
      </c>
      <c r="R424" s="9">
        <v>4.4900000000000002E-2</v>
      </c>
      <c r="S424" s="9">
        <v>1.6500000000000001E-2</v>
      </c>
      <c r="T424" s="9">
        <v>5.4699999999999999E-2</v>
      </c>
      <c r="U424" s="9">
        <v>3.0599999999999999E-2</v>
      </c>
      <c r="V424" s="9">
        <v>5.6599999999999998E-2</v>
      </c>
      <c r="W424" s="9">
        <v>5.0000000000000001E-3</v>
      </c>
    </row>
    <row r="425" spans="1:23">
      <c r="A425" s="9">
        <v>199506</v>
      </c>
      <c r="B425" s="9">
        <v>2.7199999999999998E-2</v>
      </c>
      <c r="C425" s="9">
        <v>3.0599999999999999E-2</v>
      </c>
      <c r="D425" s="9">
        <v>-2.9899999999999999E-2</v>
      </c>
      <c r="E425" s="9">
        <v>2.8899999999999999E-2</v>
      </c>
      <c r="F425" s="9">
        <v>4.7000000000000002E-3</v>
      </c>
      <c r="G425" s="9">
        <v>1.23E-2</v>
      </c>
      <c r="H425" s="9">
        <v>4.3E-3</v>
      </c>
      <c r="I425" s="9">
        <v>-3.5700000000000003E-2</v>
      </c>
      <c r="J425" s="9">
        <v>2.3E-2</v>
      </c>
      <c r="K425" s="9">
        <v>3.3E-3</v>
      </c>
      <c r="L425" s="9">
        <v>9.2999999999999992E-3</v>
      </c>
      <c r="M425" s="9">
        <v>2.5399999999999999E-2</v>
      </c>
      <c r="N425" s="9">
        <v>2.29E-2</v>
      </c>
      <c r="O425" s="9">
        <v>6.0499999999999998E-2</v>
      </c>
      <c r="P425" s="9">
        <v>2.8E-3</v>
      </c>
      <c r="Q425" s="9">
        <v>5.7599999999999998E-2</v>
      </c>
      <c r="R425" s="9">
        <v>7.4000000000000003E-3</v>
      </c>
      <c r="S425" s="9">
        <v>3.8100000000000002E-2</v>
      </c>
      <c r="T425" s="9">
        <v>-9.2999999999999992E-3</v>
      </c>
      <c r="U425" s="9">
        <v>4.9099999999999998E-2</v>
      </c>
      <c r="V425" s="9">
        <v>1.26E-2</v>
      </c>
      <c r="W425" s="9">
        <v>4.8300000000000003E-2</v>
      </c>
    </row>
    <row r="426" spans="1:23">
      <c r="A426" s="9">
        <v>199507</v>
      </c>
      <c r="B426" s="9">
        <v>3.7199999999999997E-2</v>
      </c>
      <c r="C426" s="9">
        <v>2.23E-2</v>
      </c>
      <c r="D426" s="9">
        <v>-2.24E-2</v>
      </c>
      <c r="E426" s="9">
        <v>2.5399999999999999E-2</v>
      </c>
      <c r="F426" s="9">
        <v>4.4999999999999997E-3</v>
      </c>
      <c r="G426" s="9">
        <v>2.5000000000000001E-3</v>
      </c>
      <c r="H426" s="9">
        <v>7.0599999999999996E-2</v>
      </c>
      <c r="I426" s="9">
        <v>1.7600000000000001E-2</v>
      </c>
      <c r="J426" s="9">
        <v>5.8400000000000001E-2</v>
      </c>
      <c r="K426" s="9">
        <v>2.3199999999999998E-2</v>
      </c>
      <c r="L426" s="9">
        <v>1.9199999999999998E-2</v>
      </c>
      <c r="M426" s="9">
        <v>2.1499999999999998E-2</v>
      </c>
      <c r="N426" s="9">
        <v>4.3200000000000002E-2</v>
      </c>
      <c r="O426" s="9">
        <v>0.06</v>
      </c>
      <c r="P426" s="9">
        <v>2.86E-2</v>
      </c>
      <c r="Q426" s="9">
        <v>7.0699999999999999E-2</v>
      </c>
      <c r="R426" s="9">
        <v>1.7600000000000001E-2</v>
      </c>
      <c r="S426" s="9">
        <v>7.2400000000000006E-2</v>
      </c>
      <c r="T426" s="9">
        <v>-8.3000000000000001E-3</v>
      </c>
      <c r="U426" s="9">
        <v>2.58E-2</v>
      </c>
      <c r="V426" s="9">
        <v>3.7400000000000003E-2</v>
      </c>
      <c r="W426" s="9">
        <v>5.1200000000000002E-2</v>
      </c>
    </row>
    <row r="427" spans="1:23">
      <c r="A427" s="9">
        <v>199508</v>
      </c>
      <c r="B427" s="9">
        <v>5.4999999999999997E-3</v>
      </c>
      <c r="C427" s="9">
        <v>1.83E-2</v>
      </c>
      <c r="D427" s="9">
        <v>1.9300000000000001E-2</v>
      </c>
      <c r="E427" s="9">
        <v>8.9999999999999998E-4</v>
      </c>
      <c r="F427" s="9">
        <v>4.7000000000000002E-3</v>
      </c>
      <c r="G427" s="9">
        <v>-3.3E-3</v>
      </c>
      <c r="H427" s="9">
        <v>-1.1299999999999999E-2</v>
      </c>
      <c r="I427" s="9">
        <v>-2.1299999999999999E-2</v>
      </c>
      <c r="J427" s="9">
        <v>-2E-3</v>
      </c>
      <c r="K427" s="9">
        <v>5.1000000000000004E-3</v>
      </c>
      <c r="L427" s="9">
        <v>-6.1999999999999998E-3</v>
      </c>
      <c r="M427" s="9">
        <v>-2.3E-3</v>
      </c>
      <c r="N427" s="9">
        <v>-2.18E-2</v>
      </c>
      <c r="O427" s="9">
        <v>-5.1000000000000004E-3</v>
      </c>
      <c r="P427" s="9">
        <v>-1.5599999999999999E-2</v>
      </c>
      <c r="Q427" s="9">
        <v>-6.7000000000000002E-3</v>
      </c>
      <c r="R427" s="9">
        <v>3.0999999999999999E-3</v>
      </c>
      <c r="S427" s="9">
        <v>-7.4000000000000003E-3</v>
      </c>
      <c r="T427" s="9">
        <v>5.1000000000000004E-3</v>
      </c>
      <c r="U427" s="9">
        <v>-3.6700000000000003E-2</v>
      </c>
      <c r="V427" s="9">
        <v>4.7199999999999999E-2</v>
      </c>
      <c r="W427" s="9">
        <v>1.46E-2</v>
      </c>
    </row>
    <row r="428" spans="1:23">
      <c r="A428" s="9">
        <v>199509</v>
      </c>
      <c r="B428" s="9">
        <v>3.3500000000000002E-2</v>
      </c>
      <c r="C428" s="9">
        <v>-2.07E-2</v>
      </c>
      <c r="D428" s="9">
        <v>-9.4999999999999998E-3</v>
      </c>
      <c r="E428" s="9">
        <v>2.7199999999999998E-2</v>
      </c>
      <c r="F428" s="9">
        <v>4.3E-3</v>
      </c>
      <c r="G428" s="9">
        <v>7.6600000000000001E-2</v>
      </c>
      <c r="H428" s="9">
        <v>8.6999999999999994E-3</v>
      </c>
      <c r="I428" s="9">
        <v>8.3000000000000001E-3</v>
      </c>
      <c r="J428" s="9">
        <v>2.23E-2</v>
      </c>
      <c r="K428" s="9">
        <v>-3.5999999999999999E-3</v>
      </c>
      <c r="L428" s="9">
        <v>2.2499999999999999E-2</v>
      </c>
      <c r="M428" s="9">
        <v>7.4200000000000002E-2</v>
      </c>
      <c r="N428" s="9">
        <v>1.7500000000000002E-2</v>
      </c>
      <c r="O428" s="9">
        <v>-4.5600000000000002E-2</v>
      </c>
      <c r="P428" s="9">
        <v>-4.3700000000000003E-2</v>
      </c>
      <c r="Q428" s="9">
        <v>8.3999999999999995E-3</v>
      </c>
      <c r="R428" s="9">
        <v>-8.2000000000000007E-3</v>
      </c>
      <c r="S428" s="9">
        <v>3.3599999999999998E-2</v>
      </c>
      <c r="T428" s="9">
        <v>5.8099999999999999E-2</v>
      </c>
      <c r="U428" s="9">
        <v>3.32E-2</v>
      </c>
      <c r="V428" s="9">
        <v>5.33E-2</v>
      </c>
      <c r="W428" s="9">
        <v>2.87E-2</v>
      </c>
    </row>
    <row r="429" spans="1:23">
      <c r="A429" s="9">
        <v>199510</v>
      </c>
      <c r="B429" s="9">
        <v>-1.52E-2</v>
      </c>
      <c r="C429" s="9">
        <v>-3.95E-2</v>
      </c>
      <c r="D429" s="9">
        <v>-8.9999999999999998E-4</v>
      </c>
      <c r="E429" s="9">
        <v>4.1300000000000003E-2</v>
      </c>
      <c r="F429" s="9">
        <v>4.7000000000000002E-3</v>
      </c>
      <c r="G429" s="9">
        <v>1.0800000000000001E-2</v>
      </c>
      <c r="H429" s="9">
        <v>-9.3399999999999997E-2</v>
      </c>
      <c r="I429" s="9">
        <v>-6.1999999999999998E-3</v>
      </c>
      <c r="J429" s="9">
        <v>-5.3400000000000003E-2</v>
      </c>
      <c r="K429" s="9">
        <v>-2.4299999999999999E-2</v>
      </c>
      <c r="L429" s="9">
        <v>-6.2700000000000006E-2</v>
      </c>
      <c r="M429" s="9">
        <v>2.6499999999999999E-2</v>
      </c>
      <c r="N429" s="9">
        <v>-2.7400000000000001E-2</v>
      </c>
      <c r="O429" s="9">
        <v>-6.3899999999999998E-2</v>
      </c>
      <c r="P429" s="9">
        <v>-7.2700000000000001E-2</v>
      </c>
      <c r="Q429" s="9">
        <v>6.0000000000000001E-3</v>
      </c>
      <c r="R429" s="9">
        <v>-5.74E-2</v>
      </c>
      <c r="S429" s="9">
        <v>-2.64E-2</v>
      </c>
      <c r="T429" s="9">
        <v>1.01E-2</v>
      </c>
      <c r="U429" s="9">
        <v>-7.2499999999999995E-2</v>
      </c>
      <c r="V429" s="9">
        <v>-2.3900000000000001E-2</v>
      </c>
      <c r="W429" s="9">
        <v>-1.7500000000000002E-2</v>
      </c>
    </row>
    <row r="430" spans="1:23">
      <c r="A430" s="9">
        <v>199511</v>
      </c>
      <c r="B430" s="9">
        <v>3.95E-2</v>
      </c>
      <c r="C430" s="9">
        <v>-8.3000000000000001E-3</v>
      </c>
      <c r="D430" s="9">
        <v>3.3999999999999998E-3</v>
      </c>
      <c r="E430" s="9">
        <v>-6.1999999999999998E-3</v>
      </c>
      <c r="F430" s="9">
        <v>4.1999999999999997E-3</v>
      </c>
      <c r="G430" s="9">
        <v>3.8899999999999997E-2</v>
      </c>
      <c r="H430" s="9">
        <v>8.8300000000000003E-2</v>
      </c>
      <c r="I430" s="9">
        <v>4.4699999999999997E-2</v>
      </c>
      <c r="J430" s="9">
        <v>1.9800000000000002E-2</v>
      </c>
      <c r="K430" s="9">
        <v>5.1299999999999998E-2</v>
      </c>
      <c r="L430" s="9">
        <v>5.9799999999999999E-2</v>
      </c>
      <c r="M430" s="9">
        <v>4.9700000000000001E-2</v>
      </c>
      <c r="N430" s="9">
        <v>7.3800000000000004E-2</v>
      </c>
      <c r="O430" s="9">
        <v>7.5999999999999998E-2</v>
      </c>
      <c r="P430" s="9">
        <v>6.6799999999999998E-2</v>
      </c>
      <c r="Q430" s="9">
        <v>-3.2000000000000002E-3</v>
      </c>
      <c r="R430" s="9">
        <v>5.0200000000000002E-2</v>
      </c>
      <c r="S430" s="9">
        <v>7.0800000000000002E-2</v>
      </c>
      <c r="T430" s="9">
        <v>1.14E-2</v>
      </c>
      <c r="U430" s="9">
        <v>5.4600000000000003E-2</v>
      </c>
      <c r="V430" s="9">
        <v>6.3399999999999998E-2</v>
      </c>
      <c r="W430" s="9">
        <v>3.0499999999999999E-2</v>
      </c>
    </row>
    <row r="431" spans="1:23">
      <c r="A431" s="9">
        <v>199512</v>
      </c>
      <c r="B431" s="9">
        <v>1.03E-2</v>
      </c>
      <c r="C431" s="9">
        <v>3.7000000000000002E-3</v>
      </c>
      <c r="D431" s="9">
        <v>1.41E-2</v>
      </c>
      <c r="E431" s="9">
        <v>2.5700000000000001E-2</v>
      </c>
      <c r="F431" s="9">
        <v>4.8999999999999998E-3</v>
      </c>
      <c r="G431" s="9">
        <v>1.2699999999999999E-2</v>
      </c>
      <c r="H431" s="9">
        <v>2.24E-2</v>
      </c>
      <c r="I431" s="9">
        <v>5.2200000000000003E-2</v>
      </c>
      <c r="J431" s="9">
        <v>2.98E-2</v>
      </c>
      <c r="K431" s="9">
        <v>-1.67E-2</v>
      </c>
      <c r="L431" s="9">
        <v>1.7299999999999999E-2</v>
      </c>
      <c r="M431" s="9">
        <v>3.5700000000000003E-2</v>
      </c>
      <c r="N431" s="9">
        <v>2.1399999999999999E-2</v>
      </c>
      <c r="O431" s="9">
        <v>-8.8999999999999999E-3</v>
      </c>
      <c r="P431" s="9">
        <v>-9.5999999999999992E-3</v>
      </c>
      <c r="Q431" s="9">
        <v>-2.4799999999999999E-2</v>
      </c>
      <c r="R431" s="9">
        <v>3.8899999999999997E-2</v>
      </c>
      <c r="S431" s="9">
        <v>5.8999999999999999E-3</v>
      </c>
      <c r="T431" s="9">
        <v>4.5699999999999998E-2</v>
      </c>
      <c r="U431" s="9">
        <v>-2.53E-2</v>
      </c>
      <c r="V431" s="9">
        <v>7.6E-3</v>
      </c>
      <c r="W431" s="9">
        <v>1.2699999999999999E-2</v>
      </c>
    </row>
    <row r="432" spans="1:23">
      <c r="A432" s="9">
        <v>199601</v>
      </c>
      <c r="B432" s="9">
        <v>2.2599999999999999E-2</v>
      </c>
      <c r="C432" s="9">
        <v>-2.4799999999999999E-2</v>
      </c>
      <c r="D432" s="9">
        <v>4.0000000000000001E-3</v>
      </c>
      <c r="E432" s="9">
        <v>5.5999999999999999E-3</v>
      </c>
      <c r="F432" s="9">
        <v>4.3E-3</v>
      </c>
      <c r="G432" s="9">
        <v>2.7400000000000001E-2</v>
      </c>
      <c r="H432" s="9">
        <v>0.12690000000000001</v>
      </c>
      <c r="I432" s="9">
        <v>-8.8000000000000005E-3</v>
      </c>
      <c r="J432" s="9">
        <v>-3.2000000000000001E-2</v>
      </c>
      <c r="K432" s="9">
        <v>2.75E-2</v>
      </c>
      <c r="L432" s="9">
        <v>5.3400000000000003E-2</v>
      </c>
      <c r="M432" s="9">
        <v>4.9700000000000001E-2</v>
      </c>
      <c r="N432" s="9">
        <v>4.7999999999999996E-3</v>
      </c>
      <c r="O432" s="9">
        <v>3.4700000000000002E-2</v>
      </c>
      <c r="P432" s="9">
        <v>4.5999999999999999E-3</v>
      </c>
      <c r="Q432" s="9">
        <v>3.0300000000000001E-2</v>
      </c>
      <c r="R432" s="9">
        <v>2.6599999999999999E-2</v>
      </c>
      <c r="S432" s="9">
        <v>3.8E-3</v>
      </c>
      <c r="T432" s="9">
        <v>1.4800000000000001E-2</v>
      </c>
      <c r="U432" s="9">
        <v>-2.3999999999999998E-3</v>
      </c>
      <c r="V432" s="9">
        <v>3.5000000000000003E-2</v>
      </c>
      <c r="W432" s="9">
        <v>1.5100000000000001E-2</v>
      </c>
    </row>
    <row r="433" spans="1:23">
      <c r="A433" s="9">
        <v>199602</v>
      </c>
      <c r="B433" s="9">
        <v>1.3299999999999999E-2</v>
      </c>
      <c r="C433" s="9">
        <v>2.06E-2</v>
      </c>
      <c r="D433" s="9">
        <v>-2.3300000000000001E-2</v>
      </c>
      <c r="E433" s="9">
        <v>5.7999999999999996E-3</v>
      </c>
      <c r="F433" s="9">
        <v>3.8999999999999998E-3</v>
      </c>
      <c r="G433" s="9">
        <v>2.7900000000000001E-2</v>
      </c>
      <c r="H433" s="9">
        <v>2.7099999999999999E-2</v>
      </c>
      <c r="I433" s="9">
        <v>6.1999999999999998E-3</v>
      </c>
      <c r="J433" s="9">
        <v>1.11E-2</v>
      </c>
      <c r="K433" s="9">
        <v>6.4000000000000003E-3</v>
      </c>
      <c r="L433" s="9">
        <v>2.64E-2</v>
      </c>
      <c r="M433" s="9">
        <v>-1.5299999999999999E-2</v>
      </c>
      <c r="N433" s="9">
        <v>-1.9300000000000001E-2</v>
      </c>
      <c r="O433" s="9">
        <v>-1.11E-2</v>
      </c>
      <c r="P433" s="9">
        <v>5.5500000000000001E-2</v>
      </c>
      <c r="Q433" s="9">
        <v>4.3799999999999999E-2</v>
      </c>
      <c r="R433" s="9">
        <v>1.44E-2</v>
      </c>
      <c r="S433" s="9">
        <v>2.93E-2</v>
      </c>
      <c r="T433" s="9">
        <v>-2.9700000000000001E-2</v>
      </c>
      <c r="U433" s="9">
        <v>5.4199999999999998E-2</v>
      </c>
      <c r="V433" s="9">
        <v>1.7399999999999999E-2</v>
      </c>
      <c r="W433" s="9">
        <v>3.5000000000000001E-3</v>
      </c>
    </row>
    <row r="434" spans="1:23">
      <c r="A434" s="9">
        <v>199603</v>
      </c>
      <c r="B434" s="9">
        <v>7.3000000000000001E-3</v>
      </c>
      <c r="C434" s="9">
        <v>1.3100000000000001E-2</v>
      </c>
      <c r="D434" s="9">
        <v>1.2699999999999999E-2</v>
      </c>
      <c r="E434" s="9">
        <v>-1.89E-2</v>
      </c>
      <c r="F434" s="9">
        <v>3.8999999999999998E-3</v>
      </c>
      <c r="G434" s="9">
        <v>-1.9599999999999999E-2</v>
      </c>
      <c r="H434" s="9">
        <v>-8.0000000000000002E-3</v>
      </c>
      <c r="I434" s="9">
        <v>4.4900000000000002E-2</v>
      </c>
      <c r="J434" s="9">
        <v>8.7900000000000006E-2</v>
      </c>
      <c r="K434" s="9">
        <v>4.4000000000000003E-3</v>
      </c>
      <c r="L434" s="9">
        <v>5.4300000000000001E-2</v>
      </c>
      <c r="M434" s="9">
        <v>-1.8E-3</v>
      </c>
      <c r="N434" s="9">
        <v>3.3300000000000003E-2</v>
      </c>
      <c r="O434" s="9">
        <v>4.99E-2</v>
      </c>
      <c r="P434" s="9">
        <v>1.21E-2</v>
      </c>
      <c r="Q434" s="9">
        <v>-2.7E-2</v>
      </c>
      <c r="R434" s="9">
        <v>6.2100000000000002E-2</v>
      </c>
      <c r="S434" s="9">
        <v>3.0499999999999999E-2</v>
      </c>
      <c r="T434" s="9">
        <v>-8.6E-3</v>
      </c>
      <c r="U434" s="9">
        <v>6.0199999999999997E-2</v>
      </c>
      <c r="V434" s="9">
        <v>5.7000000000000002E-3</v>
      </c>
      <c r="W434" s="9">
        <v>-8.0000000000000004E-4</v>
      </c>
    </row>
    <row r="435" spans="1:23">
      <c r="A435" s="9">
        <v>199604</v>
      </c>
      <c r="B435" s="9">
        <v>2.06E-2</v>
      </c>
      <c r="C435" s="9">
        <v>4.8599999999999997E-2</v>
      </c>
      <c r="D435" s="9">
        <v>-4.02E-2</v>
      </c>
      <c r="E435" s="9">
        <v>-9.1999999999999998E-3</v>
      </c>
      <c r="F435" s="9">
        <v>4.5999999999999999E-3</v>
      </c>
      <c r="G435" s="9">
        <v>-9.7999999999999997E-3</v>
      </c>
      <c r="H435" s="9">
        <v>8.3999999999999995E-3</v>
      </c>
      <c r="I435" s="9">
        <v>3.1600000000000003E-2</v>
      </c>
      <c r="J435" s="9">
        <v>4.4900000000000002E-2</v>
      </c>
      <c r="K435" s="9">
        <v>4.07E-2</v>
      </c>
      <c r="L435" s="9">
        <v>-1.7100000000000001E-2</v>
      </c>
      <c r="M435" s="9">
        <v>-1.24E-2</v>
      </c>
      <c r="N435" s="9">
        <v>1.17E-2</v>
      </c>
      <c r="O435" s="9">
        <v>1.46E-2</v>
      </c>
      <c r="P435" s="9">
        <v>4.65E-2</v>
      </c>
      <c r="Q435" s="9">
        <v>6.2300000000000001E-2</v>
      </c>
      <c r="R435" s="9">
        <v>2.81E-2</v>
      </c>
      <c r="S435" s="9">
        <v>1.4200000000000001E-2</v>
      </c>
      <c r="T435" s="9">
        <v>-3.0499999999999999E-2</v>
      </c>
      <c r="U435" s="9">
        <v>4.0099999999999997E-2</v>
      </c>
      <c r="V435" s="9">
        <v>-1.54E-2</v>
      </c>
      <c r="W435" s="9">
        <v>4.1599999999999998E-2</v>
      </c>
    </row>
    <row r="436" spans="1:23">
      <c r="A436" s="9">
        <v>199605</v>
      </c>
      <c r="B436" s="9">
        <v>2.3599999999999999E-2</v>
      </c>
      <c r="C436" s="9">
        <v>3.1600000000000003E-2</v>
      </c>
      <c r="D436" s="9">
        <v>-1.4E-2</v>
      </c>
      <c r="E436" s="9">
        <v>1.5900000000000001E-2</v>
      </c>
      <c r="F436" s="9">
        <v>4.1999999999999997E-3</v>
      </c>
      <c r="G436" s="9">
        <v>6.7400000000000002E-2</v>
      </c>
      <c r="H436" s="9">
        <v>3.5099999999999999E-2</v>
      </c>
      <c r="I436" s="9">
        <v>2.0000000000000101E-4</v>
      </c>
      <c r="J436" s="9">
        <v>7.0900000000000005E-2</v>
      </c>
      <c r="K436" s="9">
        <v>2.8299999999999999E-2</v>
      </c>
      <c r="L436" s="9">
        <v>-8.8999999999999999E-3</v>
      </c>
      <c r="M436" s="9">
        <v>4.1599999999999998E-2</v>
      </c>
      <c r="N436" s="9">
        <v>3.7999999999999999E-2</v>
      </c>
      <c r="O436" s="9">
        <v>-5.3E-3</v>
      </c>
      <c r="P436" s="9">
        <v>9.4000000000000004E-3</v>
      </c>
      <c r="Q436" s="9">
        <v>3.0800000000000001E-2</v>
      </c>
      <c r="R436" s="9">
        <v>1.21E-2</v>
      </c>
      <c r="S436" s="9">
        <v>5.4000000000000003E-3</v>
      </c>
      <c r="T436" s="9">
        <v>9.2999999999999992E-3</v>
      </c>
      <c r="U436" s="9">
        <v>3.7999999999999999E-2</v>
      </c>
      <c r="V436" s="9">
        <v>0.01</v>
      </c>
      <c r="W436" s="9">
        <v>1.9400000000000001E-2</v>
      </c>
    </row>
    <row r="437" spans="1:23">
      <c r="A437" s="9">
        <v>199606</v>
      </c>
      <c r="B437" s="9">
        <v>-1.14E-2</v>
      </c>
      <c r="C437" s="9">
        <v>-3.6400000000000002E-2</v>
      </c>
      <c r="D437" s="9">
        <v>1.9199999999999998E-2</v>
      </c>
      <c r="E437" s="9">
        <v>0.01</v>
      </c>
      <c r="F437" s="9">
        <v>4.0000000000000001E-3</v>
      </c>
      <c r="G437" s="9">
        <v>3.5499999999999997E-2</v>
      </c>
      <c r="H437" s="9">
        <v>-0.1037</v>
      </c>
      <c r="I437" s="9">
        <v>5.4999999999999997E-3</v>
      </c>
      <c r="J437" s="9">
        <v>-5.9999999999999995E-4</v>
      </c>
      <c r="K437" s="9">
        <v>-7.4999999999999997E-3</v>
      </c>
      <c r="L437" s="9">
        <v>-2.7300000000000001E-2</v>
      </c>
      <c r="M437" s="9">
        <v>1.4500000000000001E-2</v>
      </c>
      <c r="N437" s="9">
        <v>8.9999999999999993E-3</v>
      </c>
      <c r="O437" s="9">
        <v>-0.06</v>
      </c>
      <c r="P437" s="9">
        <v>-6.4000000000000003E-3</v>
      </c>
      <c r="Q437" s="9">
        <v>-4.9200000000000001E-2</v>
      </c>
      <c r="R437" s="9">
        <v>-5.5199999999999999E-2</v>
      </c>
      <c r="S437" s="9">
        <v>-8.5000000000000006E-3</v>
      </c>
      <c r="T437" s="9">
        <v>4.8099999999999997E-2</v>
      </c>
      <c r="U437" s="9">
        <v>-1.9699999999999999E-2</v>
      </c>
      <c r="V437" s="9">
        <v>2.5000000000000001E-3</v>
      </c>
      <c r="W437" s="9">
        <v>-1.9E-2</v>
      </c>
    </row>
    <row r="438" spans="1:23">
      <c r="A438" s="9">
        <v>199607</v>
      </c>
      <c r="B438" s="9">
        <v>-5.9700000000000003E-2</v>
      </c>
      <c r="C438" s="9">
        <v>-3.5799999999999998E-2</v>
      </c>
      <c r="D438" s="9">
        <v>4.3700000000000003E-2</v>
      </c>
      <c r="E438" s="9">
        <v>-1.1999999999999999E-3</v>
      </c>
      <c r="F438" s="9">
        <v>4.4999999999999997E-3</v>
      </c>
      <c r="G438" s="9">
        <v>-4.7899999999999998E-2</v>
      </c>
      <c r="H438" s="9">
        <v>-3.7999999999999999E-2</v>
      </c>
      <c r="I438" s="9">
        <v>-5.0200000000000002E-2</v>
      </c>
      <c r="J438" s="9">
        <v>-4.58E-2</v>
      </c>
      <c r="K438" s="9">
        <v>-6.6400000000000001E-2</v>
      </c>
      <c r="L438" s="9">
        <v>-3.6400000000000002E-2</v>
      </c>
      <c r="M438" s="9">
        <v>-4.02E-2</v>
      </c>
      <c r="N438" s="9">
        <v>-5.1499999999999997E-2</v>
      </c>
      <c r="O438" s="9">
        <v>-6.1600000000000002E-2</v>
      </c>
      <c r="P438" s="9">
        <v>-8.6099999999999996E-2</v>
      </c>
      <c r="Q438" s="9">
        <v>-6.54E-2</v>
      </c>
      <c r="R438" s="9">
        <v>-4.5499999999999999E-2</v>
      </c>
      <c r="S438" s="9">
        <v>-5.3699999999999998E-2</v>
      </c>
      <c r="T438" s="9">
        <v>-6.2700000000000006E-2</v>
      </c>
      <c r="U438" s="9">
        <v>-7.9100000000000004E-2</v>
      </c>
      <c r="V438" s="9">
        <v>-3.0300000000000001E-2</v>
      </c>
      <c r="W438" s="9">
        <v>-8.8999999999999996E-2</v>
      </c>
    </row>
    <row r="439" spans="1:23">
      <c r="A439" s="9">
        <v>199608</v>
      </c>
      <c r="B439" s="9">
        <v>2.76E-2</v>
      </c>
      <c r="C439" s="9">
        <v>2.29E-2</v>
      </c>
      <c r="D439" s="9">
        <v>-6.0000000000000001E-3</v>
      </c>
      <c r="E439" s="9">
        <v>0</v>
      </c>
      <c r="F439" s="9">
        <v>4.1000000000000003E-3</v>
      </c>
      <c r="G439" s="9">
        <v>7.0000000000000001E-3</v>
      </c>
      <c r="H439" s="9">
        <v>2.4899999999999999E-2</v>
      </c>
      <c r="I439" s="9">
        <v>2.5100000000000001E-2</v>
      </c>
      <c r="J439" s="9">
        <v>4.7699999999999999E-2</v>
      </c>
      <c r="K439" s="9">
        <v>2.1700000000000001E-2</v>
      </c>
      <c r="L439" s="9">
        <v>3.6299999999999999E-2</v>
      </c>
      <c r="M439" s="9">
        <v>-6.9999999999999902E-4</v>
      </c>
      <c r="N439" s="9">
        <v>3.0599999999999999E-2</v>
      </c>
      <c r="O439" s="9">
        <v>5.3699999999999998E-2</v>
      </c>
      <c r="P439" s="9">
        <v>5.8200000000000002E-2</v>
      </c>
      <c r="Q439" s="9">
        <v>4.3200000000000002E-2</v>
      </c>
      <c r="R439" s="9">
        <v>2.7099999999999999E-2</v>
      </c>
      <c r="S439" s="9">
        <v>2.7799999999999998E-2</v>
      </c>
      <c r="T439" s="9">
        <v>2.4799999999999999E-2</v>
      </c>
      <c r="U439" s="9">
        <v>6.1699999999999998E-2</v>
      </c>
      <c r="V439" s="9">
        <v>3.7699999999999997E-2</v>
      </c>
      <c r="W439" s="9">
        <v>1.9300000000000001E-2</v>
      </c>
    </row>
    <row r="440" spans="1:23">
      <c r="A440" s="9">
        <v>199609</v>
      </c>
      <c r="B440" s="9">
        <v>5.0200000000000002E-2</v>
      </c>
      <c r="C440" s="9">
        <v>-8.0000000000000002E-3</v>
      </c>
      <c r="D440" s="9">
        <v>-3.7699999999999997E-2</v>
      </c>
      <c r="E440" s="9">
        <v>2.7300000000000001E-2</v>
      </c>
      <c r="F440" s="9">
        <v>4.4000000000000003E-3</v>
      </c>
      <c r="G440" s="9">
        <v>4.1099999999999998E-2</v>
      </c>
      <c r="H440" s="9">
        <v>-3.2500000000000001E-2</v>
      </c>
      <c r="I440" s="9">
        <v>3.49E-2</v>
      </c>
      <c r="J440" s="9">
        <v>4.9799999999999997E-2</v>
      </c>
      <c r="K440" s="9">
        <v>4.3400000000000001E-2</v>
      </c>
      <c r="L440" s="9">
        <v>5.2900000000000003E-2</v>
      </c>
      <c r="M440" s="9">
        <v>6.3600000000000004E-2</v>
      </c>
      <c r="N440" s="9">
        <v>6.1400000000000003E-2</v>
      </c>
      <c r="O440" s="9">
        <v>1.52E-2</v>
      </c>
      <c r="P440" s="9">
        <v>2.29E-2</v>
      </c>
      <c r="Q440" s="9">
        <v>0.1009</v>
      </c>
      <c r="R440" s="9">
        <v>8.8000000000000005E-3</v>
      </c>
      <c r="S440" s="9">
        <v>3.0700000000000002E-2</v>
      </c>
      <c r="T440" s="9">
        <v>2.3E-3</v>
      </c>
      <c r="U440" s="9">
        <v>0.02</v>
      </c>
      <c r="V440" s="9">
        <v>5.3499999999999999E-2</v>
      </c>
      <c r="W440" s="9">
        <v>4.6399999999999997E-2</v>
      </c>
    </row>
    <row r="441" spans="1:23">
      <c r="A441" s="9">
        <v>199610</v>
      </c>
      <c r="B441" s="9">
        <v>8.6E-3</v>
      </c>
      <c r="C441" s="9">
        <v>-4.1099999999999998E-2</v>
      </c>
      <c r="D441" s="9">
        <v>4.8000000000000001E-2</v>
      </c>
      <c r="E441" s="9">
        <v>3.9E-2</v>
      </c>
      <c r="F441" s="9">
        <v>4.1999999999999997E-3</v>
      </c>
      <c r="G441" s="9">
        <v>1.2800000000000001E-2</v>
      </c>
      <c r="H441" s="9">
        <v>-2.0299999999999999E-2</v>
      </c>
      <c r="I441" s="9">
        <v>5.67E-2</v>
      </c>
      <c r="J441" s="9">
        <v>-8.3000000000000001E-3</v>
      </c>
      <c r="K441" s="9">
        <v>-2.35E-2</v>
      </c>
      <c r="L441" s="9">
        <v>5.8999999999999999E-3</v>
      </c>
      <c r="M441" s="9">
        <v>1.46E-2</v>
      </c>
      <c r="N441" s="9">
        <v>7.1999999999999998E-3</v>
      </c>
      <c r="O441" s="9">
        <v>-1.2200000000000001E-2</v>
      </c>
      <c r="P441" s="9">
        <v>-1.9300000000000001E-2</v>
      </c>
      <c r="Q441" s="9">
        <v>5.4000000000000003E-3</v>
      </c>
      <c r="R441" s="9">
        <v>-3.3E-3</v>
      </c>
      <c r="S441" s="9">
        <v>1.3299999999999999E-2</v>
      </c>
      <c r="T441" s="9">
        <v>3.1899999999999998E-2</v>
      </c>
      <c r="U441" s="9">
        <v>-2.8299999999999999E-2</v>
      </c>
      <c r="V441" s="9">
        <v>5.0500000000000003E-2</v>
      </c>
      <c r="W441" s="9">
        <v>-2.1299999999999999E-2</v>
      </c>
    </row>
    <row r="442" spans="1:23">
      <c r="A442" s="9">
        <v>199611</v>
      </c>
      <c r="B442" s="9">
        <v>6.25E-2</v>
      </c>
      <c r="C442" s="9">
        <v>-3.5900000000000001E-2</v>
      </c>
      <c r="D442" s="9">
        <v>1.6000000000000001E-3</v>
      </c>
      <c r="E442" s="9">
        <v>-2.24E-2</v>
      </c>
      <c r="F442" s="9">
        <v>4.1000000000000003E-3</v>
      </c>
      <c r="G442" s="9">
        <v>3.7600000000000001E-2</v>
      </c>
      <c r="H442" s="9">
        <v>2.4799999999999999E-2</v>
      </c>
      <c r="I442" s="9">
        <v>4.99E-2</v>
      </c>
      <c r="J442" s="9">
        <v>-5.7000000000000002E-3</v>
      </c>
      <c r="K442" s="9">
        <v>5.2600000000000001E-2</v>
      </c>
      <c r="L442" s="9">
        <v>4.2999999999999997E-2</v>
      </c>
      <c r="M442" s="9">
        <v>8.0299999999999996E-2</v>
      </c>
      <c r="N442" s="9">
        <v>1.8100000000000002E-2</v>
      </c>
      <c r="O442" s="9">
        <v>7.5800000000000006E-2</v>
      </c>
      <c r="P442" s="9">
        <v>5.5800000000000002E-2</v>
      </c>
      <c r="Q442" s="9">
        <v>0.12139999999999999</v>
      </c>
      <c r="R442" s="9">
        <v>5.6800000000000003E-2</v>
      </c>
      <c r="S442" s="9">
        <v>5.8999999999999997E-2</v>
      </c>
      <c r="T442" s="9">
        <v>2.1999999999999999E-2</v>
      </c>
      <c r="U442" s="9">
        <v>2.7099999999999999E-2</v>
      </c>
      <c r="V442" s="9">
        <v>8.0399999999999999E-2</v>
      </c>
      <c r="W442" s="9">
        <v>5.1799999999999999E-2</v>
      </c>
    </row>
    <row r="443" spans="1:23">
      <c r="A443" s="9">
        <v>199612</v>
      </c>
      <c r="B443" s="9">
        <v>-1.7000000000000001E-2</v>
      </c>
      <c r="C443" s="9">
        <v>3.0800000000000001E-2</v>
      </c>
      <c r="D443" s="9">
        <v>1.01E-2</v>
      </c>
      <c r="E443" s="9">
        <v>5.7000000000000002E-3</v>
      </c>
      <c r="F443" s="9">
        <v>4.5999999999999999E-3</v>
      </c>
      <c r="G443" s="9">
        <v>-1.2200000000000001E-2</v>
      </c>
      <c r="H443" s="9">
        <v>-2.3800000000000002E-2</v>
      </c>
      <c r="I443" s="9">
        <v>2E-3</v>
      </c>
      <c r="J443" s="9">
        <v>1.9699999999999999E-2</v>
      </c>
      <c r="K443" s="9">
        <v>-2.3900000000000001E-2</v>
      </c>
      <c r="L443" s="9">
        <v>-2.2599999999999999E-2</v>
      </c>
      <c r="M443" s="9">
        <v>-2.1999999999999999E-2</v>
      </c>
      <c r="N443" s="9">
        <v>-1.0999999999999999E-2</v>
      </c>
      <c r="O443" s="9">
        <v>-2.01E-2</v>
      </c>
      <c r="P443" s="9">
        <v>8.8999999999999999E-3</v>
      </c>
      <c r="Q443" s="9">
        <v>-2.98E-2</v>
      </c>
      <c r="R443" s="9">
        <v>-3.95E-2</v>
      </c>
      <c r="S443" s="9">
        <v>7.1999999999999998E-3</v>
      </c>
      <c r="T443" s="9">
        <v>-3.2000000000000002E-3</v>
      </c>
      <c r="U443" s="9">
        <v>-4.5999999999999999E-2</v>
      </c>
      <c r="V443" s="9">
        <v>-2.1100000000000001E-2</v>
      </c>
      <c r="W443" s="9">
        <v>-7.1000000000000004E-3</v>
      </c>
    </row>
    <row r="444" spans="1:23">
      <c r="A444" s="9">
        <v>199701</v>
      </c>
      <c r="B444" s="9">
        <v>4.99E-2</v>
      </c>
      <c r="C444" s="9">
        <v>-1.52E-2</v>
      </c>
      <c r="D444" s="9">
        <v>-2.3300000000000001E-2</v>
      </c>
      <c r="E444" s="9">
        <v>1.95E-2</v>
      </c>
      <c r="F444" s="9">
        <v>4.4999999999999997E-3</v>
      </c>
      <c r="G444" s="9">
        <v>6.3399999999999998E-2</v>
      </c>
      <c r="H444" s="9">
        <v>-2.9499999999999998E-2</v>
      </c>
      <c r="I444" s="9">
        <v>3.61E-2</v>
      </c>
      <c r="J444" s="9">
        <v>5.79E-2</v>
      </c>
      <c r="K444" s="9">
        <v>3.9899999999999998E-2</v>
      </c>
      <c r="L444" s="9">
        <v>3.7699999999999997E-2</v>
      </c>
      <c r="M444" s="9">
        <v>9.3600000000000003E-2</v>
      </c>
      <c r="N444" s="9">
        <v>3.1600000000000003E-2</v>
      </c>
      <c r="O444" s="9">
        <v>4.4699999999999997E-2</v>
      </c>
      <c r="P444" s="9">
        <v>2.6700000000000002E-2</v>
      </c>
      <c r="Q444" s="9">
        <v>8.1000000000000003E-2</v>
      </c>
      <c r="R444" s="9">
        <v>2.41E-2</v>
      </c>
      <c r="S444" s="9">
        <v>1.67E-2</v>
      </c>
      <c r="T444" s="9">
        <v>4.4999999999999997E-3</v>
      </c>
      <c r="U444" s="9">
        <v>8.9999999999999998E-4</v>
      </c>
      <c r="V444" s="9">
        <v>6.1400000000000003E-2</v>
      </c>
      <c r="W444" s="9">
        <v>3.78E-2</v>
      </c>
    </row>
    <row r="445" spans="1:23">
      <c r="A445" s="9">
        <v>199702</v>
      </c>
      <c r="B445" s="9">
        <v>-4.8999999999999998E-3</v>
      </c>
      <c r="C445" s="9">
        <v>-2.6100000000000002E-2</v>
      </c>
      <c r="D445" s="9">
        <v>4.6800000000000001E-2</v>
      </c>
      <c r="E445" s="9">
        <v>-2.0500000000000001E-2</v>
      </c>
      <c r="F445" s="9">
        <v>3.8999999999999998E-3</v>
      </c>
      <c r="G445" s="9">
        <v>2.4E-2</v>
      </c>
      <c r="H445" s="9">
        <v>0.1389</v>
      </c>
      <c r="I445" s="9">
        <v>-6.0499999999999998E-2</v>
      </c>
      <c r="J445" s="9">
        <v>2.5399999999999999E-2</v>
      </c>
      <c r="K445" s="9">
        <v>1.83E-2</v>
      </c>
      <c r="L445" s="9">
        <v>5.1000000000000004E-3</v>
      </c>
      <c r="M445" s="9">
        <v>2.47E-2</v>
      </c>
      <c r="N445" s="9">
        <v>-2.8999999999999998E-3</v>
      </c>
      <c r="O445" s="9">
        <v>1.2999999999999999E-3</v>
      </c>
      <c r="P445" s="9">
        <v>-2.8899999999999999E-2</v>
      </c>
      <c r="Q445" s="9">
        <v>-5.8299999999999998E-2</v>
      </c>
      <c r="R445" s="9">
        <v>-1.1000000000000001E-3</v>
      </c>
      <c r="S445" s="9">
        <v>-1.8800000000000001E-2</v>
      </c>
      <c r="T445" s="9">
        <v>-9.5999999999999992E-3</v>
      </c>
      <c r="U445" s="9">
        <v>3.4599999999999999E-2</v>
      </c>
      <c r="V445" s="9">
        <v>3.5400000000000001E-2</v>
      </c>
      <c r="W445" s="9">
        <v>-1.6199999999999999E-2</v>
      </c>
    </row>
    <row r="446" spans="1:23">
      <c r="A446" s="9">
        <v>199703</v>
      </c>
      <c r="B446" s="9">
        <v>-5.0299999999999997E-2</v>
      </c>
      <c r="C446" s="9">
        <v>-3.3E-3</v>
      </c>
      <c r="D446" s="9">
        <v>3.8600000000000002E-2</v>
      </c>
      <c r="E446" s="9">
        <v>9.4000000000000004E-3</v>
      </c>
      <c r="F446" s="9">
        <v>4.3E-3</v>
      </c>
      <c r="G446" s="9">
        <v>-4.36E-2</v>
      </c>
      <c r="H446" s="9">
        <v>-0.104</v>
      </c>
      <c r="I446" s="9">
        <v>4.4699999999999997E-2</v>
      </c>
      <c r="J446" s="9">
        <v>-5.4600000000000003E-2</v>
      </c>
      <c r="K446" s="9">
        <v>-6.5799999999999997E-2</v>
      </c>
      <c r="L446" s="9">
        <v>-2.52E-2</v>
      </c>
      <c r="M446" s="9">
        <v>-7.6100000000000001E-2</v>
      </c>
      <c r="N446" s="9">
        <v>-4.7300000000000002E-2</v>
      </c>
      <c r="O446" s="9">
        <v>-5.0099999999999999E-2</v>
      </c>
      <c r="P446" s="9">
        <v>-4.2000000000000003E-2</v>
      </c>
      <c r="Q446" s="9">
        <v>-5.0900000000000001E-2</v>
      </c>
      <c r="R446" s="9">
        <v>-5.4300000000000001E-2</v>
      </c>
      <c r="S446" s="9">
        <v>-1.2999999999999999E-2</v>
      </c>
      <c r="T446" s="9">
        <v>-3.1899999999999998E-2</v>
      </c>
      <c r="U446" s="9">
        <v>-3.0999999999999999E-3</v>
      </c>
      <c r="V446" s="9">
        <v>-7.0599999999999996E-2</v>
      </c>
      <c r="W446" s="9">
        <v>-6.3899999999999998E-2</v>
      </c>
    </row>
    <row r="447" spans="1:23">
      <c r="A447" s="9">
        <v>199704</v>
      </c>
      <c r="B447" s="9">
        <v>4.0399999999999998E-2</v>
      </c>
      <c r="C447" s="9">
        <v>-5.1999999999999998E-2</v>
      </c>
      <c r="D447" s="9">
        <v>-1.03E-2</v>
      </c>
      <c r="E447" s="9">
        <v>4.9000000000000002E-2</v>
      </c>
      <c r="F447" s="9">
        <v>4.3E-3</v>
      </c>
      <c r="G447" s="9">
        <v>6.8199999999999997E-2</v>
      </c>
      <c r="H447" s="9">
        <v>-4.5600000000000002E-2</v>
      </c>
      <c r="I447" s="9">
        <v>-3.8999999999999998E-3</v>
      </c>
      <c r="J447" s="9">
        <v>-4.3299999999999998E-2</v>
      </c>
      <c r="K447" s="9">
        <v>5.1999999999999998E-2</v>
      </c>
      <c r="L447" s="9">
        <v>2.69E-2</v>
      </c>
      <c r="M447" s="9">
        <v>7.0999999999999994E-2</v>
      </c>
      <c r="N447" s="9">
        <v>6.3E-2</v>
      </c>
      <c r="O447" s="9">
        <v>1.7999999999999999E-2</v>
      </c>
      <c r="P447" s="9">
        <v>4.8000000000000001E-2</v>
      </c>
      <c r="Q447" s="9">
        <v>6.88E-2</v>
      </c>
      <c r="R447" s="9">
        <v>2.1600000000000001E-2</v>
      </c>
      <c r="S447" s="9">
        <v>3.5999999999999997E-2</v>
      </c>
      <c r="T447" s="9">
        <v>-1.8200000000000001E-2</v>
      </c>
      <c r="U447" s="9">
        <v>1.61E-2</v>
      </c>
      <c r="V447" s="9">
        <v>5.8000000000000003E-2</v>
      </c>
      <c r="W447" s="9">
        <v>3.3399999999999999E-2</v>
      </c>
    </row>
    <row r="448" spans="1:23">
      <c r="A448" s="9">
        <v>199705</v>
      </c>
      <c r="B448" s="9">
        <v>6.7400000000000002E-2</v>
      </c>
      <c r="C448" s="9">
        <v>4.8300000000000003E-2</v>
      </c>
      <c r="D448" s="9">
        <v>-4.3700000000000003E-2</v>
      </c>
      <c r="E448" s="9">
        <v>-5.1700000000000003E-2</v>
      </c>
      <c r="F448" s="9">
        <v>4.8999999999999998E-3</v>
      </c>
      <c r="G448" s="9">
        <v>4.1599999999999998E-2</v>
      </c>
      <c r="H448" s="9">
        <v>7.7799999999999994E-2</v>
      </c>
      <c r="I448" s="9">
        <v>6.9099999999999995E-2</v>
      </c>
      <c r="J448" s="9">
        <v>5.0599999999999999E-2</v>
      </c>
      <c r="K448" s="9">
        <v>6.1400000000000003E-2</v>
      </c>
      <c r="L448" s="9">
        <v>4.0500000000000001E-2</v>
      </c>
      <c r="M448" s="9">
        <v>6.5500000000000003E-2</v>
      </c>
      <c r="N448" s="9">
        <v>5.9400000000000001E-2</v>
      </c>
      <c r="O448" s="9">
        <v>7.6600000000000001E-2</v>
      </c>
      <c r="P448" s="9">
        <v>0.104</v>
      </c>
      <c r="Q448" s="9">
        <v>9.1700000000000004E-2</v>
      </c>
      <c r="R448" s="9">
        <v>5.4699999999999999E-2</v>
      </c>
      <c r="S448" s="9">
        <v>5.9900000000000002E-2</v>
      </c>
      <c r="T448" s="9">
        <v>3.2800000000000003E-2</v>
      </c>
      <c r="U448" s="9">
        <v>4.9099999999999998E-2</v>
      </c>
      <c r="V448" s="9">
        <v>5.3800000000000001E-2</v>
      </c>
      <c r="W448" s="9">
        <v>8.2500000000000004E-2</v>
      </c>
    </row>
    <row r="449" spans="1:23">
      <c r="A449" s="9">
        <v>199706</v>
      </c>
      <c r="B449" s="9">
        <v>4.1000000000000002E-2</v>
      </c>
      <c r="C449" s="9">
        <v>1.4800000000000001E-2</v>
      </c>
      <c r="D449" s="9">
        <v>7.4999999999999997E-3</v>
      </c>
      <c r="E449" s="9">
        <v>2.63E-2</v>
      </c>
      <c r="F449" s="9">
        <v>3.7000000000000002E-3</v>
      </c>
      <c r="G449" s="9">
        <v>2.76E-2</v>
      </c>
      <c r="H449" s="9">
        <v>2.1700000000000001E-2</v>
      </c>
      <c r="I449" s="9">
        <v>8.6E-3</v>
      </c>
      <c r="J449" s="9">
        <v>2.9499999999999998E-2</v>
      </c>
      <c r="K449" s="9">
        <v>4.0300000000000002E-2</v>
      </c>
      <c r="L449" s="9">
        <v>6.3500000000000001E-2</v>
      </c>
      <c r="M449" s="9">
        <v>7.8700000000000006E-2</v>
      </c>
      <c r="N449" s="9">
        <v>4.4200000000000003E-2</v>
      </c>
      <c r="O449" s="9">
        <v>4.02E-2</v>
      </c>
      <c r="P449" s="9">
        <v>4.2700000000000002E-2</v>
      </c>
      <c r="Q449" s="9">
        <v>1.52E-2</v>
      </c>
      <c r="R449" s="9">
        <v>3.09E-2</v>
      </c>
      <c r="S449" s="9">
        <v>3.2399999999999998E-2</v>
      </c>
      <c r="T449" s="9">
        <v>2.69E-2</v>
      </c>
      <c r="U449" s="9">
        <v>5.4399999999999997E-2</v>
      </c>
      <c r="V449" s="9">
        <v>5.7799999999999997E-2</v>
      </c>
      <c r="W449" s="9">
        <v>3.5200000000000002E-2</v>
      </c>
    </row>
    <row r="450" spans="1:23">
      <c r="A450" s="9">
        <v>199707</v>
      </c>
      <c r="B450" s="9">
        <v>7.3300000000000004E-2</v>
      </c>
      <c r="C450" s="9">
        <v>-2.5100000000000001E-2</v>
      </c>
      <c r="D450" s="9">
        <v>-1.2999999999999999E-3</v>
      </c>
      <c r="E450" s="9">
        <v>3.8399999999999997E-2</v>
      </c>
      <c r="F450" s="9">
        <v>4.3E-3</v>
      </c>
      <c r="G450" s="9">
        <v>3.27E-2</v>
      </c>
      <c r="H450" s="9">
        <v>3.8999999999999998E-3</v>
      </c>
      <c r="I450" s="9">
        <v>6.6699999999999995E-2</v>
      </c>
      <c r="J450" s="9">
        <v>2.7699999999999999E-2</v>
      </c>
      <c r="K450" s="9">
        <v>-1.4E-3</v>
      </c>
      <c r="L450" s="9">
        <v>6.3600000000000004E-2</v>
      </c>
      <c r="M450" s="9">
        <v>2.46E-2</v>
      </c>
      <c r="N450" s="9">
        <v>7.5999999999999998E-2</v>
      </c>
      <c r="O450" s="9">
        <v>9.7699999999999995E-2</v>
      </c>
      <c r="P450" s="9">
        <v>2.6599999999999999E-2</v>
      </c>
      <c r="Q450" s="9">
        <v>0.16</v>
      </c>
      <c r="R450" s="9">
        <v>7.7799999999999994E-2</v>
      </c>
      <c r="S450" s="9">
        <v>7.2999999999999995E-2</v>
      </c>
      <c r="T450" s="9">
        <v>2.3800000000000002E-2</v>
      </c>
      <c r="U450" s="9">
        <v>8.4400000000000003E-2</v>
      </c>
      <c r="V450" s="9">
        <v>0.1019</v>
      </c>
      <c r="W450" s="9">
        <v>5.0299999999999997E-2</v>
      </c>
    </row>
    <row r="451" spans="1:23">
      <c r="A451" s="9">
        <v>199708</v>
      </c>
      <c r="B451" s="9">
        <v>-4.1500000000000002E-2</v>
      </c>
      <c r="C451" s="9">
        <v>7.3400000000000007E-2</v>
      </c>
      <c r="D451" s="9">
        <v>1.3599999999999999E-2</v>
      </c>
      <c r="E451" s="9">
        <v>-2.5399999999999999E-2</v>
      </c>
      <c r="F451" s="9">
        <v>4.1000000000000003E-3</v>
      </c>
      <c r="G451" s="9">
        <v>-8.5800000000000001E-2</v>
      </c>
      <c r="H451" s="9">
        <v>-1.8E-3</v>
      </c>
      <c r="I451" s="9">
        <v>-1.1000000000000001E-3</v>
      </c>
      <c r="J451" s="9">
        <v>-5.0099999999999999E-2</v>
      </c>
      <c r="K451" s="9">
        <v>-2.8000000000000001E-2</v>
      </c>
      <c r="L451" s="9">
        <v>-4.9299999999999997E-2</v>
      </c>
      <c r="M451" s="9">
        <v>-7.9299999999999995E-2</v>
      </c>
      <c r="N451" s="9">
        <v>-7.4399999999999994E-2</v>
      </c>
      <c r="O451" s="9">
        <v>-2.18E-2</v>
      </c>
      <c r="P451" s="9">
        <v>2.0799999999999999E-2</v>
      </c>
      <c r="Q451" s="9">
        <v>-2.1000000000000001E-2</v>
      </c>
      <c r="R451" s="9">
        <v>7.9000000000000008E-3</v>
      </c>
      <c r="S451" s="9">
        <v>-5.6000000000000001E-2</v>
      </c>
      <c r="T451" s="9">
        <v>-1.5699999999999999E-2</v>
      </c>
      <c r="U451" s="9">
        <v>-3.6900000000000002E-2</v>
      </c>
      <c r="V451" s="9">
        <v>-6.0499999999999998E-2</v>
      </c>
      <c r="W451" s="9">
        <v>-2.7799999999999998E-2</v>
      </c>
    </row>
    <row r="452" spans="1:23">
      <c r="A452" s="9">
        <v>199709</v>
      </c>
      <c r="B452" s="9">
        <v>5.3499999999999999E-2</v>
      </c>
      <c r="C452" s="9">
        <v>2.6800000000000001E-2</v>
      </c>
      <c r="D452" s="9">
        <v>-2.3E-3</v>
      </c>
      <c r="E452" s="9">
        <v>1.46E-2</v>
      </c>
      <c r="F452" s="9">
        <v>4.4000000000000003E-3</v>
      </c>
      <c r="G452" s="9">
        <v>6.7000000000000004E-2</v>
      </c>
      <c r="H452" s="9">
        <v>4.7300000000000002E-2</v>
      </c>
      <c r="I452" s="9">
        <v>5.79E-2</v>
      </c>
      <c r="J452" s="9">
        <v>4.9799999999999997E-2</v>
      </c>
      <c r="K452" s="9">
        <v>4.0599999999999997E-2</v>
      </c>
      <c r="L452" s="9">
        <v>2.0000000000000001E-4</v>
      </c>
      <c r="M452" s="9">
        <v>5.2900000000000003E-2</v>
      </c>
      <c r="N452" s="9">
        <v>5.0700000000000002E-2</v>
      </c>
      <c r="O452" s="9">
        <v>7.0000000000000001E-3</v>
      </c>
      <c r="P452" s="9">
        <v>1.03E-2</v>
      </c>
      <c r="Q452" s="9">
        <v>4.1000000000000002E-2</v>
      </c>
      <c r="R452" s="9">
        <v>4.9799999999999997E-2</v>
      </c>
      <c r="S452" s="9">
        <v>5.67E-2</v>
      </c>
      <c r="T452" s="9">
        <v>4.2099999999999999E-2</v>
      </c>
      <c r="U452" s="9">
        <v>4.2599999999999999E-2</v>
      </c>
      <c r="V452" s="9">
        <v>7.6499999999999999E-2</v>
      </c>
      <c r="W452" s="9">
        <v>5.0999999999999997E-2</v>
      </c>
    </row>
    <row r="453" spans="1:23">
      <c r="A453" s="9">
        <v>199710</v>
      </c>
      <c r="B453" s="9">
        <v>-3.7999999999999999E-2</v>
      </c>
      <c r="C453" s="9">
        <v>-7.9000000000000008E-3</v>
      </c>
      <c r="D453" s="9">
        <v>2.18E-2</v>
      </c>
      <c r="E453" s="9">
        <v>-4.0000000000000001E-3</v>
      </c>
      <c r="F453" s="9">
        <v>4.1999999999999997E-3</v>
      </c>
      <c r="G453" s="9">
        <v>-3.9800000000000002E-2</v>
      </c>
      <c r="H453" s="9">
        <v>-0.1328</v>
      </c>
      <c r="I453" s="9">
        <v>-2.35E-2</v>
      </c>
      <c r="J453" s="9">
        <v>-7.5800000000000006E-2</v>
      </c>
      <c r="K453" s="9">
        <v>-4.3700000000000003E-2</v>
      </c>
      <c r="L453" s="9">
        <v>-4.3499999999999997E-2</v>
      </c>
      <c r="M453" s="9">
        <v>1.1000000000000001E-3</v>
      </c>
      <c r="N453" s="9">
        <v>-1.0699999999999999E-2</v>
      </c>
      <c r="O453" s="9">
        <v>-8.0699999999999994E-2</v>
      </c>
      <c r="P453" s="9">
        <v>-5.11E-2</v>
      </c>
      <c r="Q453" s="9">
        <v>-0.106</v>
      </c>
      <c r="R453" s="9">
        <v>-3.6200000000000003E-2</v>
      </c>
      <c r="S453" s="9">
        <v>-6.2399999999999997E-2</v>
      </c>
      <c r="T453" s="9">
        <v>5.1999999999999998E-3</v>
      </c>
      <c r="U453" s="9">
        <v>-3.3099999999999997E-2</v>
      </c>
      <c r="V453" s="9">
        <v>-2.3199999999999998E-2</v>
      </c>
      <c r="W453" s="9">
        <v>-2.6599999999999999E-2</v>
      </c>
    </row>
    <row r="454" spans="1:23">
      <c r="A454" s="9">
        <v>199711</v>
      </c>
      <c r="B454" s="9">
        <v>2.98E-2</v>
      </c>
      <c r="C454" s="9">
        <v>-5.0599999999999999E-2</v>
      </c>
      <c r="D454" s="9">
        <v>9.7999999999999997E-3</v>
      </c>
      <c r="E454" s="9">
        <v>2.8999999999999998E-3</v>
      </c>
      <c r="F454" s="9">
        <v>3.8999999999999998E-3</v>
      </c>
      <c r="G454" s="9">
        <v>6.9699999999999998E-2</v>
      </c>
      <c r="H454" s="9">
        <v>-9.0999999999999998E-2</v>
      </c>
      <c r="I454" s="9">
        <v>-3.9E-2</v>
      </c>
      <c r="J454" s="9">
        <v>4.1999999999999997E-3</v>
      </c>
      <c r="K454" s="9">
        <v>1.26E-2</v>
      </c>
      <c r="L454" s="9">
        <v>2.63E-2</v>
      </c>
      <c r="M454" s="9">
        <v>4.3900000000000002E-2</v>
      </c>
      <c r="N454" s="9">
        <v>1.9800000000000002E-2</v>
      </c>
      <c r="O454" s="9">
        <v>-3.8800000000000001E-2</v>
      </c>
      <c r="P454" s="9">
        <v>1.37E-2</v>
      </c>
      <c r="Q454" s="9">
        <v>2.4500000000000001E-2</v>
      </c>
      <c r="R454" s="9">
        <v>-2.5499999999999998E-2</v>
      </c>
      <c r="S454" s="9">
        <v>1.43E-2</v>
      </c>
      <c r="T454" s="9">
        <v>6.7500000000000004E-2</v>
      </c>
      <c r="U454" s="9">
        <v>6.4899999999999999E-2</v>
      </c>
      <c r="V454" s="9">
        <v>3.2099999999999997E-2</v>
      </c>
      <c r="W454" s="9">
        <v>4.0599999999999997E-2</v>
      </c>
    </row>
    <row r="455" spans="1:23">
      <c r="A455" s="9">
        <v>199712</v>
      </c>
      <c r="B455" s="9">
        <v>1.32E-2</v>
      </c>
      <c r="C455" s="9">
        <v>-2.41E-2</v>
      </c>
      <c r="D455" s="9">
        <v>3.7999999999999999E-2</v>
      </c>
      <c r="E455" s="9">
        <v>3.8699999999999998E-2</v>
      </c>
      <c r="F455" s="9">
        <v>4.7999999999999996E-3</v>
      </c>
      <c r="G455" s="9">
        <v>3.2300000000000002E-2</v>
      </c>
      <c r="H455" s="9">
        <v>-5.5300000000000002E-2</v>
      </c>
      <c r="I455" s="9">
        <v>-1.7999999999999999E-2</v>
      </c>
      <c r="J455" s="9">
        <v>-7.1099999999999997E-2</v>
      </c>
      <c r="K455" s="9">
        <v>5.1000000000000004E-3</v>
      </c>
      <c r="L455" s="9">
        <v>-5.1000000000000004E-3</v>
      </c>
      <c r="M455" s="9">
        <v>3.9100000000000003E-2</v>
      </c>
      <c r="N455" s="9">
        <v>3.7100000000000001E-2</v>
      </c>
      <c r="O455" s="9">
        <v>1.0699999999999999E-2</v>
      </c>
      <c r="P455" s="9">
        <v>3.5999999999999999E-3</v>
      </c>
      <c r="Q455" s="9">
        <v>-4.0899999999999999E-2</v>
      </c>
      <c r="R455" s="9">
        <v>4.0399999999999998E-2</v>
      </c>
      <c r="S455" s="9">
        <v>-3.9999999999999899E-4</v>
      </c>
      <c r="T455" s="9">
        <v>7.4899999999999994E-2</v>
      </c>
      <c r="U455" s="9">
        <v>-1.78E-2</v>
      </c>
      <c r="V455" s="9">
        <v>5.4199999999999998E-2</v>
      </c>
      <c r="W455" s="9">
        <v>8.6E-3</v>
      </c>
    </row>
    <row r="456" spans="1:23">
      <c r="A456" s="9">
        <v>199801</v>
      </c>
      <c r="B456" s="9">
        <v>1.5E-3</v>
      </c>
      <c r="C456" s="9">
        <v>-9.1999999999999998E-3</v>
      </c>
      <c r="D456" s="9">
        <v>-2.0299999999999999E-2</v>
      </c>
      <c r="E456" s="9">
        <v>8.0000000000000004E-4</v>
      </c>
      <c r="F456" s="9">
        <v>4.3E-3</v>
      </c>
      <c r="G456" s="9">
        <v>-3.3599999999999998E-2</v>
      </c>
      <c r="H456" s="9">
        <v>-9.1999999999999998E-3</v>
      </c>
      <c r="I456" s="9">
        <v>-6.08E-2</v>
      </c>
      <c r="J456" s="9">
        <v>-1.2999999999999999E-3</v>
      </c>
      <c r="K456" s="9">
        <v>1.9300000000000001E-2</v>
      </c>
      <c r="L456" s="9">
        <v>-3.2599999999999997E-2</v>
      </c>
      <c r="M456" s="9">
        <v>4.36E-2</v>
      </c>
      <c r="N456" s="9">
        <v>4.1000000000000003E-3</v>
      </c>
      <c r="O456" s="9">
        <v>1.9800000000000002E-2</v>
      </c>
      <c r="P456" s="9">
        <v>-2.6700000000000002E-2</v>
      </c>
      <c r="Q456" s="9">
        <v>3.9600000000000003E-2</v>
      </c>
      <c r="R456" s="9">
        <v>-4.0000000000000002E-4</v>
      </c>
      <c r="S456" s="9">
        <v>2.0999999999999999E-3</v>
      </c>
      <c r="T456" s="9">
        <v>-4.8000000000000001E-2</v>
      </c>
      <c r="U456" s="9">
        <v>8.2000000000000007E-3</v>
      </c>
      <c r="V456" s="9">
        <v>-3.27E-2</v>
      </c>
      <c r="W456" s="9">
        <v>2.1999999999999999E-2</v>
      </c>
    </row>
    <row r="457" spans="1:23">
      <c r="A457" s="9">
        <v>199802</v>
      </c>
      <c r="B457" s="9">
        <v>7.0300000000000001E-2</v>
      </c>
      <c r="C457" s="9">
        <v>3.3E-3</v>
      </c>
      <c r="D457" s="9">
        <v>-8.8000000000000005E-3</v>
      </c>
      <c r="E457" s="9">
        <v>-1.1299999999999999E-2</v>
      </c>
      <c r="F457" s="9">
        <v>3.8999999999999998E-3</v>
      </c>
      <c r="G457" s="9">
        <v>4.1700000000000001E-2</v>
      </c>
      <c r="H457" s="9">
        <v>3.8800000000000001E-2</v>
      </c>
      <c r="I457" s="9">
        <v>6.5199999999999994E-2</v>
      </c>
      <c r="J457" s="9">
        <v>9.2799999999999994E-2</v>
      </c>
      <c r="K457" s="9">
        <v>7.8899999999999998E-2</v>
      </c>
      <c r="L457" s="9">
        <v>7.2800000000000004E-2</v>
      </c>
      <c r="M457" s="9">
        <v>5.0599999999999999E-2</v>
      </c>
      <c r="N457" s="9">
        <v>9.1300000000000006E-2</v>
      </c>
      <c r="O457" s="9">
        <v>5.4399999999999997E-2</v>
      </c>
      <c r="P457" s="9">
        <v>8.1699999999999995E-2</v>
      </c>
      <c r="Q457" s="9">
        <v>7.6200000000000004E-2</v>
      </c>
      <c r="R457" s="9">
        <v>0.1239</v>
      </c>
      <c r="S457" s="9">
        <v>7.1300000000000002E-2</v>
      </c>
      <c r="T457" s="9">
        <v>2.2599999999999999E-2</v>
      </c>
      <c r="U457" s="9">
        <v>0.1139</v>
      </c>
      <c r="V457" s="9">
        <v>8.4500000000000006E-2</v>
      </c>
      <c r="W457" s="9">
        <v>6.3100000000000003E-2</v>
      </c>
    </row>
    <row r="458" spans="1:23">
      <c r="A458" s="9">
        <v>199803</v>
      </c>
      <c r="B458" s="9">
        <v>4.7600000000000003E-2</v>
      </c>
      <c r="C458" s="9">
        <v>-0.01</v>
      </c>
      <c r="D458" s="9">
        <v>1.2500000000000001E-2</v>
      </c>
      <c r="E458" s="9">
        <v>2.1399999999999999E-2</v>
      </c>
      <c r="F458" s="9">
        <v>3.8999999999999998E-3</v>
      </c>
      <c r="G458" s="9">
        <v>7.6799999999999993E-2</v>
      </c>
      <c r="H458" s="9">
        <v>9.3700000000000006E-2</v>
      </c>
      <c r="I458" s="9">
        <v>4.2500000000000003E-2</v>
      </c>
      <c r="J458" s="9">
        <v>4.7E-2</v>
      </c>
      <c r="K458" s="9">
        <v>4.9099999999999998E-2</v>
      </c>
      <c r="L458" s="9">
        <v>5.1499999999999997E-2</v>
      </c>
      <c r="M458" s="9">
        <v>2.1399999999999999E-2</v>
      </c>
      <c r="N458" s="9">
        <v>7.6100000000000001E-2</v>
      </c>
      <c r="O458" s="9">
        <v>0.03</v>
      </c>
      <c r="P458" s="9">
        <v>4.0099999999999997E-2</v>
      </c>
      <c r="Q458" s="9">
        <v>-1.2999999999999999E-2</v>
      </c>
      <c r="R458" s="9">
        <v>5.7599999999999998E-2</v>
      </c>
      <c r="S458" s="9">
        <v>3.09E-2</v>
      </c>
      <c r="T458" s="9">
        <v>6.3799999999999996E-2</v>
      </c>
      <c r="U458" s="9">
        <v>6.8099999999999994E-2</v>
      </c>
      <c r="V458" s="9">
        <v>5.3499999999999999E-2</v>
      </c>
      <c r="W458" s="9">
        <v>7.0300000000000001E-2</v>
      </c>
    </row>
    <row r="459" spans="1:23">
      <c r="A459" s="9">
        <v>199804</v>
      </c>
      <c r="B459" s="9">
        <v>7.3000000000000001E-3</v>
      </c>
      <c r="C459" s="9">
        <v>4.7999999999999996E-3</v>
      </c>
      <c r="D459" s="9">
        <v>3.2000000000000002E-3</v>
      </c>
      <c r="E459" s="9">
        <v>7.7999999999999996E-3</v>
      </c>
      <c r="F459" s="9">
        <v>4.3E-3</v>
      </c>
      <c r="G459" s="9">
        <v>-3.7100000000000001E-2</v>
      </c>
      <c r="H459" s="9">
        <v>2.9899999999999999E-2</v>
      </c>
      <c r="I459" s="9">
        <v>3.4099999999999998E-2</v>
      </c>
      <c r="J459" s="9">
        <v>2.0500000000000001E-2</v>
      </c>
      <c r="K459" s="9">
        <v>2.8899999999999999E-2</v>
      </c>
      <c r="L459" s="9">
        <v>2.3099999999999999E-2</v>
      </c>
      <c r="M459" s="9">
        <v>3.3E-3</v>
      </c>
      <c r="N459" s="9">
        <v>-7.0000000000000001E-3</v>
      </c>
      <c r="O459" s="9">
        <v>3.1600000000000003E-2</v>
      </c>
      <c r="P459" s="9">
        <v>-3.5099999999999999E-2</v>
      </c>
      <c r="Q459" s="9">
        <v>4.2299999999999997E-2</v>
      </c>
      <c r="R459" s="9">
        <v>1.2200000000000001E-2</v>
      </c>
      <c r="S459" s="9">
        <v>-1.7399999999999999E-2</v>
      </c>
      <c r="T459" s="9">
        <v>-2.9399999999999999E-2</v>
      </c>
      <c r="U459" s="9">
        <v>-6.6E-3</v>
      </c>
      <c r="V459" s="9">
        <v>1.44E-2</v>
      </c>
      <c r="W459" s="9">
        <v>5.9999999999999995E-4</v>
      </c>
    </row>
    <row r="460" spans="1:23">
      <c r="A460" s="9">
        <v>199805</v>
      </c>
      <c r="B460" s="9">
        <v>-3.0700000000000002E-2</v>
      </c>
      <c r="C460" s="9">
        <v>-3.5499999999999997E-2</v>
      </c>
      <c r="D460" s="9">
        <v>4.1099999999999998E-2</v>
      </c>
      <c r="E460" s="9">
        <v>1.8700000000000001E-2</v>
      </c>
      <c r="F460" s="9">
        <v>4.0000000000000001E-3</v>
      </c>
      <c r="G460" s="9">
        <v>1.4500000000000001E-2</v>
      </c>
      <c r="H460" s="9">
        <v>-0.10639999999999999</v>
      </c>
      <c r="I460" s="9">
        <v>-4.4600000000000001E-2</v>
      </c>
      <c r="J460" s="9">
        <v>-1.66E-2</v>
      </c>
      <c r="K460" s="9">
        <v>-3.8899999999999997E-2</v>
      </c>
      <c r="L460" s="9">
        <v>6.8999999999999999E-3</v>
      </c>
      <c r="M460" s="9">
        <v>-1.8700000000000001E-2</v>
      </c>
      <c r="N460" s="9">
        <v>1.9300000000000001E-2</v>
      </c>
      <c r="O460" s="9">
        <v>-7.6600000000000001E-2</v>
      </c>
      <c r="P460" s="9">
        <v>-3.9699999999999999E-2</v>
      </c>
      <c r="Q460" s="9">
        <v>-6.4399999999999999E-2</v>
      </c>
      <c r="R460" s="9">
        <v>9.35E-2</v>
      </c>
      <c r="S460" s="9">
        <v>-4.1099999999999998E-2</v>
      </c>
      <c r="T460" s="9">
        <v>-1.2800000000000001E-2</v>
      </c>
      <c r="U460" s="9">
        <v>2.4400000000000002E-2</v>
      </c>
      <c r="V460" s="9">
        <v>-2.7E-2</v>
      </c>
      <c r="W460" s="9">
        <v>-4.5699999999999998E-2</v>
      </c>
    </row>
    <row r="461" spans="1:23">
      <c r="A461" s="9">
        <v>199806</v>
      </c>
      <c r="B461" s="9">
        <v>3.1800000000000002E-2</v>
      </c>
      <c r="C461" s="9">
        <v>-3.1399999999999997E-2</v>
      </c>
      <c r="D461" s="9">
        <v>-2.1999999999999999E-2</v>
      </c>
      <c r="E461" s="9">
        <v>7.2800000000000004E-2</v>
      </c>
      <c r="F461" s="9">
        <v>4.1000000000000003E-3</v>
      </c>
      <c r="G461" s="9">
        <v>2.9100000000000001E-2</v>
      </c>
      <c r="H461" s="9">
        <v>-4.1599999999999998E-2</v>
      </c>
      <c r="I461" s="9">
        <v>-1.6299999999999999E-2</v>
      </c>
      <c r="J461" s="9">
        <v>-3.5000000000000001E-3</v>
      </c>
      <c r="K461" s="9">
        <v>-5.5999999999999999E-3</v>
      </c>
      <c r="L461" s="9">
        <v>-3.8699999999999998E-2</v>
      </c>
      <c r="M461" s="9">
        <v>6.8000000000000005E-2</v>
      </c>
      <c r="N461" s="9">
        <v>1.18E-2</v>
      </c>
      <c r="O461" s="9">
        <v>-2.24E-2</v>
      </c>
      <c r="P461" s="9">
        <v>-7.4899999999999994E-2</v>
      </c>
      <c r="Q461" s="9">
        <v>2.3800000000000002E-2</v>
      </c>
      <c r="R461" s="9">
        <v>2.63E-2</v>
      </c>
      <c r="S461" s="9">
        <v>-1.2800000000000001E-2</v>
      </c>
      <c r="T461" s="9">
        <v>2.4299999999999999E-2</v>
      </c>
      <c r="U461" s="9">
        <v>5.8200000000000002E-2</v>
      </c>
      <c r="V461" s="9">
        <v>3.1E-2</v>
      </c>
      <c r="W461" s="9">
        <v>4.9799999999999997E-2</v>
      </c>
    </row>
    <row r="462" spans="1:23">
      <c r="A462" s="9">
        <v>199807</v>
      </c>
      <c r="B462" s="9">
        <v>-2.46E-2</v>
      </c>
      <c r="C462" s="9">
        <v>-4.9200000000000001E-2</v>
      </c>
      <c r="D462" s="9">
        <v>-1.1599999999999999E-2</v>
      </c>
      <c r="E462" s="9">
        <v>3.6700000000000003E-2</v>
      </c>
      <c r="F462" s="9">
        <v>4.0000000000000001E-3</v>
      </c>
      <c r="G462" s="9">
        <v>-6.4399999999999999E-2</v>
      </c>
      <c r="H462" s="9">
        <v>-2.3800000000000002E-2</v>
      </c>
      <c r="I462" s="9">
        <v>-7.3300000000000004E-2</v>
      </c>
      <c r="J462" s="9">
        <v>-0.1033</v>
      </c>
      <c r="K462" s="9">
        <v>-7.1000000000000004E-3</v>
      </c>
      <c r="L462" s="9">
        <v>-9.6100000000000005E-2</v>
      </c>
      <c r="M462" s="9">
        <v>-5.5999999999999999E-3</v>
      </c>
      <c r="N462" s="9">
        <v>-4.5499999999999999E-2</v>
      </c>
      <c r="O462" s="9">
        <v>-6.8000000000000005E-2</v>
      </c>
      <c r="P462" s="9">
        <v>-7.3499999999999996E-2</v>
      </c>
      <c r="Q462" s="9">
        <v>5.1000000000000004E-3</v>
      </c>
      <c r="R462" s="9">
        <v>-8.6E-3</v>
      </c>
      <c r="S462" s="9">
        <v>-6.1800000000000001E-2</v>
      </c>
      <c r="T462" s="9">
        <v>-5.74E-2</v>
      </c>
      <c r="U462" s="9">
        <v>-3.0700000000000002E-2</v>
      </c>
      <c r="V462" s="9">
        <v>-1.3899999999999999E-2</v>
      </c>
      <c r="W462" s="9">
        <v>-1.78E-2</v>
      </c>
    </row>
    <row r="463" spans="1:23">
      <c r="A463" s="9">
        <v>199808</v>
      </c>
      <c r="B463" s="9">
        <v>-0.1608</v>
      </c>
      <c r="C463" s="9">
        <v>-5.7500000000000002E-2</v>
      </c>
      <c r="D463" s="9">
        <v>5.2200000000000003E-2</v>
      </c>
      <c r="E463" s="9">
        <v>1.9E-2</v>
      </c>
      <c r="F463" s="9">
        <v>4.3E-3</v>
      </c>
      <c r="G463" s="9">
        <v>-0.1497</v>
      </c>
      <c r="H463" s="9">
        <v>-0.22040000000000001</v>
      </c>
      <c r="I463" s="9">
        <v>-0.1087</v>
      </c>
      <c r="J463" s="9">
        <v>-0.2094</v>
      </c>
      <c r="K463" s="9">
        <v>-0.14460000000000001</v>
      </c>
      <c r="L463" s="9">
        <v>-0.11609999999999999</v>
      </c>
      <c r="M463" s="9">
        <v>-0.1027</v>
      </c>
      <c r="N463" s="9">
        <v>-0.1678</v>
      </c>
      <c r="O463" s="9">
        <v>-0.18820000000000001</v>
      </c>
      <c r="P463" s="9">
        <v>-0.19750000000000001</v>
      </c>
      <c r="Q463" s="9">
        <v>-0.15110000000000001</v>
      </c>
      <c r="R463" s="9">
        <v>-0.20269999999999999</v>
      </c>
      <c r="S463" s="9">
        <v>-0.1794</v>
      </c>
      <c r="T463" s="9">
        <v>1.8200000000000001E-2</v>
      </c>
      <c r="U463" s="9">
        <v>-0.1406</v>
      </c>
      <c r="V463" s="9">
        <v>-0.2253</v>
      </c>
      <c r="W463" s="9">
        <v>-0.16969999999999999</v>
      </c>
    </row>
    <row r="464" spans="1:23">
      <c r="A464" s="9">
        <v>199809</v>
      </c>
      <c r="B464" s="9">
        <v>6.1499999999999999E-2</v>
      </c>
      <c r="C464" s="9">
        <v>-1.6999999999999999E-3</v>
      </c>
      <c r="D464" s="9">
        <v>-3.8699999999999998E-2</v>
      </c>
      <c r="E464" s="9">
        <v>-7.1000000000000004E-3</v>
      </c>
      <c r="F464" s="9">
        <v>4.5999999999999999E-3</v>
      </c>
      <c r="G464" s="9">
        <v>-2.8999999999999998E-3</v>
      </c>
      <c r="H464" s="9">
        <v>0.22</v>
      </c>
      <c r="I464" s="9">
        <v>0.1318</v>
      </c>
      <c r="J464" s="9">
        <v>2.5999999999999999E-3</v>
      </c>
      <c r="K464" s="9">
        <v>-3.5000000000000003E-2</v>
      </c>
      <c r="L464" s="9">
        <v>1.2999999999999999E-3</v>
      </c>
      <c r="M464" s="9">
        <v>9.9000000000000005E-2</v>
      </c>
      <c r="N464" s="9">
        <v>-8.8999999999999999E-3</v>
      </c>
      <c r="O464" s="9">
        <v>8.5500000000000007E-2</v>
      </c>
      <c r="P464" s="9">
        <v>-3.1399999999999997E-2</v>
      </c>
      <c r="Q464" s="9">
        <v>0.1018</v>
      </c>
      <c r="R464" s="9">
        <v>1.5900000000000001E-2</v>
      </c>
      <c r="S464" s="9">
        <v>3.95E-2</v>
      </c>
      <c r="T464" s="9">
        <v>7.5200000000000003E-2</v>
      </c>
      <c r="U464" s="9">
        <v>-5.5999999999999999E-3</v>
      </c>
      <c r="V464" s="9">
        <v>1.61E-2</v>
      </c>
      <c r="W464" s="9">
        <v>8.5300000000000001E-2</v>
      </c>
    </row>
    <row r="465" spans="1:23">
      <c r="A465" s="9">
        <v>199810</v>
      </c>
      <c r="B465" s="9">
        <v>7.1300000000000002E-2</v>
      </c>
      <c r="C465" s="9">
        <v>-3.1899999999999998E-2</v>
      </c>
      <c r="D465" s="9">
        <v>-2.75E-2</v>
      </c>
      <c r="E465" s="9">
        <v>-5.3600000000000002E-2</v>
      </c>
      <c r="F465" s="9">
        <v>3.2000000000000002E-3</v>
      </c>
      <c r="G465" s="9">
        <v>0.1178</v>
      </c>
      <c r="H465" s="9">
        <v>7.7000000000000002E-3</v>
      </c>
      <c r="I465" s="9">
        <v>8.8000000000000005E-3</v>
      </c>
      <c r="J465" s="9">
        <v>5.3999999999999999E-2</v>
      </c>
      <c r="K465" s="9">
        <v>9.5299999999999996E-2</v>
      </c>
      <c r="L465" s="9">
        <v>9.2999999999999992E-3</v>
      </c>
      <c r="M465" s="9">
        <v>6.1800000000000001E-2</v>
      </c>
      <c r="N465" s="9">
        <v>9.98E-2</v>
      </c>
      <c r="O465" s="9">
        <v>7.7700000000000005E-2</v>
      </c>
      <c r="P465" s="9">
        <v>0.11070000000000001</v>
      </c>
      <c r="Q465" s="9">
        <v>9.7600000000000006E-2</v>
      </c>
      <c r="R465" s="9">
        <v>0.1205</v>
      </c>
      <c r="S465" s="9">
        <v>0.1037</v>
      </c>
      <c r="T465" s="9">
        <v>-2.0799999999999999E-2</v>
      </c>
      <c r="U465" s="9">
        <v>0.1221</v>
      </c>
      <c r="V465" s="9">
        <v>9.7299999999999998E-2</v>
      </c>
      <c r="W465" s="9">
        <v>5.0900000000000001E-2</v>
      </c>
    </row>
    <row r="466" spans="1:23">
      <c r="A466" s="9">
        <v>199811</v>
      </c>
      <c r="B466" s="9">
        <v>6.0999999999999999E-2</v>
      </c>
      <c r="C466" s="9">
        <v>1.1299999999999999E-2</v>
      </c>
      <c r="D466" s="9">
        <v>-3.44E-2</v>
      </c>
      <c r="E466" s="9">
        <v>1.17E-2</v>
      </c>
      <c r="F466" s="9">
        <v>3.0999999999999999E-3</v>
      </c>
      <c r="G466" s="9">
        <v>4.5600000000000002E-2</v>
      </c>
      <c r="H466" s="9">
        <v>1.14E-2</v>
      </c>
      <c r="I466" s="9">
        <v>-5.9999999999999995E-4</v>
      </c>
      <c r="J466" s="9">
        <v>4.4699999999999997E-2</v>
      </c>
      <c r="K466" s="9">
        <v>2.64E-2</v>
      </c>
      <c r="L466" s="9">
        <v>3.7900000000000003E-2</v>
      </c>
      <c r="M466" s="9">
        <v>5.3800000000000001E-2</v>
      </c>
      <c r="N466" s="9">
        <v>7.8399999999999997E-2</v>
      </c>
      <c r="O466" s="9">
        <v>-2.3900000000000001E-2</v>
      </c>
      <c r="P466" s="9">
        <v>2.9000000000000001E-2</v>
      </c>
      <c r="Q466" s="9">
        <v>8.09E-2</v>
      </c>
      <c r="R466" s="9">
        <v>4.6100000000000002E-2</v>
      </c>
      <c r="S466" s="9">
        <v>4.4999999999999998E-2</v>
      </c>
      <c r="T466" s="9">
        <v>1.04E-2</v>
      </c>
      <c r="U466" s="9">
        <v>9.3899999999999997E-2</v>
      </c>
      <c r="V466" s="9">
        <v>6.0600000000000001E-2</v>
      </c>
      <c r="W466" s="9">
        <v>7.5800000000000006E-2</v>
      </c>
    </row>
    <row r="467" spans="1:23">
      <c r="A467" s="9">
        <v>199812</v>
      </c>
      <c r="B467" s="9">
        <v>6.1600000000000002E-2</v>
      </c>
      <c r="C467" s="9">
        <v>-3.0000000000000001E-3</v>
      </c>
      <c r="D467" s="9">
        <v>-4.7E-2</v>
      </c>
      <c r="E467" s="9">
        <v>9.0399999999999994E-2</v>
      </c>
      <c r="F467" s="9">
        <v>3.8E-3</v>
      </c>
      <c r="G467" s="9">
        <v>-1.2E-2</v>
      </c>
      <c r="H467" s="9">
        <v>5.4800000000000001E-2</v>
      </c>
      <c r="I467" s="9">
        <v>-1.8100000000000002E-2</v>
      </c>
      <c r="J467" s="9">
        <v>3.6999999999999998E-2</v>
      </c>
      <c r="K467" s="9">
        <v>7.1000000000000004E-3</v>
      </c>
      <c r="L467" s="9">
        <v>-5.3199999999999997E-2</v>
      </c>
      <c r="M467" s="9">
        <v>3.04E-2</v>
      </c>
      <c r="N467" s="9">
        <v>0.1101</v>
      </c>
      <c r="O467" s="9">
        <v>-1.1900000000000001E-2</v>
      </c>
      <c r="P467" s="9">
        <v>-5.4899999999999997E-2</v>
      </c>
      <c r="Q467" s="9">
        <v>0.1154</v>
      </c>
      <c r="R467" s="9">
        <v>4.6399999999999997E-2</v>
      </c>
      <c r="S467" s="9">
        <v>-2.0799999999999999E-2</v>
      </c>
      <c r="T467" s="9">
        <v>2.4500000000000001E-2</v>
      </c>
      <c r="U467" s="9">
        <v>8.5599999999999996E-2</v>
      </c>
      <c r="V467" s="9">
        <v>2.8299999999999999E-2</v>
      </c>
      <c r="W467" s="9">
        <v>0.1158</v>
      </c>
    </row>
    <row r="468" spans="1:23">
      <c r="A468" s="9">
        <v>199901</v>
      </c>
      <c r="B468" s="9">
        <v>3.5000000000000003E-2</v>
      </c>
      <c r="C468" s="9">
        <v>8.6E-3</v>
      </c>
      <c r="D468" s="9">
        <v>-5.5599999999999997E-2</v>
      </c>
      <c r="E468" s="9">
        <v>3.0200000000000001E-2</v>
      </c>
      <c r="F468" s="9">
        <v>3.5000000000000001E-3</v>
      </c>
      <c r="G468" s="9">
        <v>-3.0200000000000001E-2</v>
      </c>
      <c r="H468" s="9">
        <v>5.3600000000000002E-2</v>
      </c>
      <c r="I468" s="9">
        <v>-5.8200000000000002E-2</v>
      </c>
      <c r="J468" s="9">
        <v>3.3000000000000002E-2</v>
      </c>
      <c r="K468" s="9">
        <v>-1.06E-2</v>
      </c>
      <c r="L468" s="9">
        <v>-5.1700000000000003E-2</v>
      </c>
      <c r="M468" s="9">
        <v>-1.83E-2</v>
      </c>
      <c r="N468" s="9">
        <v>5.3400000000000003E-2</v>
      </c>
      <c r="O468" s="9">
        <v>3.4500000000000003E-2</v>
      </c>
      <c r="P468" s="9">
        <v>-8.2000000000000007E-3</v>
      </c>
      <c r="Q468" s="9">
        <v>0.1082</v>
      </c>
      <c r="R468" s="9">
        <v>7.3099999999999998E-2</v>
      </c>
      <c r="S468" s="9">
        <v>-9.9000000000000008E-3</v>
      </c>
      <c r="T468" s="9">
        <v>-6.6100000000000006E-2</v>
      </c>
      <c r="U468" s="9">
        <v>3.4299999999999997E-2</v>
      </c>
      <c r="V468" s="9">
        <v>1.6999999999999999E-3</v>
      </c>
      <c r="W468" s="9">
        <v>7.6999999999999999E-2</v>
      </c>
    </row>
    <row r="469" spans="1:23">
      <c r="A469" s="9">
        <v>199902</v>
      </c>
      <c r="B469" s="9">
        <v>-4.0800000000000003E-2</v>
      </c>
      <c r="C469" s="9">
        <v>-5.5399999999999998E-2</v>
      </c>
      <c r="D469" s="9">
        <v>1.5599999999999999E-2</v>
      </c>
      <c r="E469" s="9">
        <v>-1.2999999999999999E-3</v>
      </c>
      <c r="F469" s="9">
        <v>3.5000000000000001E-3</v>
      </c>
      <c r="G469" s="9">
        <v>-2.93E-2</v>
      </c>
      <c r="H469" s="9">
        <v>1.9300000000000001E-2</v>
      </c>
      <c r="I469" s="9">
        <v>-3.7100000000000001E-2</v>
      </c>
      <c r="J469" s="9">
        <v>-6.1999999999999998E-3</v>
      </c>
      <c r="K469" s="9">
        <v>-3.9399999999999998E-2</v>
      </c>
      <c r="L469" s="9">
        <v>1.2E-2</v>
      </c>
      <c r="M469" s="9">
        <v>-4.0000000000000001E-3</v>
      </c>
      <c r="N469" s="9">
        <v>-5.67E-2</v>
      </c>
      <c r="O469" s="9">
        <v>-5.7700000000000001E-2</v>
      </c>
      <c r="P469" s="9">
        <v>-2.4899999999999999E-2</v>
      </c>
      <c r="Q469" s="9">
        <v>-0.1103</v>
      </c>
      <c r="R469" s="9">
        <v>-4.3099999999999999E-2</v>
      </c>
      <c r="S469" s="9">
        <v>8.6E-3</v>
      </c>
      <c r="T469" s="9">
        <v>-4.1300000000000003E-2</v>
      </c>
      <c r="U469" s="9">
        <v>-3.3E-3</v>
      </c>
      <c r="V469" s="9">
        <v>3.2000000000000002E-3</v>
      </c>
      <c r="W469" s="9">
        <v>-5.8099999999999999E-2</v>
      </c>
    </row>
    <row r="470" spans="1:23">
      <c r="A470" s="9">
        <v>199903</v>
      </c>
      <c r="B470" s="9">
        <v>3.4500000000000003E-2</v>
      </c>
      <c r="C470" s="9">
        <v>-3.8399999999999997E-2</v>
      </c>
      <c r="D470" s="9">
        <v>-2.9000000000000001E-2</v>
      </c>
      <c r="E470" s="9">
        <v>-1.35E-2</v>
      </c>
      <c r="F470" s="9">
        <v>4.3E-3</v>
      </c>
      <c r="G470" s="9">
        <v>-3.0499999999999999E-2</v>
      </c>
      <c r="H470" s="9">
        <v>0.127</v>
      </c>
      <c r="I470" s="9">
        <v>0.13700000000000001</v>
      </c>
      <c r="J470" s="9">
        <v>-5.1000000000000004E-3</v>
      </c>
      <c r="K470" s="9">
        <v>-1.84E-2</v>
      </c>
      <c r="L470" s="9">
        <v>3.1800000000000002E-2</v>
      </c>
      <c r="M470" s="9">
        <v>1.3100000000000001E-2</v>
      </c>
      <c r="N470" s="9">
        <v>4.1000000000000002E-2</v>
      </c>
      <c r="O470" s="9">
        <v>-2.92E-2</v>
      </c>
      <c r="P470" s="9">
        <v>3.4099999999999998E-2</v>
      </c>
      <c r="Q470" s="9">
        <v>4.9000000000000002E-2</v>
      </c>
      <c r="R470" s="9">
        <v>-2.4299999999999999E-2</v>
      </c>
      <c r="S470" s="9">
        <v>3.0300000000000001E-2</v>
      </c>
      <c r="T470" s="9">
        <v>-2.12E-2</v>
      </c>
      <c r="U470" s="9">
        <v>3.6299999999999999E-2</v>
      </c>
      <c r="V470" s="9">
        <v>2.64E-2</v>
      </c>
      <c r="W470" s="9">
        <v>4.36E-2</v>
      </c>
    </row>
    <row r="471" spans="1:23">
      <c r="A471" s="9">
        <v>199904</v>
      </c>
      <c r="B471" s="9">
        <v>4.3299999999999998E-2</v>
      </c>
      <c r="C471" s="9">
        <v>3.1800000000000002E-2</v>
      </c>
      <c r="D471" s="9">
        <v>2.4299999999999999E-2</v>
      </c>
      <c r="E471" s="9">
        <v>-9.1300000000000006E-2</v>
      </c>
      <c r="F471" s="9">
        <v>3.7000000000000002E-3</v>
      </c>
      <c r="G471" s="9">
        <v>2.7E-2</v>
      </c>
      <c r="H471" s="9">
        <v>0.21929999999999999</v>
      </c>
      <c r="I471" s="9">
        <v>0.1532</v>
      </c>
      <c r="J471" s="9">
        <v>8.2900000000000001E-2</v>
      </c>
      <c r="K471" s="9">
        <v>0.12959999999999999</v>
      </c>
      <c r="L471" s="9">
        <v>0.21929999999999999</v>
      </c>
      <c r="M471" s="9">
        <v>-6.13E-2</v>
      </c>
      <c r="N471" s="9">
        <v>-1.3100000000000001E-2</v>
      </c>
      <c r="O471" s="9">
        <v>0.30299999999999999</v>
      </c>
      <c r="P471" s="9">
        <v>0.16</v>
      </c>
      <c r="Q471" s="9">
        <v>3.8600000000000002E-2</v>
      </c>
      <c r="R471" s="9">
        <v>9.0700000000000003E-2</v>
      </c>
      <c r="S471" s="9">
        <v>0.12670000000000001</v>
      </c>
      <c r="T471" s="9">
        <v>6.8099999999999994E-2</v>
      </c>
      <c r="U471" s="9">
        <v>-2.5000000000000001E-3</v>
      </c>
      <c r="V471" s="9">
        <v>5.96E-2</v>
      </c>
      <c r="W471" s="9">
        <v>4.3299999999999998E-2</v>
      </c>
    </row>
    <row r="472" spans="1:23">
      <c r="A472" s="9">
        <v>199905</v>
      </c>
      <c r="B472" s="9">
        <v>-2.46E-2</v>
      </c>
      <c r="C472" s="9">
        <v>3.6200000000000003E-2</v>
      </c>
      <c r="D472" s="9">
        <v>2.6800000000000001E-2</v>
      </c>
      <c r="E472" s="9">
        <v>-5.2499999999999998E-2</v>
      </c>
      <c r="F472" s="9">
        <v>3.3999999999999998E-3</v>
      </c>
      <c r="G472" s="9">
        <v>1.26E-2</v>
      </c>
      <c r="H472" s="9">
        <v>-0.1105</v>
      </c>
      <c r="I472" s="9">
        <v>-3.1E-2</v>
      </c>
      <c r="J472" s="9">
        <v>-1.9300000000000001E-2</v>
      </c>
      <c r="K472" s="9">
        <v>-3.2300000000000002E-2</v>
      </c>
      <c r="L472" s="9">
        <v>-6.3899999999999998E-2</v>
      </c>
      <c r="M472" s="9">
        <v>-2.3400000000000001E-2</v>
      </c>
      <c r="N472" s="9">
        <v>-2.7300000000000001E-2</v>
      </c>
      <c r="O472" s="9">
        <v>-7.7299999999999994E-2</v>
      </c>
      <c r="P472" s="9">
        <v>-4.4999999999999997E-3</v>
      </c>
      <c r="Q472" s="9">
        <v>-7.3000000000000001E-3</v>
      </c>
      <c r="R472" s="9">
        <v>-6.6500000000000004E-2</v>
      </c>
      <c r="S472" s="9">
        <v>-3.78E-2</v>
      </c>
      <c r="T472" s="9">
        <v>6.3799999999999996E-2</v>
      </c>
      <c r="U472" s="9">
        <v>-4.2500000000000003E-2</v>
      </c>
      <c r="V472" s="9">
        <v>-3.9E-2</v>
      </c>
      <c r="W472" s="9">
        <v>-1.04E-2</v>
      </c>
    </row>
    <row r="473" spans="1:23">
      <c r="A473" s="9">
        <v>199906</v>
      </c>
      <c r="B473" s="9">
        <v>4.7699999999999999E-2</v>
      </c>
      <c r="C473" s="9">
        <v>3.4599999999999999E-2</v>
      </c>
      <c r="D473" s="9">
        <v>-4.19E-2</v>
      </c>
      <c r="E473" s="9">
        <v>4.9399999999999999E-2</v>
      </c>
      <c r="F473" s="9">
        <v>4.0000000000000001E-3</v>
      </c>
      <c r="G473" s="9">
        <v>-2.0899999999999998E-2</v>
      </c>
      <c r="H473" s="9">
        <v>-8.7499999999999994E-2</v>
      </c>
      <c r="I473" s="9">
        <v>-2.2000000000000001E-3</v>
      </c>
      <c r="J473" s="9">
        <v>1.6299999999999999E-2</v>
      </c>
      <c r="K473" s="9">
        <v>3.9899999999999998E-2</v>
      </c>
      <c r="L473" s="9">
        <v>2.7E-2</v>
      </c>
      <c r="M473" s="9">
        <v>3.6900000000000002E-2</v>
      </c>
      <c r="N473" s="9">
        <v>-4.4000000000000003E-3</v>
      </c>
      <c r="O473" s="9">
        <v>8.4400000000000003E-2</v>
      </c>
      <c r="P473" s="9">
        <v>1.3599999999999999E-2</v>
      </c>
      <c r="Q473" s="9">
        <v>0.1135</v>
      </c>
      <c r="R473" s="9">
        <v>-1.03E-2</v>
      </c>
      <c r="S473" s="9">
        <v>2.69E-2</v>
      </c>
      <c r="T473" s="9">
        <v>-4.6899999999999997E-2</v>
      </c>
      <c r="U473" s="9">
        <v>7.3599999999999999E-2</v>
      </c>
      <c r="V473" s="9">
        <v>2.4299999999999999E-2</v>
      </c>
      <c r="W473" s="9">
        <v>6.9099999999999995E-2</v>
      </c>
    </row>
    <row r="474" spans="1:23">
      <c r="A474" s="9">
        <v>199907</v>
      </c>
      <c r="B474" s="9">
        <v>-3.4700000000000002E-2</v>
      </c>
      <c r="C474" s="9">
        <v>2.2100000000000002E-2</v>
      </c>
      <c r="D474" s="9">
        <v>5.4000000000000003E-3</v>
      </c>
      <c r="E474" s="9">
        <v>1.61E-2</v>
      </c>
      <c r="F474" s="9">
        <v>3.8E-3</v>
      </c>
      <c r="G474" s="9">
        <v>-2.0400000000000001E-2</v>
      </c>
      <c r="H474" s="9">
        <v>-9.9099999999999994E-2</v>
      </c>
      <c r="I474" s="9">
        <v>1.9099999999999999E-2</v>
      </c>
      <c r="J474" s="9">
        <v>-9.1800000000000007E-2</v>
      </c>
      <c r="K474" s="9">
        <v>-3.6600000000000001E-2</v>
      </c>
      <c r="L474" s="9">
        <v>-4.1000000000000003E-3</v>
      </c>
      <c r="M474" s="9">
        <v>-5.9799999999999999E-2</v>
      </c>
      <c r="N474" s="9">
        <v>-1.7600000000000001E-2</v>
      </c>
      <c r="O474" s="9">
        <v>-1.5299999999999999E-2</v>
      </c>
      <c r="P474" s="9">
        <v>-1.29E-2</v>
      </c>
      <c r="Q474" s="9">
        <v>1.46E-2</v>
      </c>
      <c r="R474" s="9">
        <v>-7.6700000000000004E-2</v>
      </c>
      <c r="S474" s="9">
        <v>-1.7399999999999999E-2</v>
      </c>
      <c r="T474" s="9">
        <v>-9.9000000000000008E-3</v>
      </c>
      <c r="U474" s="9">
        <v>-6.5500000000000003E-2</v>
      </c>
      <c r="V474" s="9">
        <v>-6.1400000000000003E-2</v>
      </c>
      <c r="W474" s="9">
        <v>-4.1200000000000001E-2</v>
      </c>
    </row>
    <row r="475" spans="1:23">
      <c r="A475" s="9">
        <v>199908</v>
      </c>
      <c r="B475" s="9">
        <v>-1.38E-2</v>
      </c>
      <c r="C475" s="9">
        <v>-1.34E-2</v>
      </c>
      <c r="D475" s="9">
        <v>-8.8000000000000005E-3</v>
      </c>
      <c r="E475" s="9">
        <v>3.0099999999999998E-2</v>
      </c>
      <c r="F475" s="9">
        <v>3.8999999999999998E-3</v>
      </c>
      <c r="G475" s="9">
        <v>-3.4099999999999998E-2</v>
      </c>
      <c r="H475" s="9">
        <v>4.8000000000000001E-2</v>
      </c>
      <c r="I475" s="9">
        <v>0.01</v>
      </c>
      <c r="J475" s="9">
        <v>-0.1106</v>
      </c>
      <c r="K475" s="9">
        <v>-5.2999999999999999E-2</v>
      </c>
      <c r="L475" s="9">
        <v>-6.3299999999999995E-2</v>
      </c>
      <c r="M475" s="9">
        <v>3.4200000000000001E-2</v>
      </c>
      <c r="N475" s="9">
        <v>-3.9E-2</v>
      </c>
      <c r="O475" s="9">
        <v>-8.2000000000000007E-3</v>
      </c>
      <c r="P475" s="9">
        <v>-6.4899999999999999E-2</v>
      </c>
      <c r="Q475" s="9">
        <v>6.6600000000000006E-2</v>
      </c>
      <c r="R475" s="9">
        <v>0.03</v>
      </c>
      <c r="S475" s="9">
        <v>-5.2200000000000003E-2</v>
      </c>
      <c r="T475" s="9">
        <v>2.3E-3</v>
      </c>
      <c r="U475" s="9">
        <v>-6.4600000000000005E-2</v>
      </c>
      <c r="V475" s="9">
        <v>-5.6399999999999999E-2</v>
      </c>
      <c r="W475" s="9">
        <v>-2.8000000000000001E-2</v>
      </c>
    </row>
    <row r="476" spans="1:23">
      <c r="A476" s="9">
        <v>199909</v>
      </c>
      <c r="B476" s="9">
        <v>-2.81E-2</v>
      </c>
      <c r="C476" s="9">
        <v>3.1800000000000002E-2</v>
      </c>
      <c r="D476" s="9">
        <v>-3.04E-2</v>
      </c>
      <c r="E476" s="9">
        <v>6.4899999999999999E-2</v>
      </c>
      <c r="F476" s="9">
        <v>3.8999999999999998E-3</v>
      </c>
      <c r="G476" s="9">
        <v>-9.7799999999999998E-2</v>
      </c>
      <c r="H476" s="9">
        <v>-2.8799999999999999E-2</v>
      </c>
      <c r="I476" s="9">
        <v>-0.04</v>
      </c>
      <c r="J476" s="9">
        <v>6.7999999999999996E-3</v>
      </c>
      <c r="K476" s="9">
        <v>-8.3500000000000005E-2</v>
      </c>
      <c r="L476" s="9">
        <v>-5.9400000000000001E-2</v>
      </c>
      <c r="M476" s="9">
        <v>-7.9000000000000001E-2</v>
      </c>
      <c r="N476" s="9">
        <v>-0.02</v>
      </c>
      <c r="O476" s="9">
        <v>-2.93E-2</v>
      </c>
      <c r="P476" s="9">
        <v>-3.5000000000000003E-2</v>
      </c>
      <c r="Q476" s="9">
        <v>-1.8599999999999998E-2</v>
      </c>
      <c r="R476" s="9">
        <v>-6.4399999999999999E-2</v>
      </c>
      <c r="S476" s="9">
        <v>-6.8400000000000002E-2</v>
      </c>
      <c r="T476" s="9">
        <v>-4.7E-2</v>
      </c>
      <c r="U476" s="9">
        <v>1.38E-2</v>
      </c>
      <c r="V476" s="9">
        <v>-5.6500000000000002E-2</v>
      </c>
      <c r="W476" s="9">
        <v>1.11E-2</v>
      </c>
    </row>
    <row r="477" spans="1:23">
      <c r="A477" s="9">
        <v>199910</v>
      </c>
      <c r="B477" s="9">
        <v>6.13E-2</v>
      </c>
      <c r="C477" s="9">
        <v>-6.7900000000000002E-2</v>
      </c>
      <c r="D477" s="9">
        <v>-3.1800000000000002E-2</v>
      </c>
      <c r="E477" s="9">
        <v>5.4699999999999999E-2</v>
      </c>
      <c r="F477" s="9">
        <v>3.8999999999999998E-3</v>
      </c>
      <c r="G477" s="9">
        <v>0.11650000000000001</v>
      </c>
      <c r="H477" s="9">
        <v>7.8700000000000006E-2</v>
      </c>
      <c r="I477" s="9">
        <v>-2.8000000000000001E-2</v>
      </c>
      <c r="J477" s="9">
        <v>2E-3</v>
      </c>
      <c r="K477" s="9">
        <v>-2.9100000000000001E-2</v>
      </c>
      <c r="L477" s="9">
        <v>1.9099999999999999E-2</v>
      </c>
      <c r="M477" s="9">
        <v>0.10050000000000001</v>
      </c>
      <c r="N477" s="9">
        <v>5.0500000000000003E-2</v>
      </c>
      <c r="O477" s="9">
        <v>4.0000000000000001E-3</v>
      </c>
      <c r="P477" s="9">
        <v>-9.9000000000000008E-3</v>
      </c>
      <c r="Q477" s="9">
        <v>3.73E-2</v>
      </c>
      <c r="R477" s="9">
        <v>3.5299999999999998E-2</v>
      </c>
      <c r="S477" s="9">
        <v>1.32E-2</v>
      </c>
      <c r="T477" s="9">
        <v>1.78E-2</v>
      </c>
      <c r="U477" s="9">
        <v>4.2099999999999999E-2</v>
      </c>
      <c r="V477" s="9">
        <v>0.13619999999999999</v>
      </c>
      <c r="W477" s="9">
        <v>4.3200000000000002E-2</v>
      </c>
    </row>
    <row r="478" spans="1:23">
      <c r="A478" s="9">
        <v>199911</v>
      </c>
      <c r="B478" s="9">
        <v>3.3700000000000001E-2</v>
      </c>
      <c r="C478" s="9">
        <v>7.7600000000000002E-2</v>
      </c>
      <c r="D478" s="9">
        <v>-7.9600000000000004E-2</v>
      </c>
      <c r="E478" s="9">
        <v>5.6399999999999999E-2</v>
      </c>
      <c r="F478" s="9">
        <v>3.5999999999999999E-3</v>
      </c>
      <c r="G478" s="9">
        <v>5.4000000000000003E-3</v>
      </c>
      <c r="H478" s="9">
        <v>-4.1999999999999997E-3</v>
      </c>
      <c r="I478" s="9">
        <v>3.1399999999999997E-2</v>
      </c>
      <c r="J478" s="9">
        <v>-8.5900000000000004E-2</v>
      </c>
      <c r="K478" s="9">
        <v>-2.1100000000000001E-2</v>
      </c>
      <c r="L478" s="9">
        <v>-1.0699999999999999E-2</v>
      </c>
      <c r="M478" s="9">
        <v>-8.0000000000000004E-4</v>
      </c>
      <c r="N478" s="9">
        <v>2.2499999999999999E-2</v>
      </c>
      <c r="O478" s="9">
        <v>6.88E-2</v>
      </c>
      <c r="P478" s="9">
        <v>-4.1799999999999997E-2</v>
      </c>
      <c r="Q478" s="9">
        <v>7.8600000000000003E-2</v>
      </c>
      <c r="R478" s="9">
        <v>-2.5899999999999999E-2</v>
      </c>
      <c r="S478" s="9">
        <v>-4.9200000000000001E-2</v>
      </c>
      <c r="T478" s="9">
        <v>-7.8100000000000003E-2</v>
      </c>
      <c r="U478" s="9">
        <v>4.3900000000000002E-2</v>
      </c>
      <c r="V478" s="9">
        <v>-3.8100000000000002E-2</v>
      </c>
      <c r="W478" s="9">
        <v>7.1599999999999997E-2</v>
      </c>
    </row>
    <row r="479" spans="1:23">
      <c r="A479" s="9">
        <v>199912</v>
      </c>
      <c r="B479" s="9">
        <v>7.7200000000000005E-2</v>
      </c>
      <c r="C479" s="9">
        <v>7.0000000000000007E-2</v>
      </c>
      <c r="D479" s="9">
        <v>-9.1700000000000004E-2</v>
      </c>
      <c r="E479" s="9">
        <v>0.13189999999999999</v>
      </c>
      <c r="F479" s="9">
        <v>4.4000000000000003E-3</v>
      </c>
      <c r="G479" s="9">
        <v>-7.4499999999999997E-2</v>
      </c>
      <c r="H479" s="9">
        <v>0.12670000000000001</v>
      </c>
      <c r="I479" s="9">
        <v>2.5999999999999999E-3</v>
      </c>
      <c r="J479" s="9">
        <v>3.0499999999999999E-2</v>
      </c>
      <c r="K479" s="9">
        <v>1.7999999999999999E-2</v>
      </c>
      <c r="L479" s="9">
        <v>6.3899999999999998E-2</v>
      </c>
      <c r="M479" s="9">
        <v>-8.5900000000000004E-2</v>
      </c>
      <c r="N479" s="9">
        <v>0.15970000000000001</v>
      </c>
      <c r="O479" s="9">
        <v>0.21579999999999999</v>
      </c>
      <c r="P479" s="9">
        <v>3.85E-2</v>
      </c>
      <c r="Q479" s="9">
        <v>0.15459999999999999</v>
      </c>
      <c r="R479" s="9">
        <v>3.2500000000000001E-2</v>
      </c>
      <c r="S479" s="9">
        <v>1.47E-2</v>
      </c>
      <c r="T479" s="9">
        <v>-2.7799999999999998E-2</v>
      </c>
      <c r="U479" s="9">
        <v>2.5000000000000001E-2</v>
      </c>
      <c r="V479" s="9">
        <v>-1.3599999999999999E-2</v>
      </c>
      <c r="W479" s="9">
        <v>0.14849999999999999</v>
      </c>
    </row>
    <row r="480" spans="1:23">
      <c r="A480" s="9">
        <v>200001</v>
      </c>
      <c r="B480" s="9">
        <v>-4.7399999999999998E-2</v>
      </c>
      <c r="C480" s="9">
        <v>4.3700000000000003E-2</v>
      </c>
      <c r="D480" s="9">
        <v>2.5999999999999999E-3</v>
      </c>
      <c r="E480" s="9">
        <v>1.8800000000000001E-2</v>
      </c>
      <c r="F480" s="9">
        <v>4.1000000000000003E-3</v>
      </c>
      <c r="G480" s="9">
        <v>-5.6800000000000003E-2</v>
      </c>
      <c r="H480" s="9">
        <v>0.1908</v>
      </c>
      <c r="I480" s="9">
        <v>1.5800000000000002E-2</v>
      </c>
      <c r="J480" s="9">
        <v>-0.1105</v>
      </c>
      <c r="K480" s="9">
        <v>-9.01E-2</v>
      </c>
      <c r="L480" s="9">
        <v>-9.3899999999999997E-2</v>
      </c>
      <c r="M480" s="9">
        <v>3.15E-2</v>
      </c>
      <c r="N480" s="9">
        <v>-0.15160000000000001</v>
      </c>
      <c r="O480" s="9">
        <v>-3.1800000000000002E-2</v>
      </c>
      <c r="P480" s="9">
        <v>-9.9099999999999994E-2</v>
      </c>
      <c r="Q480" s="9">
        <v>-1.9999999999999901E-4</v>
      </c>
      <c r="R480" s="9">
        <v>-7.7000000000000002E-3</v>
      </c>
      <c r="S480" s="9">
        <v>-0.1008</v>
      </c>
      <c r="T480" s="9">
        <v>5.3400000000000003E-2</v>
      </c>
      <c r="U480" s="9">
        <v>-0.1341</v>
      </c>
      <c r="V480" s="9">
        <v>-4.8399999999999999E-2</v>
      </c>
      <c r="W480" s="9">
        <v>-7.1599999999999997E-2</v>
      </c>
    </row>
    <row r="481" spans="1:23">
      <c r="A481" s="9">
        <v>200002</v>
      </c>
      <c r="B481" s="9">
        <v>2.4500000000000001E-2</v>
      </c>
      <c r="C481" s="9">
        <v>0.22020000000000001</v>
      </c>
      <c r="D481" s="9">
        <v>-0.12609999999999999</v>
      </c>
      <c r="E481" s="9">
        <v>0.18390000000000001</v>
      </c>
      <c r="F481" s="9">
        <v>4.3E-3</v>
      </c>
      <c r="G481" s="9">
        <v>-9.7900000000000001E-2</v>
      </c>
      <c r="H481" s="9">
        <v>-3.9100000000000003E-2</v>
      </c>
      <c r="I481" s="9">
        <v>-5.4100000000000002E-2</v>
      </c>
      <c r="J481" s="9">
        <v>-0.1195</v>
      </c>
      <c r="K481" s="9">
        <v>-4.5699999999999998E-2</v>
      </c>
      <c r="L481" s="9">
        <v>-7.8600000000000003E-2</v>
      </c>
      <c r="M481" s="9">
        <v>-0.1048</v>
      </c>
      <c r="N481" s="9">
        <v>-1.2699999999999999E-2</v>
      </c>
      <c r="O481" s="9">
        <v>6.4100000000000004E-2</v>
      </c>
      <c r="P481" s="9">
        <v>-0.12039999999999999</v>
      </c>
      <c r="Q481" s="9">
        <v>0.18840000000000001</v>
      </c>
      <c r="R481" s="9">
        <v>-8.2900000000000001E-2</v>
      </c>
      <c r="S481" s="9">
        <v>-6.5699999999999995E-2</v>
      </c>
      <c r="T481" s="9">
        <v>-7.6899999999999996E-2</v>
      </c>
      <c r="U481" s="9">
        <v>-6.5100000000000005E-2</v>
      </c>
      <c r="V481" s="9">
        <v>-8.9099999999999999E-2</v>
      </c>
      <c r="W481" s="9">
        <v>4.7E-2</v>
      </c>
    </row>
    <row r="482" spans="1:23">
      <c r="A482" s="9">
        <v>200003</v>
      </c>
      <c r="B482" s="9">
        <v>5.1999999999999998E-2</v>
      </c>
      <c r="C482" s="9">
        <v>-0.1641</v>
      </c>
      <c r="D482" s="9">
        <v>7.6499999999999999E-2</v>
      </c>
      <c r="E482" s="9">
        <v>-6.8400000000000002E-2</v>
      </c>
      <c r="F482" s="9">
        <v>4.7000000000000002E-3</v>
      </c>
      <c r="G482" s="9">
        <v>4.53E-2</v>
      </c>
      <c r="H482" s="9">
        <v>-3.9100000000000003E-2</v>
      </c>
      <c r="I482" s="9">
        <v>0.1293</v>
      </c>
      <c r="J482" s="9">
        <v>0.2069</v>
      </c>
      <c r="K482" s="9">
        <v>2.18E-2</v>
      </c>
      <c r="L482" s="9">
        <v>0.1202</v>
      </c>
      <c r="M482" s="9">
        <v>5.0000000000000001E-3</v>
      </c>
      <c r="N482" s="9">
        <v>0.1144</v>
      </c>
      <c r="O482" s="9">
        <v>3.0200000000000001E-2</v>
      </c>
      <c r="P482" s="9">
        <v>0.12909999999999999</v>
      </c>
      <c r="Q482" s="9">
        <v>7.8E-2</v>
      </c>
      <c r="R482" s="9">
        <v>9.7299999999999998E-2</v>
      </c>
      <c r="S482" s="9">
        <v>0.1101</v>
      </c>
      <c r="T482" s="9">
        <v>5.2999999999999999E-2</v>
      </c>
      <c r="U482" s="9">
        <v>0.14610000000000001</v>
      </c>
      <c r="V482" s="9">
        <v>0.16209999999999999</v>
      </c>
      <c r="W482" s="9">
        <v>2.4899999999999999E-2</v>
      </c>
    </row>
    <row r="483" spans="1:23">
      <c r="A483" s="9">
        <v>200004</v>
      </c>
      <c r="B483" s="9">
        <v>-6.4000000000000001E-2</v>
      </c>
      <c r="C483" s="9">
        <v>-7.6999999999999999E-2</v>
      </c>
      <c r="D483" s="9">
        <v>9.0899999999999995E-2</v>
      </c>
      <c r="E483" s="9">
        <v>-8.5000000000000006E-2</v>
      </c>
      <c r="F483" s="9">
        <v>4.5999999999999999E-3</v>
      </c>
      <c r="G483" s="9">
        <v>-2.8999999999999998E-3</v>
      </c>
      <c r="H483" s="9">
        <v>-0.11700000000000001</v>
      </c>
      <c r="I483" s="9">
        <v>-2.01E-2</v>
      </c>
      <c r="J483" s="9">
        <v>4.1500000000000002E-2</v>
      </c>
      <c r="K483" s="9">
        <v>0.01</v>
      </c>
      <c r="L483" s="9">
        <v>-4.8399999999999999E-2</v>
      </c>
      <c r="M483" s="9">
        <v>8.3900000000000002E-2</v>
      </c>
      <c r="N483" s="9">
        <v>-7.0499999999999993E-2</v>
      </c>
      <c r="O483" s="9">
        <v>-1.2999999999999999E-2</v>
      </c>
      <c r="P483" s="9">
        <v>1.7100000000000001E-2</v>
      </c>
      <c r="Q483" s="9">
        <v>-4.1399999999999999E-2</v>
      </c>
      <c r="R483" s="9">
        <v>9.8699999999999996E-2</v>
      </c>
      <c r="S483" s="9">
        <v>4.4299999999999999E-2</v>
      </c>
      <c r="T483" s="9">
        <v>7.1400000000000005E-2</v>
      </c>
      <c r="U483" s="9">
        <v>-3.73E-2</v>
      </c>
      <c r="V483" s="9">
        <v>-4.7100000000000003E-2</v>
      </c>
      <c r="W483" s="9">
        <v>-0.11509999999999999</v>
      </c>
    </row>
    <row r="484" spans="1:23">
      <c r="A484" s="9">
        <v>200005</v>
      </c>
      <c r="B484" s="9">
        <v>-4.4200000000000003E-2</v>
      </c>
      <c r="C484" s="9">
        <v>-4.8599999999999997E-2</v>
      </c>
      <c r="D484" s="9">
        <v>3.7199999999999997E-2</v>
      </c>
      <c r="E484" s="9">
        <v>-9.0700000000000003E-2</v>
      </c>
      <c r="F484" s="9">
        <v>5.0000000000000001E-3</v>
      </c>
      <c r="G484" s="9">
        <v>0.13</v>
      </c>
      <c r="H484" s="9">
        <v>-7.9899999999999999E-2</v>
      </c>
      <c r="I484" s="9">
        <v>9.8400000000000001E-2</v>
      </c>
      <c r="J484" s="9">
        <v>-5.2200000000000003E-2</v>
      </c>
      <c r="K484" s="9">
        <v>-1.6400000000000001E-2</v>
      </c>
      <c r="L484" s="9">
        <v>1E-4</v>
      </c>
      <c r="M484" s="9">
        <v>6.1199999999999997E-2</v>
      </c>
      <c r="N484" s="9">
        <v>-0.105</v>
      </c>
      <c r="O484" s="9">
        <v>-5.4199999999999998E-2</v>
      </c>
      <c r="P484" s="9">
        <v>-2.92E-2</v>
      </c>
      <c r="Q484" s="9">
        <v>-9.7299999999999998E-2</v>
      </c>
      <c r="R484" s="9">
        <v>-0.14710000000000001</v>
      </c>
      <c r="S484" s="9">
        <v>-2.5700000000000001E-2</v>
      </c>
      <c r="T484" s="9">
        <v>3.4000000000000002E-2</v>
      </c>
      <c r="U484" s="9">
        <v>-2.2200000000000001E-2</v>
      </c>
      <c r="V484" s="9">
        <v>4.5600000000000002E-2</v>
      </c>
      <c r="W484" s="9">
        <v>-8.48E-2</v>
      </c>
    </row>
    <row r="485" spans="1:23">
      <c r="A485" s="9">
        <v>200006</v>
      </c>
      <c r="B485" s="9">
        <v>4.6399999999999997E-2</v>
      </c>
      <c r="C485" s="9">
        <v>0.13689999999999999</v>
      </c>
      <c r="D485" s="9">
        <v>-0.1003</v>
      </c>
      <c r="E485" s="9">
        <v>0.16520000000000001</v>
      </c>
      <c r="F485" s="9">
        <v>4.0000000000000001E-3</v>
      </c>
      <c r="G485" s="9">
        <v>3.6400000000000002E-2</v>
      </c>
      <c r="H485" s="9">
        <v>5.6300000000000003E-2</v>
      </c>
      <c r="I485" s="9">
        <v>-7.0400000000000004E-2</v>
      </c>
      <c r="J485" s="9">
        <v>-7.6899999999999996E-2</v>
      </c>
      <c r="K485" s="9">
        <v>-2.2100000000000002E-2</v>
      </c>
      <c r="L485" s="9">
        <v>-6.83E-2</v>
      </c>
      <c r="M485" s="9">
        <v>8.0600000000000005E-2</v>
      </c>
      <c r="N485" s="9">
        <v>-5.4999999999999997E-3</v>
      </c>
      <c r="O485" s="9">
        <v>0.14929999999999999</v>
      </c>
      <c r="P485" s="9">
        <v>-6.7900000000000002E-2</v>
      </c>
      <c r="Q485" s="9">
        <v>0.105</v>
      </c>
      <c r="R485" s="9">
        <v>-0.1196</v>
      </c>
      <c r="S485" s="9">
        <v>-6.3700000000000007E-2</v>
      </c>
      <c r="T485" s="9">
        <v>-5.16E-2</v>
      </c>
      <c r="U485" s="9">
        <v>-3.0200000000000001E-2</v>
      </c>
      <c r="V485" s="9">
        <v>-4.41E-2</v>
      </c>
      <c r="W485" s="9">
        <v>7.0400000000000004E-2</v>
      </c>
    </row>
    <row r="486" spans="1:23">
      <c r="A486" s="9">
        <v>200007</v>
      </c>
      <c r="B486" s="9">
        <v>-2.5100000000000001E-2</v>
      </c>
      <c r="C486" s="9">
        <v>-2.7900000000000001E-2</v>
      </c>
      <c r="D486" s="9">
        <v>8.4900000000000003E-2</v>
      </c>
      <c r="E486" s="9">
        <v>-1.1999999999999999E-3</v>
      </c>
      <c r="F486" s="9">
        <v>4.7999999999999996E-3</v>
      </c>
      <c r="G486" s="9">
        <v>1.4E-2</v>
      </c>
      <c r="H486" s="9">
        <v>-5.1999999999999998E-2</v>
      </c>
      <c r="I486" s="9">
        <v>-1.8700000000000001E-2</v>
      </c>
      <c r="J486" s="9">
        <v>5.28E-2</v>
      </c>
      <c r="K486" s="9">
        <v>-4.3200000000000002E-2</v>
      </c>
      <c r="L486" s="9">
        <v>-1.8E-3</v>
      </c>
      <c r="M486" s="9">
        <v>-7.3200000000000001E-2</v>
      </c>
      <c r="N486" s="9">
        <v>-9.7999999999999997E-3</v>
      </c>
      <c r="O486" s="9">
        <v>-6.4799999999999996E-2</v>
      </c>
      <c r="P486" s="9">
        <v>3.5700000000000003E-2</v>
      </c>
      <c r="Q486" s="9">
        <v>-2.29E-2</v>
      </c>
      <c r="R486" s="9">
        <v>5.0299999999999997E-2</v>
      </c>
      <c r="S486" s="9">
        <v>6.4000000000000001E-2</v>
      </c>
      <c r="T486" s="9">
        <v>3.95E-2</v>
      </c>
      <c r="U486" s="9">
        <v>-4.0099999999999997E-2</v>
      </c>
      <c r="V486" s="9">
        <v>8.4199999999999997E-2</v>
      </c>
      <c r="W486" s="9">
        <v>-6.4100000000000004E-2</v>
      </c>
    </row>
    <row r="487" spans="1:23">
      <c r="A487" s="9">
        <v>200008</v>
      </c>
      <c r="B487" s="9">
        <v>7.0300000000000001E-2</v>
      </c>
      <c r="C487" s="9">
        <v>-9.1999999999999998E-3</v>
      </c>
      <c r="D487" s="9">
        <v>-1.23E-2</v>
      </c>
      <c r="E487" s="9">
        <v>5.6800000000000003E-2</v>
      </c>
      <c r="F487" s="9">
        <v>5.0000000000000001E-3</v>
      </c>
      <c r="G487" s="9">
        <v>-6.1699999999999998E-2</v>
      </c>
      <c r="H487" s="9">
        <v>5.6500000000000002E-2</v>
      </c>
      <c r="I487" s="9">
        <v>9.1899999999999996E-2</v>
      </c>
      <c r="J487" s="9">
        <v>1.0699999999999999E-2</v>
      </c>
      <c r="K487" s="9">
        <v>4.3200000000000002E-2</v>
      </c>
      <c r="L487" s="9">
        <v>1.4500000000000001E-2</v>
      </c>
      <c r="M487" s="9">
        <v>6.3E-3</v>
      </c>
      <c r="N487" s="9">
        <v>-1.3100000000000001E-2</v>
      </c>
      <c r="O487" s="9">
        <v>0.2407</v>
      </c>
      <c r="P487" s="9">
        <v>8.3500000000000005E-2</v>
      </c>
      <c r="Q487" s="9">
        <v>0.1353</v>
      </c>
      <c r="R487" s="9">
        <v>4.3200000000000002E-2</v>
      </c>
      <c r="S487" s="9">
        <v>1.1599999999999999E-2</v>
      </c>
      <c r="T487" s="9">
        <v>0.11219999999999999</v>
      </c>
      <c r="U487" s="9">
        <v>-5.4199999999999998E-2</v>
      </c>
      <c r="V487" s="9">
        <v>9.69E-2</v>
      </c>
      <c r="W487" s="9">
        <v>6.6900000000000001E-2</v>
      </c>
    </row>
    <row r="488" spans="1:23">
      <c r="A488" s="9">
        <v>200009</v>
      </c>
      <c r="B488" s="9">
        <v>-5.45E-2</v>
      </c>
      <c r="C488" s="9">
        <v>-1.9400000000000001E-2</v>
      </c>
      <c r="D488" s="9">
        <v>6.8000000000000005E-2</v>
      </c>
      <c r="E488" s="9">
        <v>2.1499999999999998E-2</v>
      </c>
      <c r="F488" s="9">
        <v>5.1000000000000004E-3</v>
      </c>
      <c r="G488" s="9">
        <v>4.6300000000000001E-2</v>
      </c>
      <c r="H488" s="9">
        <v>-7.0199999999999999E-2</v>
      </c>
      <c r="I488" s="9">
        <v>4.1500000000000002E-2</v>
      </c>
      <c r="J488" s="9">
        <v>-6.7000000000000002E-3</v>
      </c>
      <c r="K488" s="9">
        <v>-0.13189999999999999</v>
      </c>
      <c r="L488" s="9">
        <v>-5.2299999999999999E-2</v>
      </c>
      <c r="M488" s="9">
        <v>4.9000000000000002E-2</v>
      </c>
      <c r="N488" s="9">
        <v>3.0499999999999999E-2</v>
      </c>
      <c r="O488" s="9">
        <v>-0.12620000000000001</v>
      </c>
      <c r="P488" s="9">
        <v>-6.4500000000000002E-2</v>
      </c>
      <c r="Q488" s="9">
        <v>-0.18659999999999999</v>
      </c>
      <c r="R488" s="9">
        <v>-4.9599999999999998E-2</v>
      </c>
      <c r="S488" s="9">
        <v>2.2700000000000001E-2</v>
      </c>
      <c r="T488" s="9">
        <v>9.1200000000000003E-2</v>
      </c>
      <c r="U488" s="9">
        <v>1.0500000000000001E-2</v>
      </c>
      <c r="V488" s="9">
        <v>1.78E-2</v>
      </c>
      <c r="W488" s="9">
        <v>-7.0800000000000002E-2</v>
      </c>
    </row>
    <row r="489" spans="1:23">
      <c r="A489" s="9">
        <v>200010</v>
      </c>
      <c r="B489" s="9">
        <v>-2.76E-2</v>
      </c>
      <c r="C489" s="9">
        <v>-3.6200000000000003E-2</v>
      </c>
      <c r="D489" s="9">
        <v>4.8099999999999997E-2</v>
      </c>
      <c r="E489" s="9">
        <v>-4.6899999999999997E-2</v>
      </c>
      <c r="F489" s="9">
        <v>5.5999999999999999E-3</v>
      </c>
      <c r="G489" s="9">
        <v>6.8099999999999994E-2</v>
      </c>
      <c r="H489" s="9">
        <v>-4.2200000000000001E-2</v>
      </c>
      <c r="I489" s="9">
        <v>-4.2000000000000003E-2</v>
      </c>
      <c r="J489" s="9">
        <v>2.52E-2</v>
      </c>
      <c r="K489" s="9">
        <v>3.5000000000000001E-3</v>
      </c>
      <c r="L489" s="9">
        <v>3.9E-2</v>
      </c>
      <c r="M489" s="9">
        <v>6.3299999999999995E-2</v>
      </c>
      <c r="N489" s="9">
        <v>-7.46E-2</v>
      </c>
      <c r="O489" s="9">
        <v>-0.126</v>
      </c>
      <c r="P489" s="9">
        <v>3.1E-2</v>
      </c>
      <c r="Q489" s="9">
        <v>-5.74E-2</v>
      </c>
      <c r="R489" s="9">
        <v>2.1000000000000001E-2</v>
      </c>
      <c r="S489" s="9">
        <v>9.6799999999999997E-2</v>
      </c>
      <c r="T489" s="9">
        <v>-2.8000000000000001E-2</v>
      </c>
      <c r="U489" s="9">
        <v>1.0999999999999999E-2</v>
      </c>
      <c r="V489" s="9">
        <v>-8.8000000000000005E-3</v>
      </c>
      <c r="W489" s="9">
        <v>-5.4300000000000001E-2</v>
      </c>
    </row>
    <row r="490" spans="1:23">
      <c r="A490" s="9">
        <v>200011</v>
      </c>
      <c r="B490" s="9">
        <v>-0.1072</v>
      </c>
      <c r="C490" s="9">
        <v>-3.15E-2</v>
      </c>
      <c r="D490" s="9">
        <v>0.1232</v>
      </c>
      <c r="E490" s="9">
        <v>-2.5000000000000001E-2</v>
      </c>
      <c r="F490" s="9">
        <v>5.1000000000000004E-3</v>
      </c>
      <c r="G490" s="9">
        <v>3.95E-2</v>
      </c>
      <c r="H490" s="9">
        <v>3.78E-2</v>
      </c>
      <c r="I490" s="9">
        <v>-5.0200000000000002E-2</v>
      </c>
      <c r="J490" s="9">
        <v>2.7799999999999998E-2</v>
      </c>
      <c r="K490" s="9">
        <v>-4.99E-2</v>
      </c>
      <c r="L490" s="9">
        <v>-1.2999999999999999E-2</v>
      </c>
      <c r="M490" s="9">
        <v>2.2700000000000001E-2</v>
      </c>
      <c r="N490" s="9">
        <v>-5.9299999999999999E-2</v>
      </c>
      <c r="O490" s="9">
        <v>-0.16170000000000001</v>
      </c>
      <c r="P490" s="9">
        <v>-7.9000000000000001E-2</v>
      </c>
      <c r="Q490" s="9">
        <v>-0.2387</v>
      </c>
      <c r="R490" s="9">
        <v>-0.1313</v>
      </c>
      <c r="S490" s="9">
        <v>-5.7000000000000002E-3</v>
      </c>
      <c r="T490" s="9">
        <v>2.5899999999999999E-2</v>
      </c>
      <c r="U490" s="9">
        <v>8.8999999999999999E-3</v>
      </c>
      <c r="V490" s="9">
        <v>-5.79E-2</v>
      </c>
      <c r="W490" s="9">
        <v>-0.15160000000000001</v>
      </c>
    </row>
    <row r="491" spans="1:23">
      <c r="A491" s="9">
        <v>200012</v>
      </c>
      <c r="B491" s="9">
        <v>1.1900000000000001E-2</v>
      </c>
      <c r="C491" s="9">
        <v>1.52E-2</v>
      </c>
      <c r="D491" s="9">
        <v>6.1699999999999998E-2</v>
      </c>
      <c r="E491" s="9">
        <v>6.8400000000000002E-2</v>
      </c>
      <c r="F491" s="9">
        <v>5.0000000000000001E-3</v>
      </c>
      <c r="G491" s="9">
        <v>1.6199999999999999E-2</v>
      </c>
      <c r="H491" s="9">
        <v>8.9599999999999999E-2</v>
      </c>
      <c r="I491" s="9">
        <v>8.9499999999999996E-2</v>
      </c>
      <c r="J491" s="9">
        <v>0.1399</v>
      </c>
      <c r="K491" s="9">
        <v>4.6800000000000001E-2</v>
      </c>
      <c r="L491" s="9">
        <v>0.1173</v>
      </c>
      <c r="M491" s="9">
        <v>3.3000000000000002E-2</v>
      </c>
      <c r="N491" s="9">
        <v>0.1336</v>
      </c>
      <c r="O491" s="9">
        <v>1.37E-2</v>
      </c>
      <c r="P491" s="9">
        <v>8.6900000000000005E-2</v>
      </c>
      <c r="Q491" s="9">
        <v>-6.9699999999999998E-2</v>
      </c>
      <c r="R491" s="9">
        <v>2.5000000000000001E-3</v>
      </c>
      <c r="S491" s="9">
        <v>7.9000000000000008E-3</v>
      </c>
      <c r="T491" s="9">
        <v>6.08E-2</v>
      </c>
      <c r="U491" s="9">
        <v>1.89E-2</v>
      </c>
      <c r="V491" s="9">
        <v>9.6100000000000005E-2</v>
      </c>
      <c r="W491" s="9">
        <v>-2.64E-2</v>
      </c>
    </row>
    <row r="492" spans="1:23">
      <c r="A492" s="9">
        <v>200101</v>
      </c>
      <c r="B492" s="9">
        <v>3.1300000000000001E-2</v>
      </c>
      <c r="C492" s="9">
        <v>7.0999999999999994E-2</v>
      </c>
      <c r="D492" s="9">
        <v>-5.74E-2</v>
      </c>
      <c r="E492" s="9">
        <v>-0.2495</v>
      </c>
      <c r="F492" s="9">
        <v>5.4000000000000003E-3</v>
      </c>
      <c r="G492" s="9">
        <v>-5.0700000000000002E-2</v>
      </c>
      <c r="H492" s="9">
        <v>1.0800000000000001E-2</v>
      </c>
      <c r="I492" s="9">
        <v>-4.1599999999999998E-2</v>
      </c>
      <c r="J492" s="9">
        <v>4.0500000000000001E-2</v>
      </c>
      <c r="K492" s="9">
        <v>9.4700000000000006E-2</v>
      </c>
      <c r="L492" s="9">
        <v>-4.9599999999999998E-2</v>
      </c>
      <c r="M492" s="9">
        <v>-9.3700000000000006E-2</v>
      </c>
      <c r="N492" s="9">
        <v>2.5000000000000001E-2</v>
      </c>
      <c r="O492" s="9">
        <v>5.3800000000000001E-2</v>
      </c>
      <c r="P492" s="9">
        <v>1.23E-2</v>
      </c>
      <c r="Q492" s="9">
        <v>0.12640000000000001</v>
      </c>
      <c r="R492" s="9">
        <v>0.12740000000000001</v>
      </c>
      <c r="S492" s="9">
        <v>2.8999999999999998E-3</v>
      </c>
      <c r="T492" s="9">
        <v>-0.11310000000000001</v>
      </c>
      <c r="U492" s="9">
        <v>8.1699999999999995E-2</v>
      </c>
      <c r="V492" s="9">
        <v>-1.03E-2</v>
      </c>
      <c r="W492" s="9">
        <v>9.2100000000000001E-2</v>
      </c>
    </row>
    <row r="493" spans="1:23">
      <c r="A493" s="9">
        <v>200102</v>
      </c>
      <c r="B493" s="9">
        <v>-0.10050000000000001</v>
      </c>
      <c r="C493" s="9">
        <v>-1.18E-2</v>
      </c>
      <c r="D493" s="9">
        <v>0.1389</v>
      </c>
      <c r="E493" s="9">
        <v>0.1245</v>
      </c>
      <c r="F493" s="9">
        <v>3.8E-3</v>
      </c>
      <c r="G493" s="9">
        <v>-1.95E-2</v>
      </c>
      <c r="H493" s="9">
        <v>4.48E-2</v>
      </c>
      <c r="I493" s="9">
        <v>-1.61E-2</v>
      </c>
      <c r="J493" s="9">
        <v>-0.11</v>
      </c>
      <c r="K493" s="9">
        <v>5.4000000000000003E-3</v>
      </c>
      <c r="L493" s="9">
        <v>-1.7600000000000001E-2</v>
      </c>
      <c r="M493" s="9">
        <v>-4.0000000000000002E-4</v>
      </c>
      <c r="N493" s="9">
        <v>-4.9399999999999999E-2</v>
      </c>
      <c r="O493" s="9">
        <v>-0.23769999999999999</v>
      </c>
      <c r="P493" s="9">
        <v>-4.1000000000000003E-3</v>
      </c>
      <c r="Q493" s="9">
        <v>-0.2878</v>
      </c>
      <c r="R493" s="9">
        <v>-1.41E-2</v>
      </c>
      <c r="S493" s="9">
        <v>-2.4500000000000001E-2</v>
      </c>
      <c r="T493" s="9">
        <v>5.8599999999999999E-2</v>
      </c>
      <c r="U493" s="9">
        <v>-5.5E-2</v>
      </c>
      <c r="V493" s="9">
        <v>-5.67E-2</v>
      </c>
      <c r="W493" s="9">
        <v>-0.11070000000000001</v>
      </c>
    </row>
    <row r="494" spans="1:23">
      <c r="A494" s="9">
        <v>200103</v>
      </c>
      <c r="B494" s="9">
        <v>-7.2599999999999998E-2</v>
      </c>
      <c r="C494" s="9">
        <v>5.4999999999999997E-3</v>
      </c>
      <c r="D494" s="9">
        <v>6.3399999999999998E-2</v>
      </c>
      <c r="E494" s="9">
        <v>8.3799999999999999E-2</v>
      </c>
      <c r="F494" s="9">
        <v>4.1999999999999997E-3</v>
      </c>
      <c r="G494" s="9">
        <v>-6.0299999999999999E-2</v>
      </c>
      <c r="H494" s="9">
        <v>6.9999999999999999E-4</v>
      </c>
      <c r="I494" s="9">
        <v>-1.6799999999999999E-2</v>
      </c>
      <c r="J494" s="9">
        <v>-1.9800000000000002E-2</v>
      </c>
      <c r="K494" s="9">
        <v>-3.7100000000000001E-2</v>
      </c>
      <c r="L494" s="9">
        <v>-5.1499999999999997E-2</v>
      </c>
      <c r="M494" s="9">
        <v>-7.2700000000000001E-2</v>
      </c>
      <c r="N494" s="9">
        <v>-1E-3</v>
      </c>
      <c r="O494" s="9">
        <v>-8.8300000000000003E-2</v>
      </c>
      <c r="P494" s="9">
        <v>-2.6499999999999999E-2</v>
      </c>
      <c r="Q494" s="9">
        <v>-0.1305</v>
      </c>
      <c r="R494" s="9">
        <v>-2.8000000000000001E-2</v>
      </c>
      <c r="S494" s="9">
        <v>-5.1200000000000002E-2</v>
      </c>
      <c r="T494" s="9">
        <v>1.2200000000000001E-2</v>
      </c>
      <c r="U494" s="9">
        <v>-3.5400000000000001E-2</v>
      </c>
      <c r="V494" s="9">
        <v>-3.4599999999999999E-2</v>
      </c>
      <c r="W494" s="9">
        <v>-0.1032</v>
      </c>
    </row>
    <row r="495" spans="1:23">
      <c r="A495" s="9">
        <v>200104</v>
      </c>
      <c r="B495" s="9">
        <v>7.9399999999999998E-2</v>
      </c>
      <c r="C495" s="9">
        <v>2.8999999999999998E-3</v>
      </c>
      <c r="D495" s="9">
        <v>-4.36E-2</v>
      </c>
      <c r="E495" s="9">
        <v>-8.0799999999999997E-2</v>
      </c>
      <c r="F495" s="9">
        <v>3.8999999999999998E-3</v>
      </c>
      <c r="G495" s="9">
        <v>-1.89E-2</v>
      </c>
      <c r="H495" s="9">
        <v>7.6399999999999996E-2</v>
      </c>
      <c r="I495" s="9">
        <v>9.8299999999999998E-2</v>
      </c>
      <c r="J495" s="9">
        <v>6.3200000000000006E-2</v>
      </c>
      <c r="K495" s="9">
        <v>3.4200000000000001E-2</v>
      </c>
      <c r="L495" s="9">
        <v>6.4299999999999996E-2</v>
      </c>
      <c r="M495" s="9">
        <v>2.98E-2</v>
      </c>
      <c r="N495" s="9">
        <v>4.8399999999999999E-2</v>
      </c>
      <c r="O495" s="9">
        <v>0.12939999999999999</v>
      </c>
      <c r="P495" s="9">
        <v>6.0900000000000003E-2</v>
      </c>
      <c r="Q495" s="9">
        <v>0.1666</v>
      </c>
      <c r="R495" s="9">
        <v>8.1699999999999995E-2</v>
      </c>
      <c r="S495" s="9">
        <v>6.2399999999999997E-2</v>
      </c>
      <c r="T495" s="9">
        <v>5.0700000000000002E-2</v>
      </c>
      <c r="U495" s="9">
        <v>3.85E-2</v>
      </c>
      <c r="V495" s="9">
        <v>3.5799999999999998E-2</v>
      </c>
      <c r="W495" s="9">
        <v>0.1062</v>
      </c>
    </row>
    <row r="496" spans="1:23">
      <c r="A496" s="9">
        <v>200105</v>
      </c>
      <c r="B496" s="9">
        <v>7.1999999999999998E-3</v>
      </c>
      <c r="C496" s="9">
        <v>0.03</v>
      </c>
      <c r="D496" s="9">
        <v>2.7699999999999999E-2</v>
      </c>
      <c r="E496" s="9">
        <v>2.3800000000000002E-2</v>
      </c>
      <c r="F496" s="9">
        <v>3.2000000000000002E-3</v>
      </c>
      <c r="G496" s="9">
        <v>3.3099999999999997E-2</v>
      </c>
      <c r="H496" s="9">
        <v>4.9399999999999999E-2</v>
      </c>
      <c r="I496" s="9">
        <v>-1.32E-2</v>
      </c>
      <c r="J496" s="9">
        <v>3.32E-2</v>
      </c>
      <c r="K496" s="9">
        <v>6.1100000000000002E-2</v>
      </c>
      <c r="L496" s="9">
        <v>2.0500000000000001E-2</v>
      </c>
      <c r="M496" s="9">
        <v>2.58E-2</v>
      </c>
      <c r="N496" s="9">
        <v>3.4500000000000003E-2</v>
      </c>
      <c r="O496" s="9">
        <v>-8.0000000000000004E-4</v>
      </c>
      <c r="P496" s="9">
        <v>5.3199999999999997E-2</v>
      </c>
      <c r="Q496" s="9">
        <v>-5.2299999999999999E-2</v>
      </c>
      <c r="R496" s="9">
        <v>-4.0899999999999999E-2</v>
      </c>
      <c r="S496" s="9">
        <v>3.5900000000000001E-2</v>
      </c>
      <c r="T496" s="9">
        <v>-3.0999999999999999E-3</v>
      </c>
      <c r="U496" s="9">
        <v>6.7999999999999996E-3</v>
      </c>
      <c r="V496" s="9">
        <v>3.5200000000000002E-2</v>
      </c>
      <c r="W496" s="9">
        <v>7.7000000000000002E-3</v>
      </c>
    </row>
    <row r="497" spans="1:23">
      <c r="A497" s="9">
        <v>200106</v>
      </c>
      <c r="B497" s="9">
        <v>-1.9400000000000001E-2</v>
      </c>
      <c r="C497" s="9">
        <v>6.4299999999999996E-2</v>
      </c>
      <c r="D497" s="9">
        <v>-2.2700000000000001E-2</v>
      </c>
      <c r="E497" s="9">
        <v>3.5999999999999999E-3</v>
      </c>
      <c r="F497" s="9">
        <v>2.8E-3</v>
      </c>
      <c r="G497" s="9">
        <v>-2.8400000000000002E-2</v>
      </c>
      <c r="H497" s="9">
        <v>-6.2100000000000002E-2</v>
      </c>
      <c r="I497" s="9">
        <v>-7.9500000000000001E-2</v>
      </c>
      <c r="J497" s="9">
        <v>-2.0799999999999999E-2</v>
      </c>
      <c r="K497" s="9">
        <v>-1E-4</v>
      </c>
      <c r="L497" s="9">
        <v>-2.8400000000000002E-2</v>
      </c>
      <c r="M497" s="9">
        <v>-4.41E-2</v>
      </c>
      <c r="N497" s="9">
        <v>-2.07E-2</v>
      </c>
      <c r="O497" s="9">
        <v>-7.2999999999999995E-2</v>
      </c>
      <c r="P497" s="9">
        <v>-8.5000000000000006E-3</v>
      </c>
      <c r="Q497" s="9">
        <v>-1.7100000000000001E-2</v>
      </c>
      <c r="R497" s="9">
        <v>4.48E-2</v>
      </c>
      <c r="S497" s="9">
        <v>-7.5999999999999998E-2</v>
      </c>
      <c r="T497" s="9">
        <v>-6.5000000000000002E-2</v>
      </c>
      <c r="U497" s="9">
        <v>-3.0599999999999999E-2</v>
      </c>
      <c r="V497" s="9">
        <v>4.1999999999999997E-3</v>
      </c>
      <c r="W497" s="9">
        <v>2.5999999999999999E-3</v>
      </c>
    </row>
    <row r="498" spans="1:23">
      <c r="A498" s="9">
        <v>200107</v>
      </c>
      <c r="B498" s="9">
        <v>-2.1299999999999999E-2</v>
      </c>
      <c r="C498" s="9">
        <v>-4.2299999999999997E-2</v>
      </c>
      <c r="D498" s="9">
        <v>5.6399999999999999E-2</v>
      </c>
      <c r="E498" s="9">
        <v>5.5E-2</v>
      </c>
      <c r="F498" s="9">
        <v>3.0000000000000001E-3</v>
      </c>
      <c r="G498" s="9">
        <v>2.1700000000000001E-2</v>
      </c>
      <c r="H498" s="9">
        <v>-7.7200000000000005E-2</v>
      </c>
      <c r="I498" s="9">
        <v>-3.0300000000000001E-2</v>
      </c>
      <c r="J498" s="9">
        <v>1.1900000000000001E-2</v>
      </c>
      <c r="K498" s="9">
        <v>-2.2200000000000001E-2</v>
      </c>
      <c r="L498" s="9">
        <v>-4.1500000000000002E-2</v>
      </c>
      <c r="M498" s="9">
        <v>2.93E-2</v>
      </c>
      <c r="N498" s="9">
        <v>3.78E-2</v>
      </c>
      <c r="O498" s="9">
        <v>-2.46E-2</v>
      </c>
      <c r="P498" s="9">
        <v>-1.8599999999999998E-2</v>
      </c>
      <c r="Q498" s="9">
        <v>-4.5100000000000001E-2</v>
      </c>
      <c r="R498" s="9">
        <v>5.0500000000000003E-2</v>
      </c>
      <c r="S498" s="9">
        <v>1.26E-2</v>
      </c>
      <c r="T498" s="9">
        <v>-3.9600000000000003E-2</v>
      </c>
      <c r="U498" s="9">
        <v>4.5400000000000003E-2</v>
      </c>
      <c r="V498" s="9">
        <v>-1.01E-2</v>
      </c>
      <c r="W498" s="9">
        <v>-5.7500000000000002E-2</v>
      </c>
    </row>
    <row r="499" spans="1:23">
      <c r="A499" s="9">
        <v>200108</v>
      </c>
      <c r="B499" s="9">
        <v>-6.4600000000000005E-2</v>
      </c>
      <c r="C499" s="9">
        <v>2.0799999999999999E-2</v>
      </c>
      <c r="D499" s="9">
        <v>3.4200000000000001E-2</v>
      </c>
      <c r="E499" s="9">
        <v>5.5500000000000001E-2</v>
      </c>
      <c r="F499" s="9">
        <v>3.0999999999999999E-3</v>
      </c>
      <c r="G499" s="9">
        <v>3.85E-2</v>
      </c>
      <c r="H499" s="9">
        <v>3.04E-2</v>
      </c>
      <c r="I499" s="9">
        <v>-4.9599999999999998E-2</v>
      </c>
      <c r="J499" s="9">
        <v>-3.6499999999999998E-2</v>
      </c>
      <c r="K499" s="9">
        <v>1.1999999999999999E-3</v>
      </c>
      <c r="L499" s="9">
        <v>-1.41E-2</v>
      </c>
      <c r="M499" s="9">
        <v>-3.0200000000000001E-2</v>
      </c>
      <c r="N499" s="9">
        <v>-4.2099999999999999E-2</v>
      </c>
      <c r="O499" s="9">
        <v>-6.4399999999999999E-2</v>
      </c>
      <c r="P499" s="9">
        <v>-1.14E-2</v>
      </c>
      <c r="Q499" s="9">
        <v>-0.1026</v>
      </c>
      <c r="R499" s="9">
        <v>-0.13320000000000001</v>
      </c>
      <c r="S499" s="9">
        <v>-4.82E-2</v>
      </c>
      <c r="T499" s="9">
        <v>1.1000000000000001E-3</v>
      </c>
      <c r="U499" s="9">
        <v>-8.1000000000000003E-2</v>
      </c>
      <c r="V499" s="9">
        <v>-5.9900000000000002E-2</v>
      </c>
      <c r="W499" s="9">
        <v>-8.7400000000000005E-2</v>
      </c>
    </row>
    <row r="500" spans="1:23">
      <c r="A500" s="9">
        <v>200109</v>
      </c>
      <c r="B500" s="9">
        <v>-9.2499999999999999E-2</v>
      </c>
      <c r="C500" s="9">
        <v>-6.59E-2</v>
      </c>
      <c r="D500" s="9">
        <v>1.77E-2</v>
      </c>
      <c r="E500" s="9">
        <v>0.11550000000000001</v>
      </c>
      <c r="F500" s="9">
        <v>2.8E-3</v>
      </c>
      <c r="G500" s="9">
        <v>-1.55E-2</v>
      </c>
      <c r="H500" s="9">
        <v>-5.5500000000000001E-2</v>
      </c>
      <c r="I500" s="9">
        <v>-6.5799999999999997E-2</v>
      </c>
      <c r="J500" s="9">
        <v>-0.1721</v>
      </c>
      <c r="K500" s="9">
        <v>-0.17</v>
      </c>
      <c r="L500" s="9">
        <v>-9.5000000000000001E-2</v>
      </c>
      <c r="M500" s="9">
        <v>8.6999999999999994E-3</v>
      </c>
      <c r="N500" s="9">
        <v>-0.1502</v>
      </c>
      <c r="O500" s="9">
        <v>-0.22270000000000001</v>
      </c>
      <c r="P500" s="9">
        <v>-0.16719999999999999</v>
      </c>
      <c r="Q500" s="9">
        <v>-0.24679999999999999</v>
      </c>
      <c r="R500" s="9">
        <v>-0.1545</v>
      </c>
      <c r="S500" s="9">
        <v>-0.17419999999999999</v>
      </c>
      <c r="T500" s="9">
        <v>-6.6699999999999995E-2</v>
      </c>
      <c r="U500" s="9">
        <v>-9.2499999999999999E-2</v>
      </c>
      <c r="V500" s="9">
        <v>-6.2E-2</v>
      </c>
      <c r="W500" s="9">
        <v>-9.7199999999999995E-2</v>
      </c>
    </row>
    <row r="501" spans="1:23">
      <c r="A501" s="9">
        <v>200110</v>
      </c>
      <c r="B501" s="9">
        <v>2.46E-2</v>
      </c>
      <c r="C501" s="9">
        <v>6.88E-2</v>
      </c>
      <c r="D501" s="9">
        <v>-7.0599999999999996E-2</v>
      </c>
      <c r="E501" s="9">
        <v>-8.3799999999999999E-2</v>
      </c>
      <c r="F501" s="9">
        <v>2.2000000000000001E-3</v>
      </c>
      <c r="G501" s="9">
        <v>7.9000000000000008E-3</v>
      </c>
      <c r="H501" s="9">
        <v>1.03E-2</v>
      </c>
      <c r="I501" s="9">
        <v>2.3400000000000001E-2</v>
      </c>
      <c r="J501" s="9">
        <v>7.1300000000000002E-2</v>
      </c>
      <c r="K501" s="9">
        <v>6.0499999999999998E-2</v>
      </c>
      <c r="L501" s="9">
        <v>2.9499999999999998E-2</v>
      </c>
      <c r="M501" s="9">
        <v>3.7000000000000002E-3</v>
      </c>
      <c r="N501" s="9">
        <v>3.27E-2</v>
      </c>
      <c r="O501" s="9">
        <v>2.1999999999999999E-2</v>
      </c>
      <c r="P501" s="9">
        <v>6.83E-2</v>
      </c>
      <c r="Q501" s="9">
        <v>0.18310000000000001</v>
      </c>
      <c r="R501" s="9">
        <v>-1.1000000000000001E-3</v>
      </c>
      <c r="S501" s="9">
        <v>3.95E-2</v>
      </c>
      <c r="T501" s="9">
        <v>1.1900000000000001E-2</v>
      </c>
      <c r="U501" s="9">
        <v>3.5200000000000002E-2</v>
      </c>
      <c r="V501" s="9">
        <v>-1.6E-2</v>
      </c>
      <c r="W501" s="9">
        <v>1.7000000000000001E-2</v>
      </c>
    </row>
    <row r="502" spans="1:23">
      <c r="A502" s="9">
        <v>200111</v>
      </c>
      <c r="B502" s="9">
        <v>7.5399999999999995E-2</v>
      </c>
      <c r="C502" s="9">
        <v>3.2000000000000002E-3</v>
      </c>
      <c r="D502" s="9">
        <v>7.4999999999999997E-3</v>
      </c>
      <c r="E502" s="9">
        <v>-8.5500000000000007E-2</v>
      </c>
      <c r="F502" s="9">
        <v>1.6999999999999999E-3</v>
      </c>
      <c r="G502" s="9">
        <v>4.1999999999999997E-3</v>
      </c>
      <c r="H502" s="9">
        <v>0</v>
      </c>
      <c r="I502" s="9">
        <v>-6.0199999999999997E-2</v>
      </c>
      <c r="J502" s="9">
        <v>9.1999999999999998E-2</v>
      </c>
      <c r="K502" s="9">
        <v>6.2799999999999995E-2</v>
      </c>
      <c r="L502" s="9">
        <v>0.1056</v>
      </c>
      <c r="M502" s="9">
        <v>3.2800000000000003E-2</v>
      </c>
      <c r="N502" s="9">
        <v>0.16159999999999999</v>
      </c>
      <c r="O502" s="9">
        <v>0.15570000000000001</v>
      </c>
      <c r="P502" s="9">
        <v>8.72E-2</v>
      </c>
      <c r="Q502" s="9">
        <v>0.1918</v>
      </c>
      <c r="R502" s="9">
        <v>0.1678</v>
      </c>
      <c r="S502" s="9">
        <v>8.8900000000000007E-2</v>
      </c>
      <c r="T502" s="9">
        <v>-1.7999999999999999E-2</v>
      </c>
      <c r="U502" s="9">
        <v>0.1008</v>
      </c>
      <c r="V502" s="9">
        <v>7.0000000000000007E-2</v>
      </c>
      <c r="W502" s="9">
        <v>9.2600000000000002E-2</v>
      </c>
    </row>
    <row r="503" spans="1:23">
      <c r="A503" s="9">
        <v>200112</v>
      </c>
      <c r="B503" s="9">
        <v>1.61E-2</v>
      </c>
      <c r="C503" s="9">
        <v>5.1299999999999998E-2</v>
      </c>
      <c r="D503" s="9">
        <v>4.4999999999999997E-3</v>
      </c>
      <c r="E503" s="9">
        <v>-4.0000000000000002E-4</v>
      </c>
      <c r="F503" s="9">
        <v>1.5E-3</v>
      </c>
      <c r="G503" s="9">
        <v>2.1700000000000001E-2</v>
      </c>
      <c r="H503" s="9">
        <v>4.6300000000000001E-2</v>
      </c>
      <c r="I503" s="9">
        <v>6.0100000000000001E-2</v>
      </c>
      <c r="J503" s="9">
        <v>7.5399999999999995E-2</v>
      </c>
      <c r="K503" s="9">
        <v>3.78E-2</v>
      </c>
      <c r="L503" s="9">
        <v>-8.8000000000000005E-3</v>
      </c>
      <c r="M503" s="9">
        <v>-3.1099999999999999E-2</v>
      </c>
      <c r="N503" s="9">
        <v>7.7499999999999999E-2</v>
      </c>
      <c r="O503" s="9">
        <v>-2.76E-2</v>
      </c>
      <c r="P503" s="9">
        <v>6.6199999999999995E-2</v>
      </c>
      <c r="Q503" s="9">
        <v>-2.1299999999999999E-2</v>
      </c>
      <c r="R503" s="9">
        <v>-2.3900000000000001E-2</v>
      </c>
      <c r="S503" s="9">
        <v>2.6700000000000002E-2</v>
      </c>
      <c r="T503" s="9">
        <v>3.6999999999999998E-2</v>
      </c>
      <c r="U503" s="9">
        <v>4.0899999999999999E-2</v>
      </c>
      <c r="V503" s="9">
        <v>2.7300000000000001E-2</v>
      </c>
      <c r="W503" s="9">
        <v>2.1999999999999999E-2</v>
      </c>
    </row>
    <row r="504" spans="1:23">
      <c r="A504" s="9">
        <v>200201</v>
      </c>
      <c r="B504" s="9">
        <v>-1.44E-2</v>
      </c>
      <c r="C504" s="9">
        <v>1.11E-2</v>
      </c>
      <c r="D504" s="9">
        <v>3.4599999999999999E-2</v>
      </c>
      <c r="E504" s="9">
        <v>3.78E-2</v>
      </c>
      <c r="F504" s="9">
        <v>1.4E-3</v>
      </c>
      <c r="G504" s="9">
        <v>6.1999999999999998E-3</v>
      </c>
      <c r="H504" s="9">
        <v>-2.5999999999999999E-3</v>
      </c>
      <c r="I504" s="9">
        <v>-3.0599999999999999E-2</v>
      </c>
      <c r="J504" s="9">
        <v>5.0900000000000001E-2</v>
      </c>
      <c r="K504" s="9">
        <v>1.9599999999999999E-2</v>
      </c>
      <c r="L504" s="9">
        <v>-1.2500000000000001E-2</v>
      </c>
      <c r="M504" s="9">
        <v>-5.8999999999999999E-3</v>
      </c>
      <c r="N504" s="9">
        <v>-8.0000000000000002E-3</v>
      </c>
      <c r="O504" s="9">
        <v>-3.5000000000000001E-3</v>
      </c>
      <c r="P504" s="9">
        <v>-5.9999999999999995E-4</v>
      </c>
      <c r="Q504" s="9">
        <v>4.2299999999999997E-2</v>
      </c>
      <c r="R504" s="9">
        <v>2.2800000000000001E-2</v>
      </c>
      <c r="S504" s="9">
        <v>6.5000000000000002E-2</v>
      </c>
      <c r="T504" s="9">
        <v>-4.2099999999999999E-2</v>
      </c>
      <c r="U504" s="9">
        <v>3.4299999999999997E-2</v>
      </c>
      <c r="V504" s="9">
        <v>-1.47E-2</v>
      </c>
      <c r="W504" s="9">
        <v>-5.9200000000000003E-2</v>
      </c>
    </row>
    <row r="505" spans="1:23">
      <c r="A505" s="9">
        <v>200202</v>
      </c>
      <c r="B505" s="9">
        <v>-2.29E-2</v>
      </c>
      <c r="C505" s="9">
        <v>-1.6199999999999999E-2</v>
      </c>
      <c r="D505" s="9">
        <v>3.9199999999999999E-2</v>
      </c>
      <c r="E505" s="9">
        <v>6.7900000000000002E-2</v>
      </c>
      <c r="F505" s="9">
        <v>1.2999999999999999E-3</v>
      </c>
      <c r="G505" s="9">
        <v>3.6700000000000003E-2</v>
      </c>
      <c r="H505" s="9">
        <v>3.0200000000000001E-2</v>
      </c>
      <c r="I505" s="9">
        <v>5.0900000000000001E-2</v>
      </c>
      <c r="J505" s="9">
        <v>-3.2000000000000002E-3</v>
      </c>
      <c r="K505" s="9">
        <v>4.6600000000000003E-2</v>
      </c>
      <c r="L505" s="9">
        <v>4.1599999999999998E-2</v>
      </c>
      <c r="M505" s="9">
        <v>1.01E-2</v>
      </c>
      <c r="N505" s="9">
        <v>1.2999999999999999E-2</v>
      </c>
      <c r="O505" s="9">
        <v>-1.4E-3</v>
      </c>
      <c r="P505" s="9">
        <v>7.2900000000000006E-2</v>
      </c>
      <c r="Q505" s="9">
        <v>-0.13500000000000001</v>
      </c>
      <c r="R505" s="9">
        <v>2.18E-2</v>
      </c>
      <c r="S505" s="9">
        <v>4.3900000000000002E-2</v>
      </c>
      <c r="T505" s="9">
        <v>-3.8E-3</v>
      </c>
      <c r="U505" s="9">
        <v>3.8E-3</v>
      </c>
      <c r="V505" s="9">
        <v>-1.2500000000000001E-2</v>
      </c>
      <c r="W505" s="9">
        <v>-4.3499999999999997E-2</v>
      </c>
    </row>
    <row r="506" spans="1:23">
      <c r="A506" s="9">
        <v>200203</v>
      </c>
      <c r="B506" s="9">
        <v>4.24E-2</v>
      </c>
      <c r="C506" s="9">
        <v>4.3200000000000002E-2</v>
      </c>
      <c r="D506" s="9">
        <v>1.14E-2</v>
      </c>
      <c r="E506" s="9">
        <v>-1.7000000000000001E-2</v>
      </c>
      <c r="F506" s="9">
        <v>1.2999999999999999E-3</v>
      </c>
      <c r="G506" s="9">
        <v>3.4200000000000001E-2</v>
      </c>
      <c r="H506" s="9">
        <v>9.1399999999999995E-2</v>
      </c>
      <c r="I506" s="9">
        <v>7.6399999999999996E-2</v>
      </c>
      <c r="J506" s="9">
        <v>4.4600000000000001E-2</v>
      </c>
      <c r="K506" s="9">
        <v>5.2999999999999999E-2</v>
      </c>
      <c r="L506" s="9">
        <v>5.0299999999999997E-2</v>
      </c>
      <c r="M506" s="9">
        <v>-1.9E-3</v>
      </c>
      <c r="N506" s="9">
        <v>-1.17E-2</v>
      </c>
      <c r="O506" s="9">
        <v>5.8900000000000001E-2</v>
      </c>
      <c r="P506" s="9">
        <v>9.3299999999999994E-2</v>
      </c>
      <c r="Q506" s="9">
        <v>9.8000000000000004E-2</v>
      </c>
      <c r="R506" s="9">
        <v>7.4800000000000005E-2</v>
      </c>
      <c r="S506" s="9">
        <v>3.0099999999999998E-2</v>
      </c>
      <c r="T506" s="9">
        <v>9.9099999999999994E-2</v>
      </c>
      <c r="U506" s="9">
        <v>2.3300000000000001E-2</v>
      </c>
      <c r="V506" s="9">
        <v>6.3700000000000007E-2</v>
      </c>
      <c r="W506" s="9">
        <v>2.7099999999999999E-2</v>
      </c>
    </row>
    <row r="507" spans="1:23">
      <c r="A507" s="9">
        <v>200204</v>
      </c>
      <c r="B507" s="9">
        <v>-5.1999999999999998E-2</v>
      </c>
      <c r="C507" s="9">
        <v>5.8500000000000003E-2</v>
      </c>
      <c r="D507" s="9">
        <v>4.2200000000000001E-2</v>
      </c>
      <c r="E507" s="9">
        <v>7.9200000000000007E-2</v>
      </c>
      <c r="F507" s="9">
        <v>1.5E-3</v>
      </c>
      <c r="G507" s="9">
        <v>0.03</v>
      </c>
      <c r="H507" s="9">
        <v>-4.5999999999999999E-3</v>
      </c>
      <c r="I507" s="9">
        <v>-4.53E-2</v>
      </c>
      <c r="J507" s="9">
        <v>2.0899999999999998E-2</v>
      </c>
      <c r="K507" s="9">
        <v>2.2700000000000001E-2</v>
      </c>
      <c r="L507" s="9">
        <v>-5.5300000000000002E-2</v>
      </c>
      <c r="M507" s="9">
        <v>-6.7699999999999996E-2</v>
      </c>
      <c r="N507" s="9">
        <v>-6.0000000000000001E-3</v>
      </c>
      <c r="O507" s="9">
        <v>-7.1900000000000006E-2</v>
      </c>
      <c r="P507" s="9">
        <v>3.56E-2</v>
      </c>
      <c r="Q507" s="9">
        <v>-7.3800000000000004E-2</v>
      </c>
      <c r="R507" s="9">
        <v>1.11E-2</v>
      </c>
      <c r="S507" s="9">
        <v>-3.2000000000000001E-2</v>
      </c>
      <c r="T507" s="9">
        <v>-7.1000000000000004E-3</v>
      </c>
      <c r="U507" s="9">
        <v>-1.8200000000000001E-2</v>
      </c>
      <c r="V507" s="9">
        <v>-1.49E-2</v>
      </c>
      <c r="W507" s="9">
        <v>-0.10780000000000001</v>
      </c>
    </row>
    <row r="508" spans="1:23">
      <c r="A508" s="9">
        <v>200205</v>
      </c>
      <c r="B508" s="9">
        <v>-1.38E-2</v>
      </c>
      <c r="C508" s="9">
        <v>-3.6999999999999998E-2</v>
      </c>
      <c r="D508" s="9">
        <v>2.5100000000000001E-2</v>
      </c>
      <c r="E508" s="9">
        <v>3.1399999999999997E-2</v>
      </c>
      <c r="F508" s="9">
        <v>1.4E-3</v>
      </c>
      <c r="G508" s="9">
        <v>1.04E-2</v>
      </c>
      <c r="H508" s="9">
        <v>6.5699999999999995E-2</v>
      </c>
      <c r="I508" s="9">
        <v>-7.7000000000000002E-3</v>
      </c>
      <c r="J508" s="9">
        <v>-1.5900000000000001E-2</v>
      </c>
      <c r="K508" s="9">
        <v>-8.6999999999999994E-3</v>
      </c>
      <c r="L508" s="9">
        <v>1.0999999999999999E-2</v>
      </c>
      <c r="M508" s="9">
        <v>-1.4E-2</v>
      </c>
      <c r="N508" s="9">
        <v>-3.8800000000000001E-2</v>
      </c>
      <c r="O508" s="9">
        <v>1.4E-3</v>
      </c>
      <c r="P508" s="9">
        <v>-2.9100000000000001E-2</v>
      </c>
      <c r="Q508" s="9">
        <v>-3.4599999999999999E-2</v>
      </c>
      <c r="R508" s="9">
        <v>1.43E-2</v>
      </c>
      <c r="S508" s="9">
        <v>-1E-3</v>
      </c>
      <c r="T508" s="9">
        <v>-6.6100000000000006E-2</v>
      </c>
      <c r="U508" s="9">
        <v>-5.4000000000000003E-3</v>
      </c>
      <c r="V508" s="9">
        <v>-3.5000000000000001E-3</v>
      </c>
      <c r="W508" s="9">
        <v>-1.4800000000000001E-2</v>
      </c>
    </row>
    <row r="509" spans="1:23">
      <c r="A509" s="9">
        <v>200206</v>
      </c>
      <c r="B509" s="9">
        <v>-7.2099999999999997E-2</v>
      </c>
      <c r="C509" s="9">
        <v>3.5299999999999998E-2</v>
      </c>
      <c r="D509" s="9">
        <v>1.49E-2</v>
      </c>
      <c r="E509" s="9">
        <v>6.1699999999999998E-2</v>
      </c>
      <c r="F509" s="9">
        <v>1.2999999999999999E-3</v>
      </c>
      <c r="G509" s="9">
        <v>-2.4E-2</v>
      </c>
      <c r="H509" s="9">
        <v>-8.0500000000000002E-2</v>
      </c>
      <c r="I509" s="9">
        <v>-5.1999999999999998E-3</v>
      </c>
      <c r="J509" s="9">
        <v>-2.0799999999999999E-2</v>
      </c>
      <c r="K509" s="9">
        <v>-5.4100000000000002E-2</v>
      </c>
      <c r="L509" s="9">
        <v>-1.6E-2</v>
      </c>
      <c r="M509" s="9">
        <v>-9.8199999999999996E-2</v>
      </c>
      <c r="N509" s="9">
        <v>-5.6599999999999998E-2</v>
      </c>
      <c r="O509" s="9">
        <v>-5.4100000000000002E-2</v>
      </c>
      <c r="P509" s="9">
        <v>-2.64E-2</v>
      </c>
      <c r="Q509" s="9">
        <v>-0.1628</v>
      </c>
      <c r="R509" s="9">
        <v>-8.2400000000000001E-2</v>
      </c>
      <c r="S509" s="9">
        <v>4.1000000000000003E-3</v>
      </c>
      <c r="T509" s="9">
        <v>-5.4899999999999997E-2</v>
      </c>
      <c r="U509" s="9">
        <v>-4.3700000000000003E-2</v>
      </c>
      <c r="V509" s="9">
        <v>-4.8300000000000003E-2</v>
      </c>
      <c r="W509" s="9">
        <v>-9.2399999999999996E-2</v>
      </c>
    </row>
    <row r="510" spans="1:23">
      <c r="A510" s="9">
        <v>200207</v>
      </c>
      <c r="B510" s="9">
        <v>-8.1799999999999998E-2</v>
      </c>
      <c r="C510" s="9">
        <v>-5.1900000000000002E-2</v>
      </c>
      <c r="D510" s="9">
        <v>-3.6499999999999998E-2</v>
      </c>
      <c r="E510" s="9">
        <v>3.4099999999999998E-2</v>
      </c>
      <c r="F510" s="9">
        <v>1.5E-3</v>
      </c>
      <c r="G510" s="9">
        <v>-8.5300000000000001E-2</v>
      </c>
      <c r="H510" s="9">
        <v>-0.14899999999999999</v>
      </c>
      <c r="I510" s="9">
        <v>-0.1192</v>
      </c>
      <c r="J510" s="9">
        <v>-0.115</v>
      </c>
      <c r="K510" s="9">
        <v>-0.10299999999999999</v>
      </c>
      <c r="L510" s="9">
        <v>-9.6699999999999994E-2</v>
      </c>
      <c r="M510" s="9">
        <v>-1.95E-2</v>
      </c>
      <c r="N510" s="9">
        <v>-0.1336</v>
      </c>
      <c r="O510" s="9">
        <v>-0.2049</v>
      </c>
      <c r="P510" s="9">
        <v>-0.1381</v>
      </c>
      <c r="Q510" s="9">
        <v>-9.5200000000000007E-2</v>
      </c>
      <c r="R510" s="9">
        <v>-0.1229</v>
      </c>
      <c r="S510" s="9">
        <v>-6.5600000000000006E-2</v>
      </c>
      <c r="T510" s="9">
        <v>-0.1245</v>
      </c>
      <c r="U510" s="9">
        <v>-0.113</v>
      </c>
      <c r="V510" s="9">
        <v>-7.4999999999999997E-2</v>
      </c>
      <c r="W510" s="9">
        <v>-7.8299999999999995E-2</v>
      </c>
    </row>
    <row r="511" spans="1:23">
      <c r="A511" s="9">
        <v>200208</v>
      </c>
      <c r="B511" s="9">
        <v>5.0000000000000001E-3</v>
      </c>
      <c r="C511" s="9">
        <v>-2.2599999999999999E-2</v>
      </c>
      <c r="D511" s="9">
        <v>2.29E-2</v>
      </c>
      <c r="E511" s="9">
        <v>1.7600000000000001E-2</v>
      </c>
      <c r="F511" s="9">
        <v>1.4E-3</v>
      </c>
      <c r="G511" s="9">
        <v>1.01E-2</v>
      </c>
      <c r="H511" s="9">
        <v>6.7000000000000004E-2</v>
      </c>
      <c r="I511" s="9">
        <v>3.3999999999999998E-3</v>
      </c>
      <c r="J511" s="9">
        <v>-2.2800000000000001E-2</v>
      </c>
      <c r="K511" s="9">
        <v>3.5499999999999997E-2</v>
      </c>
      <c r="L511" s="9">
        <v>1.6500000000000001E-2</v>
      </c>
      <c r="M511" s="9">
        <v>2.47E-2</v>
      </c>
      <c r="N511" s="9">
        <v>2.4899999999999999E-2</v>
      </c>
      <c r="O511" s="9">
        <v>-5.0900000000000001E-2</v>
      </c>
      <c r="P511" s="9">
        <v>2.9899999999999999E-2</v>
      </c>
      <c r="Q511" s="9">
        <v>-3.5700000000000003E-2</v>
      </c>
      <c r="R511" s="9">
        <v>-5.0000000000000001E-3</v>
      </c>
      <c r="S511" s="9">
        <v>-4.58E-2</v>
      </c>
      <c r="T511" s="9">
        <v>3.2399999999999998E-2</v>
      </c>
      <c r="U511" s="9">
        <v>5.1999999999999998E-3</v>
      </c>
      <c r="V511" s="9">
        <v>1.8800000000000001E-2</v>
      </c>
      <c r="W511" s="9">
        <v>1.1999999999999999E-3</v>
      </c>
    </row>
    <row r="512" spans="1:23">
      <c r="A512" s="9">
        <v>200209</v>
      </c>
      <c r="B512" s="9">
        <v>-0.10349999999999999</v>
      </c>
      <c r="C512" s="9">
        <v>2.7099999999999999E-2</v>
      </c>
      <c r="D512" s="9">
        <v>1.24E-2</v>
      </c>
      <c r="E512" s="9">
        <v>9.1200000000000003E-2</v>
      </c>
      <c r="F512" s="9">
        <v>1.4E-3</v>
      </c>
      <c r="G512" s="9">
        <v>-5.2200000000000003E-2</v>
      </c>
      <c r="H512" s="9">
        <v>-8.0500000000000002E-2</v>
      </c>
      <c r="I512" s="9">
        <v>-8.2500000000000004E-2</v>
      </c>
      <c r="J512" s="9">
        <v>-5.8900000000000001E-2</v>
      </c>
      <c r="K512" s="9">
        <v>-0.1135</v>
      </c>
      <c r="L512" s="9">
        <v>-0.10680000000000001</v>
      </c>
      <c r="M512" s="9">
        <v>-7.8299999999999995E-2</v>
      </c>
      <c r="N512" s="9">
        <v>-0.12230000000000001</v>
      </c>
      <c r="O512" s="9">
        <v>-0.18629999999999999</v>
      </c>
      <c r="P512" s="9">
        <v>-8.1100000000000005E-2</v>
      </c>
      <c r="Q512" s="9">
        <v>-0.1666</v>
      </c>
      <c r="R512" s="9">
        <v>-0.10290000000000001</v>
      </c>
      <c r="S512" s="9">
        <v>-6.0299999999999999E-2</v>
      </c>
      <c r="T512" s="9">
        <v>-0.11</v>
      </c>
      <c r="U512" s="9">
        <v>-9.5399999999999999E-2</v>
      </c>
      <c r="V512" s="9">
        <v>-0.1099</v>
      </c>
      <c r="W512" s="9">
        <v>-0.1067</v>
      </c>
    </row>
    <row r="513" spans="1:23">
      <c r="A513" s="9">
        <v>200210</v>
      </c>
      <c r="B513" s="9">
        <v>7.8399999999999997E-2</v>
      </c>
      <c r="C513" s="9">
        <v>-2.9600000000000001E-2</v>
      </c>
      <c r="D513" s="9">
        <v>-6.4600000000000005E-2</v>
      </c>
      <c r="E513" s="9">
        <v>-5.4699999999999999E-2</v>
      </c>
      <c r="F513" s="9">
        <v>1.4E-3</v>
      </c>
      <c r="G513" s="9">
        <v>5.0500000000000003E-2</v>
      </c>
      <c r="H513" s="9">
        <v>-5.9900000000000002E-2</v>
      </c>
      <c r="I513" s="9">
        <v>3.1199999999999999E-2</v>
      </c>
      <c r="J513" s="9">
        <v>8.2699999999999996E-2</v>
      </c>
      <c r="K513" s="9">
        <v>3.5400000000000001E-2</v>
      </c>
      <c r="L513" s="9">
        <v>5.3800000000000001E-2</v>
      </c>
      <c r="M513" s="9">
        <v>6.8599999999999994E-2</v>
      </c>
      <c r="N513" s="9">
        <v>4.8800000000000003E-2</v>
      </c>
      <c r="O513" s="9">
        <v>6.5199999999999994E-2</v>
      </c>
      <c r="P513" s="9">
        <v>2.47E-2</v>
      </c>
      <c r="Q513" s="9">
        <v>0.14319999999999999</v>
      </c>
      <c r="R513" s="9">
        <v>-4.7500000000000001E-2</v>
      </c>
      <c r="S513" s="9">
        <v>2.0999999999999999E-3</v>
      </c>
      <c r="T513" s="9">
        <v>-8.2000000000000007E-3</v>
      </c>
      <c r="U513" s="9">
        <v>5.4600000000000003E-2</v>
      </c>
      <c r="V513" s="9">
        <v>7.4300000000000005E-2</v>
      </c>
      <c r="W513" s="9">
        <v>0.1197</v>
      </c>
    </row>
    <row r="514" spans="1:23">
      <c r="A514" s="9">
        <v>200211</v>
      </c>
      <c r="B514" s="9">
        <v>5.96E-2</v>
      </c>
      <c r="C514" s="9">
        <v>3.15E-2</v>
      </c>
      <c r="D514" s="9">
        <v>-1.54E-2</v>
      </c>
      <c r="E514" s="9">
        <v>-0.16300000000000001</v>
      </c>
      <c r="F514" s="9">
        <v>1.1999999999999999E-3</v>
      </c>
      <c r="G514" s="9">
        <v>-1.7299999999999999E-2</v>
      </c>
      <c r="H514" s="9">
        <v>5.5899999999999998E-2</v>
      </c>
      <c r="I514" s="9">
        <v>2.9700000000000001E-2</v>
      </c>
      <c r="J514" s="9">
        <v>5.2200000000000003E-2</v>
      </c>
      <c r="K514" s="9">
        <v>9.4700000000000006E-2</v>
      </c>
      <c r="L514" s="9">
        <v>9.5899999999999999E-2</v>
      </c>
      <c r="M514" s="9">
        <v>1.84E-2</v>
      </c>
      <c r="N514" s="9">
        <v>-8.3999999999999995E-3</v>
      </c>
      <c r="O514" s="9">
        <v>0.18160000000000001</v>
      </c>
      <c r="P514" s="9">
        <v>5.5399999999999998E-2</v>
      </c>
      <c r="Q514" s="9">
        <v>0.192</v>
      </c>
      <c r="R514" s="9">
        <v>0.1089</v>
      </c>
      <c r="S514" s="9">
        <v>4.0500000000000001E-2</v>
      </c>
      <c r="T514" s="9">
        <v>1.4999999999999999E-2</v>
      </c>
      <c r="U514" s="9">
        <v>4.2099999999999999E-2</v>
      </c>
      <c r="V514" s="9">
        <v>3.4000000000000002E-2</v>
      </c>
      <c r="W514" s="9">
        <v>8.7300000000000003E-2</v>
      </c>
    </row>
    <row r="515" spans="1:23">
      <c r="A515" s="9">
        <v>200212</v>
      </c>
      <c r="B515" s="9">
        <v>-5.7599999999999998E-2</v>
      </c>
      <c r="C515" s="9">
        <v>-4.5999999999999999E-3</v>
      </c>
      <c r="D515" s="9">
        <v>3.8699999999999998E-2</v>
      </c>
      <c r="E515" s="9">
        <v>9.64E-2</v>
      </c>
      <c r="F515" s="9">
        <v>1.1000000000000001E-3</v>
      </c>
      <c r="G515" s="9">
        <v>-6.8999999999999999E-3</v>
      </c>
      <c r="H515" s="9">
        <v>9.5500000000000002E-2</v>
      </c>
      <c r="I515" s="9">
        <v>5.5999999999999999E-3</v>
      </c>
      <c r="J515" s="9">
        <v>-4.8399999999999999E-2</v>
      </c>
      <c r="K515" s="9">
        <v>-4.8500000000000001E-2</v>
      </c>
      <c r="L515" s="9">
        <v>-4.6899999999999997E-2</v>
      </c>
      <c r="M515" s="9">
        <v>-3.2199999999999999E-2</v>
      </c>
      <c r="N515" s="9">
        <v>-4.9099999999999998E-2</v>
      </c>
      <c r="O515" s="9">
        <v>-0.1051</v>
      </c>
      <c r="P515" s="9">
        <v>-3.0099999999999998E-2</v>
      </c>
      <c r="Q515" s="9">
        <v>-0.1474</v>
      </c>
      <c r="R515" s="9">
        <v>-8.5599999999999996E-2</v>
      </c>
      <c r="S515" s="9">
        <v>-9.7999999999999997E-3</v>
      </c>
      <c r="T515" s="9">
        <v>3.7400000000000003E-2</v>
      </c>
      <c r="U515" s="9">
        <v>-7.8299999999999995E-2</v>
      </c>
      <c r="V515" s="9">
        <v>-4.5900000000000003E-2</v>
      </c>
      <c r="W515" s="9">
        <v>-7.7799999999999994E-2</v>
      </c>
    </row>
    <row r="516" spans="1:23">
      <c r="A516" s="9">
        <v>200301</v>
      </c>
      <c r="B516" s="9">
        <v>-2.5700000000000001E-2</v>
      </c>
      <c r="C516" s="9">
        <v>1.3899999999999999E-2</v>
      </c>
      <c r="D516" s="9">
        <v>-8.3999999999999995E-3</v>
      </c>
      <c r="E516" s="9">
        <v>1.54E-2</v>
      </c>
      <c r="F516" s="9">
        <v>1E-3</v>
      </c>
      <c r="G516" s="9">
        <v>-5.8200000000000002E-2</v>
      </c>
      <c r="H516" s="9">
        <v>-4.19E-2</v>
      </c>
      <c r="I516" s="9">
        <v>-2.3900000000000001E-2</v>
      </c>
      <c r="J516" s="9">
        <v>-3.9300000000000002E-2</v>
      </c>
      <c r="K516" s="9">
        <v>-4.9799999999999997E-2</v>
      </c>
      <c r="L516" s="9">
        <v>-6.0699999999999997E-2</v>
      </c>
      <c r="M516" s="9">
        <v>-1.3299999999999999E-2</v>
      </c>
      <c r="N516" s="9">
        <v>-6.9599999999999995E-2</v>
      </c>
      <c r="O516" s="9">
        <v>-5.16E-2</v>
      </c>
      <c r="P516" s="9">
        <v>-6.9099999999999995E-2</v>
      </c>
      <c r="Q516" s="9">
        <v>-2.5000000000000001E-2</v>
      </c>
      <c r="R516" s="9">
        <v>-3.7499999999999999E-2</v>
      </c>
      <c r="S516" s="9">
        <v>-5.3199999999999997E-2</v>
      </c>
      <c r="T516" s="9">
        <v>-3.27E-2</v>
      </c>
      <c r="U516" s="9">
        <v>-4.3200000000000002E-2</v>
      </c>
      <c r="V516" s="9">
        <v>-1.44E-2</v>
      </c>
      <c r="W516" s="9">
        <v>-2.5899999999999999E-2</v>
      </c>
    </row>
    <row r="517" spans="1:23">
      <c r="A517" s="9">
        <v>200302</v>
      </c>
      <c r="B517" s="9">
        <v>-1.8800000000000001E-2</v>
      </c>
      <c r="C517" s="9">
        <v>-2.8999999999999998E-3</v>
      </c>
      <c r="D517" s="9">
        <v>-1.44E-2</v>
      </c>
      <c r="E517" s="9">
        <v>1.24E-2</v>
      </c>
      <c r="F517" s="9">
        <v>8.9999999999999998E-4</v>
      </c>
      <c r="G517" s="9">
        <v>-3.9699999999999999E-2</v>
      </c>
      <c r="H517" s="9">
        <v>-3.4599999999999999E-2</v>
      </c>
      <c r="I517" s="9">
        <v>1.78E-2</v>
      </c>
      <c r="J517" s="9">
        <v>-2.5899999999999999E-2</v>
      </c>
      <c r="K517" s="9">
        <v>-1.2200000000000001E-2</v>
      </c>
      <c r="L517" s="9">
        <v>-4.1799999999999997E-2</v>
      </c>
      <c r="M517" s="9">
        <v>-2.6200000000000001E-2</v>
      </c>
      <c r="N517" s="9">
        <v>0.05</v>
      </c>
      <c r="O517" s="9">
        <v>2.1899999999999999E-2</v>
      </c>
      <c r="P517" s="9">
        <v>-1.2500000000000001E-2</v>
      </c>
      <c r="Q517" s="9">
        <v>3.9100000000000003E-2</v>
      </c>
      <c r="R517" s="9">
        <v>-5.3900000000000003E-2</v>
      </c>
      <c r="S517" s="9">
        <v>-5.7200000000000001E-2</v>
      </c>
      <c r="T517" s="9">
        <v>-4.0099999999999997E-2</v>
      </c>
      <c r="U517" s="9">
        <v>-2.6800000000000001E-2</v>
      </c>
      <c r="V517" s="9">
        <v>-3.1300000000000001E-2</v>
      </c>
      <c r="W517" s="9">
        <v>-2.29E-2</v>
      </c>
    </row>
    <row r="518" spans="1:23">
      <c r="A518" s="9">
        <v>200303</v>
      </c>
      <c r="B518" s="9">
        <v>1.09E-2</v>
      </c>
      <c r="C518" s="9">
        <v>7.4000000000000003E-3</v>
      </c>
      <c r="D518" s="9">
        <v>-1.5900000000000001E-2</v>
      </c>
      <c r="E518" s="9">
        <v>1.5599999999999999E-2</v>
      </c>
      <c r="F518" s="9">
        <v>1E-3</v>
      </c>
      <c r="G518" s="9">
        <v>-3.3E-3</v>
      </c>
      <c r="H518" s="9">
        <v>-4.24E-2</v>
      </c>
      <c r="I518" s="9">
        <v>1.11E-2</v>
      </c>
      <c r="J518" s="9">
        <v>5.5500000000000001E-2</v>
      </c>
      <c r="K518" s="9">
        <v>5.4000000000000003E-3</v>
      </c>
      <c r="L518" s="9">
        <v>3.8399999999999997E-2</v>
      </c>
      <c r="M518" s="9">
        <v>2.9100000000000001E-2</v>
      </c>
      <c r="N518" s="9">
        <v>2.52E-2</v>
      </c>
      <c r="O518" s="9">
        <v>-3.3599999999999998E-2</v>
      </c>
      <c r="P518" s="9">
        <v>-7.3000000000000001E-3</v>
      </c>
      <c r="Q518" s="9">
        <v>-2.8000000000000001E-2</v>
      </c>
      <c r="R518" s="9">
        <v>-2.1100000000000001E-2</v>
      </c>
      <c r="S518" s="9">
        <v>6.0000000000000001E-3</v>
      </c>
      <c r="T518" s="9">
        <v>4.2500000000000003E-2</v>
      </c>
      <c r="U518" s="9">
        <v>5.8200000000000002E-2</v>
      </c>
      <c r="V518" s="9">
        <v>-8.0000000000000004E-4</v>
      </c>
      <c r="W518" s="9">
        <v>7.7000000000000002E-3</v>
      </c>
    </row>
    <row r="519" spans="1:23">
      <c r="A519" s="9">
        <v>200304</v>
      </c>
      <c r="B519" s="9">
        <v>8.2199999999999995E-2</v>
      </c>
      <c r="C519" s="9">
        <v>1.0800000000000001E-2</v>
      </c>
      <c r="D519" s="9">
        <v>-4.0000000000000002E-4</v>
      </c>
      <c r="E519" s="9">
        <v>-9.4299999999999995E-2</v>
      </c>
      <c r="F519" s="9">
        <v>1E-3</v>
      </c>
      <c r="G519" s="9">
        <v>4.2299999999999997E-2</v>
      </c>
      <c r="H519" s="9">
        <v>5.7500000000000002E-2</v>
      </c>
      <c r="I519" s="9">
        <v>-6.8999999999999999E-3</v>
      </c>
      <c r="J519" s="9">
        <v>7.5200000000000003E-2</v>
      </c>
      <c r="K519" s="9">
        <v>6.7799999999999999E-2</v>
      </c>
      <c r="L519" s="9">
        <v>9.8699999999999996E-2</v>
      </c>
      <c r="M519" s="9">
        <v>3.6900000000000002E-2</v>
      </c>
      <c r="N519" s="9">
        <v>9.8400000000000001E-2</v>
      </c>
      <c r="O519" s="9">
        <v>0.1026</v>
      </c>
      <c r="P519" s="9">
        <v>0.08</v>
      </c>
      <c r="Q519" s="9">
        <v>0.1137</v>
      </c>
      <c r="R519" s="9">
        <v>0.16839999999999999</v>
      </c>
      <c r="S519" s="9">
        <v>9.5000000000000001E-2</v>
      </c>
      <c r="T519" s="9">
        <v>7.3400000000000007E-2</v>
      </c>
      <c r="U519" s="9">
        <v>8.8499999999999995E-2</v>
      </c>
      <c r="V519" s="9">
        <v>0.1114</v>
      </c>
      <c r="W519" s="9">
        <v>8.7099999999999997E-2</v>
      </c>
    </row>
    <row r="520" spans="1:23">
      <c r="A520" s="9">
        <v>200305</v>
      </c>
      <c r="B520" s="9">
        <v>6.0499999999999998E-2</v>
      </c>
      <c r="C520" s="9">
        <v>4.8300000000000003E-2</v>
      </c>
      <c r="D520" s="9">
        <v>8.9999999999999998E-4</v>
      </c>
      <c r="E520" s="9">
        <v>-0.1075</v>
      </c>
      <c r="F520" s="9">
        <v>8.9999999999999998E-4</v>
      </c>
      <c r="G520" s="9">
        <v>6.8400000000000002E-2</v>
      </c>
      <c r="H520" s="9">
        <v>0.14649999999999999</v>
      </c>
      <c r="I520" s="9">
        <v>8.6800000000000002E-2</v>
      </c>
      <c r="J520" s="9">
        <v>4.1300000000000003E-2</v>
      </c>
      <c r="K520" s="9">
        <v>4.1200000000000001E-2</v>
      </c>
      <c r="L520" s="9">
        <v>8.8000000000000005E-3</v>
      </c>
      <c r="M520" s="9">
        <v>4.1000000000000002E-2</v>
      </c>
      <c r="N520" s="9">
        <v>0.1019</v>
      </c>
      <c r="O520" s="9">
        <v>0.12920000000000001</v>
      </c>
      <c r="P520" s="9">
        <v>2.3400000000000001E-2</v>
      </c>
      <c r="Q520" s="9">
        <v>0.1198</v>
      </c>
      <c r="R520" s="9">
        <v>2.2499999999999999E-2</v>
      </c>
      <c r="S520" s="9">
        <v>5.28E-2</v>
      </c>
      <c r="T520" s="9">
        <v>0.1002</v>
      </c>
      <c r="U520" s="9">
        <v>1.89E-2</v>
      </c>
      <c r="V520" s="9">
        <v>5.6000000000000001E-2</v>
      </c>
      <c r="W520" s="9">
        <v>5.67E-2</v>
      </c>
    </row>
    <row r="521" spans="1:23">
      <c r="A521" s="9">
        <v>200306</v>
      </c>
      <c r="B521" s="9">
        <v>1.4200000000000001E-2</v>
      </c>
      <c r="C521" s="9">
        <v>1.4999999999999999E-2</v>
      </c>
      <c r="D521" s="9">
        <v>7.3000000000000001E-3</v>
      </c>
      <c r="E521" s="9">
        <v>-1.0200000000000001E-2</v>
      </c>
      <c r="F521" s="9">
        <v>1E-3</v>
      </c>
      <c r="G521" s="9">
        <v>5.4999999999999997E-3</v>
      </c>
      <c r="H521" s="9">
        <v>4.2599999999999999E-2</v>
      </c>
      <c r="I521" s="9">
        <v>-1.3299999999999999E-2</v>
      </c>
      <c r="J521" s="9">
        <v>-9.5999999999999992E-3</v>
      </c>
      <c r="K521" s="9">
        <v>-1.6500000000000001E-2</v>
      </c>
      <c r="L521" s="9">
        <v>-1.6199999999999999E-2</v>
      </c>
      <c r="M521" s="9">
        <v>4.8800000000000003E-2</v>
      </c>
      <c r="N521" s="9">
        <v>5.7000000000000002E-3</v>
      </c>
      <c r="O521" s="9">
        <v>2.1100000000000001E-2</v>
      </c>
      <c r="P521" s="9">
        <v>6.4999999999999997E-3</v>
      </c>
      <c r="Q521" s="9">
        <v>-1.1999999999999999E-3</v>
      </c>
      <c r="R521" s="9">
        <v>1.06E-2</v>
      </c>
      <c r="S521" s="9">
        <v>2.3400000000000001E-2</v>
      </c>
      <c r="T521" s="9">
        <v>5.5999999999999999E-3</v>
      </c>
      <c r="U521" s="9">
        <v>3.4700000000000002E-2</v>
      </c>
      <c r="V521" s="9">
        <v>4.7999999999999996E-3</v>
      </c>
      <c r="W521" s="9">
        <v>1.34E-2</v>
      </c>
    </row>
    <row r="522" spans="1:23">
      <c r="A522" s="9">
        <v>200307</v>
      </c>
      <c r="B522" s="9">
        <v>2.35E-2</v>
      </c>
      <c r="C522" s="9">
        <v>5.5100000000000003E-2</v>
      </c>
      <c r="D522" s="9">
        <v>-2.07E-2</v>
      </c>
      <c r="E522" s="9">
        <v>-3.7000000000000002E-3</v>
      </c>
      <c r="F522" s="9">
        <v>6.9999999999999999E-4</v>
      </c>
      <c r="G522" s="9">
        <v>-1.49E-2</v>
      </c>
      <c r="H522" s="9">
        <v>6.4199999999999993E-2</v>
      </c>
      <c r="I522" s="9">
        <v>-2.6700000000000002E-2</v>
      </c>
      <c r="J522" s="9">
        <v>0.04</v>
      </c>
      <c r="K522" s="9">
        <v>2.81E-2</v>
      </c>
      <c r="L522" s="9">
        <v>7.7700000000000005E-2</v>
      </c>
      <c r="M522" s="9">
        <v>-3.4299999999999997E-2</v>
      </c>
      <c r="N522" s="9">
        <v>-2.5000000000000001E-3</v>
      </c>
      <c r="O522" s="9">
        <v>6.83E-2</v>
      </c>
      <c r="P522" s="9">
        <v>6.4399999999999999E-2</v>
      </c>
      <c r="Q522" s="9">
        <v>9.0999999999999998E-2</v>
      </c>
      <c r="R522" s="9">
        <v>7.0999999999999994E-2</v>
      </c>
      <c r="S522" s="9">
        <v>2.5700000000000001E-2</v>
      </c>
      <c r="T522" s="9">
        <v>-5.3199999999999997E-2</v>
      </c>
      <c r="U522" s="9">
        <v>4.3200000000000002E-2</v>
      </c>
      <c r="V522" s="9">
        <v>4.4499999999999998E-2</v>
      </c>
      <c r="W522" s="9">
        <v>2.01E-2</v>
      </c>
    </row>
    <row r="523" spans="1:23">
      <c r="A523" s="9">
        <v>200308</v>
      </c>
      <c r="B523" s="9">
        <v>2.3400000000000001E-2</v>
      </c>
      <c r="C523" s="9">
        <v>2.7E-2</v>
      </c>
      <c r="D523" s="9">
        <v>1.7100000000000001E-2</v>
      </c>
      <c r="E523" s="9">
        <v>-5.4000000000000003E-3</v>
      </c>
      <c r="F523" s="9">
        <v>6.9999999999999999E-4</v>
      </c>
      <c r="G523" s="9">
        <v>-8.9999999999999998E-4</v>
      </c>
      <c r="H523" s="9">
        <v>8.0100000000000005E-2</v>
      </c>
      <c r="I523" s="9">
        <v>6.2E-2</v>
      </c>
      <c r="J523" s="9">
        <v>5.5899999999999998E-2</v>
      </c>
      <c r="K523" s="9">
        <v>4.5499999999999999E-2</v>
      </c>
      <c r="L523" s="9">
        <v>1.8100000000000002E-2</v>
      </c>
      <c r="M523" s="9">
        <v>-2.47E-2</v>
      </c>
      <c r="N523" s="9">
        <v>5.9799999999999999E-2</v>
      </c>
      <c r="O523" s="9">
        <v>4.58E-2</v>
      </c>
      <c r="P523" s="9">
        <v>4.19E-2</v>
      </c>
      <c r="Q523" s="9">
        <v>7.8799999999999995E-2</v>
      </c>
      <c r="R523" s="9">
        <v>7.85E-2</v>
      </c>
      <c r="S523" s="9">
        <v>3.1800000000000002E-2</v>
      </c>
      <c r="T523" s="9">
        <v>1.84E-2</v>
      </c>
      <c r="U523" s="9">
        <v>7.2800000000000004E-2</v>
      </c>
      <c r="V523" s="9">
        <v>-8.2000000000000007E-3</v>
      </c>
      <c r="W523" s="9">
        <v>2.7699999999999999E-2</v>
      </c>
    </row>
    <row r="524" spans="1:23">
      <c r="A524" s="9">
        <v>200309</v>
      </c>
      <c r="B524" s="9">
        <v>-1.24E-2</v>
      </c>
      <c r="C524" s="9">
        <v>5.7999999999999996E-3</v>
      </c>
      <c r="D524" s="9">
        <v>9.7999999999999997E-3</v>
      </c>
      <c r="E524" s="9">
        <v>-5.9999999999999995E-4</v>
      </c>
      <c r="F524" s="9">
        <v>8.0000000000000004E-4</v>
      </c>
      <c r="G524" s="9">
        <v>6.1999999999999998E-3</v>
      </c>
      <c r="H524" s="9">
        <v>2.2000000000000001E-3</v>
      </c>
      <c r="I524" s="9">
        <v>-2.3900000000000001E-2</v>
      </c>
      <c r="J524" s="9">
        <v>-1.15E-2</v>
      </c>
      <c r="K524" s="9">
        <v>-5.5899999999999998E-2</v>
      </c>
      <c r="L524" s="9">
        <v>-6.1899999999999997E-2</v>
      </c>
      <c r="M524" s="9">
        <v>2.01E-2</v>
      </c>
      <c r="N524" s="9">
        <v>-1.2E-2</v>
      </c>
      <c r="O524" s="9">
        <v>-3.39E-2</v>
      </c>
      <c r="P524" s="9">
        <v>-3.04E-2</v>
      </c>
      <c r="Q524" s="9">
        <v>-4.1399999999999999E-2</v>
      </c>
      <c r="R524" s="9">
        <v>-4.3099999999999999E-2</v>
      </c>
      <c r="S524" s="9">
        <v>-3.4599999999999999E-2</v>
      </c>
      <c r="T524" s="9">
        <v>3.8199999999999998E-2</v>
      </c>
      <c r="U524" s="9">
        <v>-5.7500000000000002E-2</v>
      </c>
      <c r="V524" s="9">
        <v>5.7999999999999996E-3</v>
      </c>
      <c r="W524" s="9">
        <v>-1.4500000000000001E-2</v>
      </c>
    </row>
    <row r="525" spans="1:23">
      <c r="A525" s="9">
        <v>200310</v>
      </c>
      <c r="B525" s="9">
        <v>6.08E-2</v>
      </c>
      <c r="C525" s="9">
        <v>2.8799999999999999E-2</v>
      </c>
      <c r="D525" s="9">
        <v>1.7899999999999999E-2</v>
      </c>
      <c r="E525" s="9">
        <v>3.7100000000000001E-2</v>
      </c>
      <c r="F525" s="9">
        <v>6.9999999999999999E-4</v>
      </c>
      <c r="G525" s="9">
        <v>4.1500000000000002E-2</v>
      </c>
      <c r="H525" s="9">
        <v>0.13669999999999999</v>
      </c>
      <c r="I525" s="9">
        <v>1.38E-2</v>
      </c>
      <c r="J525" s="9">
        <v>0.1047</v>
      </c>
      <c r="K525" s="9">
        <v>7.9500000000000001E-2</v>
      </c>
      <c r="L525" s="9">
        <v>6.5100000000000005E-2</v>
      </c>
      <c r="M525" s="9">
        <v>1.23E-2</v>
      </c>
      <c r="N525" s="9">
        <v>0.12720000000000001</v>
      </c>
      <c r="O525" s="9">
        <v>0.19170000000000001</v>
      </c>
      <c r="P525" s="9">
        <v>0.1132</v>
      </c>
      <c r="Q525" s="9">
        <v>0.13070000000000001</v>
      </c>
      <c r="R525" s="9">
        <v>6.9400000000000003E-2</v>
      </c>
      <c r="S525" s="9">
        <v>9.8400000000000001E-2</v>
      </c>
      <c r="T525" s="9">
        <v>1.5100000000000001E-2</v>
      </c>
      <c r="U525" s="9">
        <v>8.8200000000000001E-2</v>
      </c>
      <c r="V525" s="9">
        <v>7.0000000000000007E-2</v>
      </c>
      <c r="W525" s="9">
        <v>3.9399999999999998E-2</v>
      </c>
    </row>
    <row r="526" spans="1:23">
      <c r="A526" s="9">
        <v>200311</v>
      </c>
      <c r="B526" s="9">
        <v>1.35E-2</v>
      </c>
      <c r="C526" s="9">
        <v>2.23E-2</v>
      </c>
      <c r="D526" s="9">
        <v>1.46E-2</v>
      </c>
      <c r="E526" s="9">
        <v>1.6299999999999999E-2</v>
      </c>
      <c r="F526" s="9">
        <v>6.9999999999999999E-4</v>
      </c>
      <c r="G526" s="9">
        <v>2.93E-2</v>
      </c>
      <c r="H526" s="9">
        <v>9.8400000000000001E-2</v>
      </c>
      <c r="I526" s="9">
        <v>5.3E-3</v>
      </c>
      <c r="J526" s="9">
        <v>2.9399999999999999E-2</v>
      </c>
      <c r="K526" s="9">
        <v>4.7000000000000002E-3</v>
      </c>
      <c r="L526" s="9">
        <v>2.8899999999999999E-2</v>
      </c>
      <c r="M526" s="9">
        <v>1.72E-2</v>
      </c>
      <c r="N526" s="9">
        <v>1.8700000000000001E-2</v>
      </c>
      <c r="O526" s="9">
        <v>3.4700000000000002E-2</v>
      </c>
      <c r="P526" s="9">
        <v>4.6800000000000001E-2</v>
      </c>
      <c r="Q526" s="9">
        <v>3.5799999999999998E-2</v>
      </c>
      <c r="R526" s="9">
        <v>2.7199999999999998E-2</v>
      </c>
      <c r="S526" s="9">
        <v>-6.0000000000000001E-3</v>
      </c>
      <c r="T526" s="9">
        <v>8.6999999999999994E-3</v>
      </c>
      <c r="U526" s="9">
        <v>-1.4E-3</v>
      </c>
      <c r="V526" s="9">
        <v>6.3E-3</v>
      </c>
      <c r="W526" s="9">
        <v>0.01</v>
      </c>
    </row>
    <row r="527" spans="1:23">
      <c r="A527" s="9">
        <v>200312</v>
      </c>
      <c r="B527" s="9">
        <v>4.2900000000000001E-2</v>
      </c>
      <c r="C527" s="9">
        <v>-2.7900000000000001E-2</v>
      </c>
      <c r="D527" s="9">
        <v>2.7E-2</v>
      </c>
      <c r="E527" s="9">
        <v>-5.7299999999999997E-2</v>
      </c>
      <c r="F527" s="9">
        <v>8.0000000000000004E-4</v>
      </c>
      <c r="G527" s="9">
        <v>3.2800000000000003E-2</v>
      </c>
      <c r="H527" s="9">
        <v>7.6799999999999993E-2</v>
      </c>
      <c r="I527" s="9">
        <v>0.13370000000000001</v>
      </c>
      <c r="J527" s="9">
        <v>8.6E-3</v>
      </c>
      <c r="K527" s="9">
        <v>2.0899999999999998E-2</v>
      </c>
      <c r="L527" s="9">
        <v>9.5899999999999999E-2</v>
      </c>
      <c r="M527" s="9">
        <v>5.4399999999999997E-2</v>
      </c>
      <c r="N527" s="9">
        <v>2.8E-3</v>
      </c>
      <c r="O527" s="9">
        <v>0.10780000000000001</v>
      </c>
      <c r="P527" s="9">
        <v>7.0000000000000007E-2</v>
      </c>
      <c r="Q527" s="9">
        <v>4.3E-3</v>
      </c>
      <c r="R527" s="9">
        <v>0.1166</v>
      </c>
      <c r="S527" s="9">
        <v>5.11E-2</v>
      </c>
      <c r="T527" s="9">
        <v>5.7299999999999997E-2</v>
      </c>
      <c r="U527" s="9">
        <v>-3.0800000000000001E-2</v>
      </c>
      <c r="V527" s="9">
        <v>4.1799999999999997E-2</v>
      </c>
      <c r="W527" s="9">
        <v>5.67E-2</v>
      </c>
    </row>
    <row r="528" spans="1:23">
      <c r="A528" s="9">
        <v>200401</v>
      </c>
      <c r="B528" s="9">
        <v>2.1499999999999998E-2</v>
      </c>
      <c r="C528" s="9">
        <v>2.6700000000000002E-2</v>
      </c>
      <c r="D528" s="9">
        <v>1.55E-2</v>
      </c>
      <c r="E528" s="9">
        <v>2.6200000000000001E-2</v>
      </c>
      <c r="F528" s="9">
        <v>6.9999999999999999E-4</v>
      </c>
      <c r="G528" s="9">
        <v>-2.5000000000000001E-3</v>
      </c>
      <c r="H528" s="9">
        <v>-9.0399999999999994E-2</v>
      </c>
      <c r="I528" s="9">
        <v>4.7999999999999996E-3</v>
      </c>
      <c r="J528" s="9">
        <v>-1.15E-2</v>
      </c>
      <c r="K528" s="9">
        <v>3.5900000000000001E-2</v>
      </c>
      <c r="L528" s="9">
        <v>-1.52E-2</v>
      </c>
      <c r="M528" s="9">
        <v>1.6299999999999999E-2</v>
      </c>
      <c r="N528" s="9">
        <v>-1.8200000000000001E-2</v>
      </c>
      <c r="O528" s="9">
        <v>-2.3E-3</v>
      </c>
      <c r="P528" s="9">
        <v>-1.43E-2</v>
      </c>
      <c r="Q528" s="9">
        <v>2.7E-2</v>
      </c>
      <c r="R528" s="9">
        <v>-2.2100000000000002E-2</v>
      </c>
      <c r="S528" s="9">
        <v>-1.8800000000000001E-2</v>
      </c>
      <c r="T528" s="9">
        <v>1.8499999999999999E-2</v>
      </c>
      <c r="U528" s="9">
        <v>1.5E-3</v>
      </c>
      <c r="V528" s="9">
        <v>3.2399999999999998E-2</v>
      </c>
      <c r="W528" s="9">
        <v>3.4200000000000001E-2</v>
      </c>
    </row>
    <row r="529" spans="1:23">
      <c r="A529" s="9">
        <v>200402</v>
      </c>
      <c r="B529" s="9">
        <v>1.4E-2</v>
      </c>
      <c r="C529" s="9">
        <v>-1.17E-2</v>
      </c>
      <c r="D529" s="9">
        <v>4.4999999999999997E-3</v>
      </c>
      <c r="E529" s="9">
        <v>-1.11E-2</v>
      </c>
      <c r="F529" s="9">
        <v>5.9999999999999995E-4</v>
      </c>
      <c r="G529" s="9">
        <v>4.7600000000000003E-2</v>
      </c>
      <c r="H529" s="9">
        <v>4.7600000000000003E-2</v>
      </c>
      <c r="I529" s="9">
        <v>4.6100000000000002E-2</v>
      </c>
      <c r="J529" s="9">
        <v>6.2E-2</v>
      </c>
      <c r="K529" s="9">
        <v>2.3199999999999998E-2</v>
      </c>
      <c r="L529" s="9">
        <v>2.7900000000000001E-2</v>
      </c>
      <c r="M529" s="9">
        <v>2.1100000000000001E-2</v>
      </c>
      <c r="N529" s="9">
        <v>5.1200000000000002E-2</v>
      </c>
      <c r="O529" s="9">
        <v>6.3899999999999998E-2</v>
      </c>
      <c r="P529" s="9">
        <v>4.0599999999999997E-2</v>
      </c>
      <c r="Q529" s="9">
        <v>-2.9399999999999999E-2</v>
      </c>
      <c r="R529" s="9">
        <v>1.6000000000000001E-3</v>
      </c>
      <c r="S529" s="9">
        <v>-4.1000000000000003E-3</v>
      </c>
      <c r="T529" s="9">
        <v>0.02</v>
      </c>
      <c r="U529" s="9">
        <v>7.6300000000000007E-2</v>
      </c>
      <c r="V529" s="9">
        <v>2.7300000000000001E-2</v>
      </c>
      <c r="W529" s="9">
        <v>-1.0699999999999999E-2</v>
      </c>
    </row>
    <row r="530" spans="1:23">
      <c r="A530" s="9">
        <v>200403</v>
      </c>
      <c r="B530" s="9">
        <v>-1.32E-2</v>
      </c>
      <c r="C530" s="9">
        <v>1.84E-2</v>
      </c>
      <c r="D530" s="9">
        <v>6.9999999999999999E-4</v>
      </c>
      <c r="E530" s="9">
        <v>1.9E-3</v>
      </c>
      <c r="F530" s="9">
        <v>8.9999999999999998E-4</v>
      </c>
      <c r="G530" s="9">
        <v>4.8999999999999998E-3</v>
      </c>
      <c r="H530" s="9">
        <v>3.49E-2</v>
      </c>
      <c r="I530" s="9">
        <v>-3.3E-3</v>
      </c>
      <c r="J530" s="9">
        <v>2.6200000000000001E-2</v>
      </c>
      <c r="K530" s="9">
        <v>-2.9499999999999998E-2</v>
      </c>
      <c r="L530" s="9">
        <v>-1.8700000000000001E-2</v>
      </c>
      <c r="M530" s="9">
        <v>-3.6799999999999999E-2</v>
      </c>
      <c r="N530" s="9">
        <v>2.7900000000000001E-2</v>
      </c>
      <c r="O530" s="9">
        <v>-4.5499999999999999E-2</v>
      </c>
      <c r="P530" s="9">
        <v>3.8100000000000002E-2</v>
      </c>
      <c r="Q530" s="9">
        <v>-1.8599999999999998E-2</v>
      </c>
      <c r="R530" s="9">
        <v>-1.6299999999999999E-2</v>
      </c>
      <c r="S530" s="9">
        <v>-2.18E-2</v>
      </c>
      <c r="T530" s="9">
        <v>1.0800000000000001E-2</v>
      </c>
      <c r="U530" s="9">
        <v>-4.7000000000000002E-3</v>
      </c>
      <c r="V530" s="9">
        <v>-7.3000000000000001E-3</v>
      </c>
      <c r="W530" s="9">
        <v>-1.84E-2</v>
      </c>
    </row>
    <row r="531" spans="1:23">
      <c r="A531" s="9">
        <v>200404</v>
      </c>
      <c r="B531" s="9">
        <v>-1.83E-2</v>
      </c>
      <c r="C531" s="9">
        <v>-2.5899999999999999E-2</v>
      </c>
      <c r="D531" s="9">
        <v>-1.67E-2</v>
      </c>
      <c r="E531" s="9">
        <v>-5.3600000000000002E-2</v>
      </c>
      <c r="F531" s="9">
        <v>8.0000000000000004E-4</v>
      </c>
      <c r="G531" s="9">
        <v>1.89E-2</v>
      </c>
      <c r="H531" s="9">
        <v>-0.1439</v>
      </c>
      <c r="I531" s="9">
        <v>2.41E-2</v>
      </c>
      <c r="J531" s="9">
        <v>-2.3599999999999999E-2</v>
      </c>
      <c r="K531" s="9">
        <v>-4.07E-2</v>
      </c>
      <c r="L531" s="9">
        <v>-7.3000000000000001E-3</v>
      </c>
      <c r="M531" s="9">
        <v>4.0800000000000003E-2</v>
      </c>
      <c r="N531" s="9">
        <v>-4.87E-2</v>
      </c>
      <c r="O531" s="9">
        <v>-8.8499999999999995E-2</v>
      </c>
      <c r="P531" s="9">
        <v>-2.5999999999999999E-2</v>
      </c>
      <c r="Q531" s="9">
        <v>-7.2599999999999998E-2</v>
      </c>
      <c r="R531" s="9">
        <v>3.8800000000000001E-2</v>
      </c>
      <c r="S531" s="9">
        <v>1.24E-2</v>
      </c>
      <c r="T531" s="9">
        <v>-3.5900000000000001E-2</v>
      </c>
      <c r="U531" s="9">
        <v>-2.9600000000000001E-2</v>
      </c>
      <c r="V531" s="9">
        <v>-4.5999999999999999E-2</v>
      </c>
      <c r="W531" s="9">
        <v>-6.1000000000000004E-3</v>
      </c>
    </row>
    <row r="532" spans="1:23">
      <c r="A532" s="9">
        <v>200405</v>
      </c>
      <c r="B532" s="9">
        <v>1.17E-2</v>
      </c>
      <c r="C532" s="9">
        <v>-1E-3</v>
      </c>
      <c r="D532" s="9">
        <v>-3.3E-3</v>
      </c>
      <c r="E532" s="9">
        <v>1.61E-2</v>
      </c>
      <c r="F532" s="9">
        <v>5.9999999999999995E-4</v>
      </c>
      <c r="G532" s="9">
        <v>-8.2000000000000007E-3</v>
      </c>
      <c r="H532" s="9">
        <v>6.2799999999999995E-2</v>
      </c>
      <c r="I532" s="9">
        <v>2.8999999999999998E-3</v>
      </c>
      <c r="J532" s="9">
        <v>-5.3E-3</v>
      </c>
      <c r="K532" s="9">
        <v>9.4999999999999998E-3</v>
      </c>
      <c r="L532" s="9">
        <v>5.8999999999999999E-3</v>
      </c>
      <c r="M532" s="9">
        <v>-1.21E-2</v>
      </c>
      <c r="N532" s="9">
        <v>2.2100000000000002E-2</v>
      </c>
      <c r="O532" s="9">
        <v>5.7200000000000001E-2</v>
      </c>
      <c r="P532" s="9">
        <v>4.7000000000000002E-3</v>
      </c>
      <c r="Q532" s="9">
        <v>5.6300000000000003E-2</v>
      </c>
      <c r="R532" s="9">
        <v>-1.7100000000000001E-2</v>
      </c>
      <c r="S532" s="9">
        <v>1.7000000000000001E-2</v>
      </c>
      <c r="T532" s="9">
        <v>1.2200000000000001E-2</v>
      </c>
      <c r="U532" s="9">
        <v>5.9999999999999995E-4</v>
      </c>
      <c r="V532" s="9">
        <v>1.77E-2</v>
      </c>
      <c r="W532" s="9">
        <v>8.6E-3</v>
      </c>
    </row>
    <row r="533" spans="1:23">
      <c r="A533" s="9">
        <v>200406</v>
      </c>
      <c r="B533" s="9">
        <v>1.8599999999999998E-2</v>
      </c>
      <c r="C533" s="9">
        <v>2.3199999999999998E-2</v>
      </c>
      <c r="D533" s="9">
        <v>1.67E-2</v>
      </c>
      <c r="E533" s="9">
        <v>2.07E-2</v>
      </c>
      <c r="F533" s="9">
        <v>8.0000000000000004E-4</v>
      </c>
      <c r="G533" s="9">
        <v>1.41E-2</v>
      </c>
      <c r="H533" s="9">
        <v>5.33E-2</v>
      </c>
      <c r="I533" s="9">
        <v>5.3100000000000001E-2</v>
      </c>
      <c r="J533" s="9">
        <v>4.3700000000000003E-2</v>
      </c>
      <c r="K533" s="9">
        <v>2.9700000000000001E-2</v>
      </c>
      <c r="L533" s="9">
        <v>5.5399999999999998E-2</v>
      </c>
      <c r="M533" s="9">
        <v>-5.5999999999999999E-3</v>
      </c>
      <c r="N533" s="9">
        <v>-5.0000000000000001E-4</v>
      </c>
      <c r="O533" s="9">
        <v>9.3200000000000005E-2</v>
      </c>
      <c r="P533" s="9">
        <v>5.3800000000000001E-2</v>
      </c>
      <c r="Q533" s="9">
        <v>2.1100000000000001E-2</v>
      </c>
      <c r="R533" s="9">
        <v>4.2000000000000003E-2</v>
      </c>
      <c r="S533" s="9">
        <v>7.0900000000000005E-2</v>
      </c>
      <c r="T533" s="9">
        <v>1.9300000000000001E-2</v>
      </c>
      <c r="U533" s="9">
        <v>-4.3E-3</v>
      </c>
      <c r="V533" s="9">
        <v>5.1000000000000004E-3</v>
      </c>
      <c r="W533" s="9">
        <v>2.7900000000000001E-2</v>
      </c>
    </row>
    <row r="534" spans="1:23">
      <c r="A534" s="9">
        <v>200407</v>
      </c>
      <c r="B534" s="9">
        <v>-4.0599999999999997E-2</v>
      </c>
      <c r="C534" s="9">
        <v>-3.7999999999999999E-2</v>
      </c>
      <c r="D534" s="9">
        <v>4.5199999999999997E-2</v>
      </c>
      <c r="E534" s="9">
        <v>-2.3099999999999999E-2</v>
      </c>
      <c r="F534" s="9">
        <v>1E-3</v>
      </c>
      <c r="G534" s="9">
        <v>-6.6600000000000006E-2</v>
      </c>
      <c r="H534" s="9">
        <v>1.1900000000000001E-2</v>
      </c>
      <c r="I534" s="9">
        <v>3.2500000000000001E-2</v>
      </c>
      <c r="J534" s="9">
        <v>-5.0200000000000002E-2</v>
      </c>
      <c r="K534" s="9">
        <v>-6.5600000000000006E-2</v>
      </c>
      <c r="L534" s="9">
        <v>-3.1699999999999999E-2</v>
      </c>
      <c r="M534" s="9">
        <v>-6.3600000000000004E-2</v>
      </c>
      <c r="N534" s="9">
        <v>-4.3799999999999999E-2</v>
      </c>
      <c r="O534" s="9">
        <v>-3.0000000000000001E-3</v>
      </c>
      <c r="P534" s="9">
        <v>-4.2999999999999997E-2</v>
      </c>
      <c r="Q534" s="9">
        <v>-9.3899999999999997E-2</v>
      </c>
      <c r="R534" s="9">
        <v>-5.1799999999999999E-2</v>
      </c>
      <c r="S534" s="9">
        <v>-2.3400000000000001E-2</v>
      </c>
      <c r="T534" s="9">
        <v>9.4999999999999998E-3</v>
      </c>
      <c r="U534" s="9">
        <v>-2.3800000000000002E-2</v>
      </c>
      <c r="V534" s="9">
        <v>-2.41E-2</v>
      </c>
      <c r="W534" s="9">
        <v>-4.5199999999999997E-2</v>
      </c>
    </row>
    <row r="535" spans="1:23">
      <c r="A535" s="9">
        <v>200408</v>
      </c>
      <c r="B535" s="9">
        <v>8.0000000000000004E-4</v>
      </c>
      <c r="C535" s="9">
        <v>-1.5900000000000001E-2</v>
      </c>
      <c r="D535" s="9">
        <v>1.1299999999999999E-2</v>
      </c>
      <c r="E535" s="9">
        <v>-1.49E-2</v>
      </c>
      <c r="F535" s="9">
        <v>1.1000000000000001E-3</v>
      </c>
      <c r="G535" s="9">
        <v>2.8999999999999998E-3</v>
      </c>
      <c r="H535" s="9">
        <v>4.1099999999999998E-2</v>
      </c>
      <c r="I535" s="9">
        <v>-1.32E-2</v>
      </c>
      <c r="J535" s="9">
        <v>3.8E-3</v>
      </c>
      <c r="K535" s="9">
        <v>1.1900000000000001E-2</v>
      </c>
      <c r="L535" s="9">
        <v>2.8899999999999999E-2</v>
      </c>
      <c r="M535" s="9">
        <v>2.6599999999999999E-2</v>
      </c>
      <c r="N535" s="9">
        <v>5.2400000000000002E-2</v>
      </c>
      <c r="O535" s="9">
        <v>-3.8E-3</v>
      </c>
      <c r="P535" s="9">
        <v>-6.1000000000000004E-3</v>
      </c>
      <c r="Q535" s="9">
        <v>-5.9799999999999999E-2</v>
      </c>
      <c r="R535" s="9">
        <v>-2.8899999999999999E-2</v>
      </c>
      <c r="S535" s="9">
        <v>-4.4000000000000003E-3</v>
      </c>
      <c r="T535" s="9">
        <v>3.56E-2</v>
      </c>
      <c r="U535" s="9">
        <v>-2.0299999999999999E-2</v>
      </c>
      <c r="V535" s="9">
        <v>2.9899999999999999E-2</v>
      </c>
      <c r="W535" s="9">
        <v>-8.6E-3</v>
      </c>
    </row>
    <row r="536" spans="1:23">
      <c r="A536" s="9">
        <v>200409</v>
      </c>
      <c r="B536" s="9">
        <v>1.6E-2</v>
      </c>
      <c r="C536" s="9">
        <v>2.93E-2</v>
      </c>
      <c r="D536" s="9">
        <v>3.8999999999999998E-3</v>
      </c>
      <c r="E536" s="9">
        <v>5.2499999999999998E-2</v>
      </c>
      <c r="F536" s="9">
        <v>1.1000000000000001E-3</v>
      </c>
      <c r="G536" s="9">
        <v>-3.0700000000000002E-2</v>
      </c>
      <c r="H536" s="9">
        <v>7.2499999999999995E-2</v>
      </c>
      <c r="I536" s="9">
        <v>8.7800000000000003E-2</v>
      </c>
      <c r="J536" s="9">
        <v>2.7400000000000001E-2</v>
      </c>
      <c r="K536" s="9">
        <v>4.1300000000000003E-2</v>
      </c>
      <c r="L536" s="9">
        <v>4.3900000000000002E-2</v>
      </c>
      <c r="M536" s="9">
        <v>-4.1399999999999999E-2</v>
      </c>
      <c r="N536" s="9">
        <v>5.8500000000000003E-2</v>
      </c>
      <c r="O536" s="9">
        <v>7.6899999999999996E-2</v>
      </c>
      <c r="P536" s="9">
        <v>4.2900000000000001E-2</v>
      </c>
      <c r="Q536" s="9">
        <v>2.35E-2</v>
      </c>
      <c r="R536" s="9">
        <v>8.8000000000000005E-3</v>
      </c>
      <c r="S536" s="9">
        <v>2.35E-2</v>
      </c>
      <c r="T536" s="9">
        <v>1.3100000000000001E-2</v>
      </c>
      <c r="U536" s="9">
        <v>2.1600000000000001E-2</v>
      </c>
      <c r="V536" s="9">
        <v>1E-3</v>
      </c>
      <c r="W536" s="9">
        <v>2.9499999999999998E-2</v>
      </c>
    </row>
    <row r="537" spans="1:23">
      <c r="A537" s="9">
        <v>200410</v>
      </c>
      <c r="B537" s="9">
        <v>1.43E-2</v>
      </c>
      <c r="C537" s="9">
        <v>4.4000000000000003E-3</v>
      </c>
      <c r="D537" s="9">
        <v>-8.3000000000000001E-3</v>
      </c>
      <c r="E537" s="9">
        <v>-1.5299999999999999E-2</v>
      </c>
      <c r="F537" s="9">
        <v>1.1000000000000001E-3</v>
      </c>
      <c r="G537" s="9">
        <v>3.0099999999999998E-2</v>
      </c>
      <c r="H537" s="9">
        <v>-2.4299999999999999E-2</v>
      </c>
      <c r="I537" s="9">
        <v>5.5999999999999999E-3</v>
      </c>
      <c r="J537" s="9">
        <v>4.6899999999999997E-2</v>
      </c>
      <c r="K537" s="9">
        <v>-9.7000000000000003E-3</v>
      </c>
      <c r="L537" s="9">
        <v>2.5999999999999999E-3</v>
      </c>
      <c r="M537" s="9">
        <v>-2.29E-2</v>
      </c>
      <c r="N537" s="9">
        <v>2.1299999999999999E-2</v>
      </c>
      <c r="O537" s="9">
        <v>-3.6600000000000001E-2</v>
      </c>
      <c r="P537" s="9">
        <v>5.21E-2</v>
      </c>
      <c r="Q537" s="9">
        <v>4.1700000000000001E-2</v>
      </c>
      <c r="R537" s="9">
        <v>-2.9600000000000001E-2</v>
      </c>
      <c r="S537" s="9">
        <v>2.5700000000000001E-2</v>
      </c>
      <c r="T537" s="9">
        <v>4.1200000000000001E-2</v>
      </c>
      <c r="U537" s="9">
        <v>2.8899999999999999E-2</v>
      </c>
      <c r="V537" s="9">
        <v>4.5999999999999999E-3</v>
      </c>
      <c r="W537" s="9">
        <v>2.07E-2</v>
      </c>
    </row>
    <row r="538" spans="1:23">
      <c r="A538" s="9">
        <v>200411</v>
      </c>
      <c r="B538" s="9">
        <v>4.5400000000000003E-2</v>
      </c>
      <c r="C538" s="9">
        <v>4.1599999999999998E-2</v>
      </c>
      <c r="D538" s="9">
        <v>1.9400000000000001E-2</v>
      </c>
      <c r="E538" s="9">
        <v>3.2300000000000002E-2</v>
      </c>
      <c r="F538" s="9">
        <v>1.5E-3</v>
      </c>
      <c r="G538" s="9">
        <v>2.2200000000000001E-2</v>
      </c>
      <c r="H538" s="9">
        <v>8.3699999999999997E-2</v>
      </c>
      <c r="I538" s="9">
        <v>6.1699999999999998E-2</v>
      </c>
      <c r="J538" s="9">
        <v>4.1399999999999999E-2</v>
      </c>
      <c r="K538" s="9">
        <v>8.4400000000000003E-2</v>
      </c>
      <c r="L538" s="9">
        <v>8.7300000000000003E-2</v>
      </c>
      <c r="M538" s="9">
        <v>1.5599999999999999E-2</v>
      </c>
      <c r="N538" s="9">
        <v>4.1000000000000002E-2</v>
      </c>
      <c r="O538" s="9">
        <v>0.12670000000000001</v>
      </c>
      <c r="P538" s="9">
        <v>9.69E-2</v>
      </c>
      <c r="Q538" s="9">
        <v>5.7299999999999997E-2</v>
      </c>
      <c r="R538" s="9">
        <v>6.3700000000000007E-2</v>
      </c>
      <c r="S538" s="9">
        <v>6.3299999999999995E-2</v>
      </c>
      <c r="T538" s="9">
        <v>4.7699999999999999E-2</v>
      </c>
      <c r="U538" s="9">
        <v>2.9600000000000001E-2</v>
      </c>
      <c r="V538" s="9">
        <v>4.5499999999999999E-2</v>
      </c>
      <c r="W538" s="9">
        <v>4.7600000000000003E-2</v>
      </c>
    </row>
    <row r="539" spans="1:23">
      <c r="A539" s="9">
        <v>200412</v>
      </c>
      <c r="B539" s="9">
        <v>3.4299999999999997E-2</v>
      </c>
      <c r="C539" s="9">
        <v>1.8E-3</v>
      </c>
      <c r="D539" s="9">
        <v>-3.5999999999999999E-3</v>
      </c>
      <c r="E539" s="9">
        <v>-2.8400000000000002E-2</v>
      </c>
      <c r="F539" s="9">
        <v>1.6000000000000001E-3</v>
      </c>
      <c r="G539" s="9">
        <v>4.8899999999999999E-2</v>
      </c>
      <c r="H539" s="9">
        <v>-2.92E-2</v>
      </c>
      <c r="I539" s="9">
        <v>-2.2200000000000001E-2</v>
      </c>
      <c r="J539" s="9">
        <v>5.4800000000000001E-2</v>
      </c>
      <c r="K539" s="9">
        <v>3.8199999999999998E-2</v>
      </c>
      <c r="L539" s="9">
        <v>2.64E-2</v>
      </c>
      <c r="M539" s="9">
        <v>5.67E-2</v>
      </c>
      <c r="N539" s="9">
        <v>5.0900000000000001E-2</v>
      </c>
      <c r="O539" s="9">
        <v>-1.89E-2</v>
      </c>
      <c r="P539" s="9">
        <v>1.5100000000000001E-2</v>
      </c>
      <c r="Q539" s="9">
        <v>3.1899999999999998E-2</v>
      </c>
      <c r="R539" s="9">
        <v>4.8599999999999997E-2</v>
      </c>
      <c r="S539" s="9">
        <v>1.83E-2</v>
      </c>
      <c r="T539" s="9">
        <v>2.2499999999999999E-2</v>
      </c>
      <c r="U539" s="9">
        <v>2.8400000000000002E-2</v>
      </c>
      <c r="V539" s="9">
        <v>4.0800000000000003E-2</v>
      </c>
      <c r="W539" s="9">
        <v>3.9E-2</v>
      </c>
    </row>
    <row r="540" spans="1:23">
      <c r="A540" s="9">
        <v>200501</v>
      </c>
      <c r="B540" s="9">
        <v>-2.76E-2</v>
      </c>
      <c r="C540" s="9">
        <v>-1.6299999999999999E-2</v>
      </c>
      <c r="D540" s="9">
        <v>2.6700000000000002E-2</v>
      </c>
      <c r="E540" s="9">
        <v>3.1300000000000001E-2</v>
      </c>
      <c r="F540" s="9">
        <v>1.6000000000000001E-3</v>
      </c>
      <c r="G540" s="9">
        <v>-7.1000000000000004E-3</v>
      </c>
      <c r="H540" s="9">
        <v>-1.43E-2</v>
      </c>
      <c r="I540" s="9">
        <v>2.8199999999999999E-2</v>
      </c>
      <c r="J540" s="9">
        <v>-2.8500000000000001E-2</v>
      </c>
      <c r="K540" s="9">
        <v>-4.2299999999999997E-2</v>
      </c>
      <c r="L540" s="9">
        <v>-1.52E-2</v>
      </c>
      <c r="M540" s="9">
        <v>-4.0099999999999997E-2</v>
      </c>
      <c r="N540" s="9">
        <v>1.0500000000000001E-2</v>
      </c>
      <c r="O540" s="9">
        <v>-5.5999999999999999E-3</v>
      </c>
      <c r="P540" s="9">
        <v>-2.98E-2</v>
      </c>
      <c r="Q540" s="9">
        <v>-4.9000000000000002E-2</v>
      </c>
      <c r="R540" s="9">
        <v>-7.22E-2</v>
      </c>
      <c r="S540" s="9">
        <v>-5.04E-2</v>
      </c>
      <c r="T540" s="9">
        <v>1.6E-2</v>
      </c>
      <c r="U540" s="9">
        <v>-6.3E-3</v>
      </c>
      <c r="V540" s="9">
        <v>-2.3E-2</v>
      </c>
      <c r="W540" s="9">
        <v>-4.2500000000000003E-2</v>
      </c>
    </row>
    <row r="541" spans="1:23">
      <c r="A541" s="9">
        <v>200502</v>
      </c>
      <c r="B541" s="9">
        <v>1.89E-2</v>
      </c>
      <c r="C541" s="9">
        <v>-6.6E-3</v>
      </c>
      <c r="D541" s="9">
        <v>2.8500000000000001E-2</v>
      </c>
      <c r="E541" s="9">
        <v>3.1899999999999998E-2</v>
      </c>
      <c r="F541" s="9">
        <v>1.6000000000000001E-3</v>
      </c>
      <c r="G541" s="9">
        <v>-4.1999999999999997E-3</v>
      </c>
      <c r="H541" s="9">
        <v>0.1182</v>
      </c>
      <c r="I541" s="9">
        <v>0.1898</v>
      </c>
      <c r="J541" s="9">
        <v>1.7299999999999999E-2</v>
      </c>
      <c r="K541" s="9">
        <v>-1.2999999999999999E-3</v>
      </c>
      <c r="L541" s="9">
        <v>8.48E-2</v>
      </c>
      <c r="M541" s="9">
        <v>3.3599999999999998E-2</v>
      </c>
      <c r="N541" s="9">
        <v>1.8100000000000002E-2</v>
      </c>
      <c r="O541" s="9">
        <v>9.5399999999999999E-2</v>
      </c>
      <c r="P541" s="9">
        <v>8.0999999999999996E-3</v>
      </c>
      <c r="Q541" s="9">
        <v>2.7699999999999999E-2</v>
      </c>
      <c r="R541" s="9">
        <v>1.17E-2</v>
      </c>
      <c r="S541" s="9">
        <v>3.1E-2</v>
      </c>
      <c r="T541" s="9">
        <v>2.1600000000000001E-2</v>
      </c>
      <c r="U541" s="9">
        <v>2.8999999999999998E-3</v>
      </c>
      <c r="V541" s="9">
        <v>-3.8999999999999998E-3</v>
      </c>
      <c r="W541" s="9">
        <v>-8.8000000000000005E-3</v>
      </c>
    </row>
    <row r="542" spans="1:23">
      <c r="A542" s="9">
        <v>200503</v>
      </c>
      <c r="B542" s="9">
        <v>-1.9699999999999999E-2</v>
      </c>
      <c r="C542" s="9">
        <v>-1.3899999999999999E-2</v>
      </c>
      <c r="D542" s="9">
        <v>1.7500000000000002E-2</v>
      </c>
      <c r="E542" s="9">
        <v>5.4999999999999997E-3</v>
      </c>
      <c r="F542" s="9">
        <v>2.0999999999999999E-3</v>
      </c>
      <c r="G542" s="9">
        <v>-1.17E-2</v>
      </c>
      <c r="H542" s="9">
        <v>-6.13E-2</v>
      </c>
      <c r="I542" s="9">
        <v>-3.4700000000000002E-2</v>
      </c>
      <c r="J542" s="9">
        <v>-1.95E-2</v>
      </c>
      <c r="K542" s="9">
        <v>-3.2300000000000002E-2</v>
      </c>
      <c r="L542" s="9">
        <v>-2.2599999999999999E-2</v>
      </c>
      <c r="M542" s="9">
        <v>5.4999999999999997E-3</v>
      </c>
      <c r="N542" s="9">
        <v>-3.9800000000000002E-2</v>
      </c>
      <c r="O542" s="9">
        <v>-7.6600000000000001E-2</v>
      </c>
      <c r="P542" s="9">
        <v>-4.1700000000000001E-2</v>
      </c>
      <c r="Q542" s="9">
        <v>-2.8299999999999999E-2</v>
      </c>
      <c r="R542" s="9">
        <v>-8.4099999999999994E-2</v>
      </c>
      <c r="S542" s="9">
        <v>-8.0000000000000004E-4</v>
      </c>
      <c r="T542" s="9">
        <v>4.1999999999999997E-3</v>
      </c>
      <c r="U542" s="9">
        <v>0.01</v>
      </c>
      <c r="V542" s="9">
        <v>-3.44E-2</v>
      </c>
      <c r="W542" s="9">
        <v>-1.3899999999999999E-2</v>
      </c>
    </row>
    <row r="543" spans="1:23">
      <c r="A543" s="9">
        <v>200504</v>
      </c>
      <c r="B543" s="9">
        <v>-2.6100000000000002E-2</v>
      </c>
      <c r="C543" s="9">
        <v>-0.04</v>
      </c>
      <c r="D543" s="9">
        <v>-4.7000000000000002E-3</v>
      </c>
      <c r="E543" s="9">
        <v>-8.6E-3</v>
      </c>
      <c r="F543" s="9">
        <v>2.0999999999999999E-3</v>
      </c>
      <c r="G543" s="9">
        <v>1.6999999999999999E-3</v>
      </c>
      <c r="H543" s="9">
        <v>-8.9099999999999999E-2</v>
      </c>
      <c r="I543" s="9">
        <v>-0.06</v>
      </c>
      <c r="J543" s="9">
        <v>-7.5499999999999998E-2</v>
      </c>
      <c r="K543" s="9">
        <v>-9.3700000000000006E-2</v>
      </c>
      <c r="L543" s="9">
        <v>-7.6200000000000004E-2</v>
      </c>
      <c r="M543" s="9">
        <v>3.09E-2</v>
      </c>
      <c r="N543" s="9">
        <v>-4.8599999999999997E-2</v>
      </c>
      <c r="O543" s="9">
        <v>-9.9699999999999997E-2</v>
      </c>
      <c r="P543" s="9">
        <v>-1.1900000000000001E-2</v>
      </c>
      <c r="Q543" s="9">
        <v>-5.0900000000000001E-2</v>
      </c>
      <c r="R543" s="9">
        <v>-0.1084</v>
      </c>
      <c r="S543" s="9">
        <v>-3.78E-2</v>
      </c>
      <c r="T543" s="9">
        <v>1.89E-2</v>
      </c>
      <c r="U543" s="9">
        <v>-5.8000000000000003E-2</v>
      </c>
      <c r="V543" s="9">
        <v>-1.14E-2</v>
      </c>
      <c r="W543" s="9">
        <v>-2.7799999999999998E-2</v>
      </c>
    </row>
    <row r="544" spans="1:23">
      <c r="A544" s="9">
        <v>200505</v>
      </c>
      <c r="B544" s="9">
        <v>3.6499999999999998E-2</v>
      </c>
      <c r="C544" s="9">
        <v>2.9899999999999999E-2</v>
      </c>
      <c r="D544" s="9">
        <v>-1.24E-2</v>
      </c>
      <c r="E544" s="9">
        <v>4.0000000000000001E-3</v>
      </c>
      <c r="F544" s="9">
        <v>2.3999999999999998E-3</v>
      </c>
      <c r="G544" s="9">
        <v>2.0500000000000001E-2</v>
      </c>
      <c r="H544" s="9">
        <v>3.9100000000000003E-2</v>
      </c>
      <c r="I544" s="9">
        <v>1.7999999999999999E-2</v>
      </c>
      <c r="J544" s="9">
        <v>6.3500000000000001E-2</v>
      </c>
      <c r="K544" s="9">
        <v>4.7399999999999998E-2</v>
      </c>
      <c r="L544" s="9">
        <v>-9.9999999999999802E-5</v>
      </c>
      <c r="M544" s="9">
        <v>9.9000000000000008E-3</v>
      </c>
      <c r="N544" s="9">
        <v>7.6600000000000001E-2</v>
      </c>
      <c r="O544" s="9">
        <v>-2.0000000000000001E-4</v>
      </c>
      <c r="P544" s="9">
        <v>3.0300000000000001E-2</v>
      </c>
      <c r="Q544" s="9">
        <v>8.5099999999999995E-2</v>
      </c>
      <c r="R544" s="9">
        <v>8.9599999999999999E-2</v>
      </c>
      <c r="S544" s="9">
        <v>4.7399999999999998E-2</v>
      </c>
      <c r="T544" s="9">
        <v>1.46E-2</v>
      </c>
      <c r="U544" s="9">
        <v>5.9299999999999999E-2</v>
      </c>
      <c r="V544" s="9">
        <v>3.1099999999999999E-2</v>
      </c>
      <c r="W544" s="9">
        <v>2.9700000000000001E-2</v>
      </c>
    </row>
    <row r="545" spans="1:23">
      <c r="A545" s="9">
        <v>200506</v>
      </c>
      <c r="B545" s="9">
        <v>5.7000000000000002E-3</v>
      </c>
      <c r="C545" s="9">
        <v>2.5899999999999999E-2</v>
      </c>
      <c r="D545" s="9">
        <v>2.8199999999999999E-2</v>
      </c>
      <c r="E545" s="9">
        <v>2.0799999999999999E-2</v>
      </c>
      <c r="F545" s="9">
        <v>2.3E-3</v>
      </c>
      <c r="G545" s="9">
        <v>-2.7400000000000001E-2</v>
      </c>
      <c r="H545" s="9">
        <v>4.9599999999999998E-2</v>
      </c>
      <c r="I545" s="9">
        <v>5.6000000000000001E-2</v>
      </c>
      <c r="J545" s="9">
        <v>5.2999999999999999E-2</v>
      </c>
      <c r="K545" s="9">
        <v>9.5999999999999992E-3</v>
      </c>
      <c r="L545" s="9">
        <v>-9.5999999999999992E-3</v>
      </c>
      <c r="M545" s="9">
        <v>-1.32E-2</v>
      </c>
      <c r="N545" s="9">
        <v>2.06E-2</v>
      </c>
      <c r="O545" s="9">
        <v>-3.1800000000000002E-2</v>
      </c>
      <c r="P545" s="9">
        <v>3.3999999999999998E-3</v>
      </c>
      <c r="Q545" s="9">
        <v>-9.7999999999999997E-3</v>
      </c>
      <c r="R545" s="9">
        <v>2.3099999999999999E-2</v>
      </c>
      <c r="S545" s="9">
        <v>-2.06E-2</v>
      </c>
      <c r="T545" s="9">
        <v>5.3400000000000003E-2</v>
      </c>
      <c r="U545" s="9">
        <v>2.4899999999999999E-2</v>
      </c>
      <c r="V545" s="9">
        <v>2.23E-2</v>
      </c>
      <c r="W545" s="9">
        <v>-1.3299999999999999E-2</v>
      </c>
    </row>
    <row r="546" spans="1:23">
      <c r="A546" s="9">
        <v>200507</v>
      </c>
      <c r="B546" s="9">
        <v>3.9199999999999999E-2</v>
      </c>
      <c r="C546" s="9">
        <v>2.7799999999999998E-2</v>
      </c>
      <c r="D546" s="9">
        <v>-4.7999999999999996E-3</v>
      </c>
      <c r="E546" s="9">
        <v>1E-4</v>
      </c>
      <c r="F546" s="9">
        <v>2.3999999999999998E-3</v>
      </c>
      <c r="G546" s="9">
        <v>1.34E-2</v>
      </c>
      <c r="H546" s="9">
        <v>9.8199999999999996E-2</v>
      </c>
      <c r="I546" s="9">
        <v>5.5599999999999997E-2</v>
      </c>
      <c r="J546" s="9">
        <v>2.75E-2</v>
      </c>
      <c r="K546" s="9">
        <v>8.3000000000000001E-3</v>
      </c>
      <c r="L546" s="9">
        <v>4.53E-2</v>
      </c>
      <c r="M546" s="9">
        <v>1.37E-2</v>
      </c>
      <c r="N546" s="9">
        <v>0.1003</v>
      </c>
      <c r="O546" s="9">
        <v>0.12920000000000001</v>
      </c>
      <c r="P546" s="9">
        <v>5.6000000000000001E-2</v>
      </c>
      <c r="Q546" s="9">
        <v>6.3299999999999995E-2</v>
      </c>
      <c r="R546" s="9">
        <v>7.3200000000000001E-2</v>
      </c>
      <c r="S546" s="9">
        <v>4.8500000000000001E-2</v>
      </c>
      <c r="T546" s="9">
        <v>2.75E-2</v>
      </c>
      <c r="U546" s="9">
        <v>4.7E-2</v>
      </c>
      <c r="V546" s="9">
        <v>1.4999999999999999E-2</v>
      </c>
      <c r="W546" s="9">
        <v>4.58E-2</v>
      </c>
    </row>
    <row r="547" spans="1:23">
      <c r="A547" s="9">
        <v>200508</v>
      </c>
      <c r="B547" s="9">
        <v>-1.2200000000000001E-2</v>
      </c>
      <c r="C547" s="9">
        <v>-8.8999999999999999E-3</v>
      </c>
      <c r="D547" s="9">
        <v>1.4500000000000001E-2</v>
      </c>
      <c r="E547" s="9">
        <v>2.24E-2</v>
      </c>
      <c r="F547" s="9">
        <v>3.0000000000000001E-3</v>
      </c>
      <c r="G547" s="9">
        <v>-1.2E-2</v>
      </c>
      <c r="H547" s="9">
        <v>4.6100000000000002E-2</v>
      </c>
      <c r="I547" s="9">
        <v>5.3699999999999998E-2</v>
      </c>
      <c r="J547" s="9">
        <v>-3.73E-2</v>
      </c>
      <c r="K547" s="9">
        <v>-2.7199999999999998E-2</v>
      </c>
      <c r="L547" s="9">
        <v>-6.59E-2</v>
      </c>
      <c r="M547" s="9">
        <v>-5.0000000000000001E-4</v>
      </c>
      <c r="N547" s="9">
        <v>-3.5400000000000001E-2</v>
      </c>
      <c r="O547" s="9">
        <v>-1.0699999999999999E-2</v>
      </c>
      <c r="P547" s="9">
        <v>-1.9699999999999999E-2</v>
      </c>
      <c r="Q547" s="9">
        <v>-1.6400000000000001E-2</v>
      </c>
      <c r="R547" s="9">
        <v>-4.7699999999999999E-2</v>
      </c>
      <c r="S547" s="9">
        <v>-2.29E-2</v>
      </c>
      <c r="T547" s="9">
        <v>8.6E-3</v>
      </c>
      <c r="U547" s="9">
        <v>-6.7799999999999999E-2</v>
      </c>
      <c r="V547" s="9">
        <v>-1.7500000000000002E-2</v>
      </c>
      <c r="W547" s="9">
        <v>-8.9999999999999993E-3</v>
      </c>
    </row>
    <row r="548" spans="1:23">
      <c r="A548" s="9">
        <v>200509</v>
      </c>
      <c r="B548" s="9">
        <v>4.8999999999999998E-3</v>
      </c>
      <c r="C548" s="9">
        <v>-6.7999999999999996E-3</v>
      </c>
      <c r="D548" s="9">
        <v>1.1299999999999999E-2</v>
      </c>
      <c r="E548" s="9">
        <v>3.4700000000000002E-2</v>
      </c>
      <c r="F548" s="9">
        <v>2.8999999999999998E-3</v>
      </c>
      <c r="G548" s="9">
        <v>5.0000000000000001E-4</v>
      </c>
      <c r="H548" s="9">
        <v>0.11890000000000001</v>
      </c>
      <c r="I548" s="9">
        <v>6.7100000000000007E-2</v>
      </c>
      <c r="J548" s="9">
        <v>-2.6700000000000002E-2</v>
      </c>
      <c r="K548" s="9">
        <v>-4.1200000000000001E-2</v>
      </c>
      <c r="L548" s="9">
        <v>-1.9400000000000001E-2</v>
      </c>
      <c r="M548" s="9">
        <v>-5.4999999999999997E-3</v>
      </c>
      <c r="N548" s="9">
        <v>1E-3</v>
      </c>
      <c r="O548" s="9">
        <v>2.7699999999999999E-2</v>
      </c>
      <c r="P548" s="9">
        <v>-3.6400000000000002E-2</v>
      </c>
      <c r="Q548" s="9">
        <v>1.6999999999999999E-3</v>
      </c>
      <c r="R548" s="9">
        <v>-6.1199999999999997E-2</v>
      </c>
      <c r="S548" s="9">
        <v>1.8499999999999999E-2</v>
      </c>
      <c r="T548" s="9">
        <v>4.1000000000000002E-2</v>
      </c>
      <c r="U548" s="9">
        <v>-1.89E-2</v>
      </c>
      <c r="V548" s="9">
        <v>8.6999999999999994E-3</v>
      </c>
      <c r="W548" s="9">
        <v>-6.6E-3</v>
      </c>
    </row>
    <row r="549" spans="1:23">
      <c r="A549" s="9">
        <v>200510</v>
      </c>
      <c r="B549" s="9">
        <v>-2.0199999999999999E-2</v>
      </c>
      <c r="C549" s="9">
        <v>-1.03E-2</v>
      </c>
      <c r="D549" s="9">
        <v>-6.8999999999999999E-3</v>
      </c>
      <c r="E549" s="9">
        <v>-1.2999999999999999E-2</v>
      </c>
      <c r="F549" s="9">
        <v>2.7000000000000001E-3</v>
      </c>
      <c r="G549" s="9">
        <v>-1.7600000000000001E-2</v>
      </c>
      <c r="H549" s="9">
        <v>-7.4899999999999994E-2</v>
      </c>
      <c r="I549" s="9">
        <v>-0.1027</v>
      </c>
      <c r="J549" s="9">
        <v>-2.9100000000000001E-2</v>
      </c>
      <c r="K549" s="9">
        <v>-3.56E-2</v>
      </c>
      <c r="L549" s="9">
        <v>2.1899999999999999E-2</v>
      </c>
      <c r="M549" s="9">
        <v>-3.15E-2</v>
      </c>
      <c r="N549" s="9">
        <v>-4.36E-2</v>
      </c>
      <c r="O549" s="9">
        <v>-4.6199999999999998E-2</v>
      </c>
      <c r="P549" s="9">
        <v>-3.44E-2</v>
      </c>
      <c r="Q549" s="9">
        <v>-4.5999999999999999E-2</v>
      </c>
      <c r="R549" s="9">
        <v>-4.8599999999999997E-2</v>
      </c>
      <c r="S549" s="9">
        <v>-4.1000000000000003E-3</v>
      </c>
      <c r="T549" s="9">
        <v>-7.1199999999999999E-2</v>
      </c>
      <c r="U549" s="9">
        <v>2.0400000000000001E-2</v>
      </c>
      <c r="V549" s="9">
        <v>2.2499999999999999E-2</v>
      </c>
      <c r="W549" s="9">
        <v>-1.47E-2</v>
      </c>
    </row>
    <row r="550" spans="1:23">
      <c r="A550" s="9">
        <v>200511</v>
      </c>
      <c r="B550" s="9">
        <v>3.61E-2</v>
      </c>
      <c r="C550" s="9">
        <v>9.9000000000000008E-3</v>
      </c>
      <c r="D550" s="9">
        <v>-1.7899999999999999E-2</v>
      </c>
      <c r="E550" s="9">
        <v>3.5999999999999999E-3</v>
      </c>
      <c r="F550" s="9">
        <v>3.0999999999999999E-3</v>
      </c>
      <c r="G550" s="9">
        <v>4.4999999999999997E-3</v>
      </c>
      <c r="H550" s="9">
        <v>0.05</v>
      </c>
      <c r="I550" s="9">
        <v>1.0800000000000001E-2</v>
      </c>
      <c r="J550" s="9">
        <v>5.3999999999999999E-2</v>
      </c>
      <c r="K550" s="9">
        <v>6.3799999999999996E-2</v>
      </c>
      <c r="L550" s="9">
        <v>3.1E-2</v>
      </c>
      <c r="M550" s="9">
        <v>-1.1000000000000001E-3</v>
      </c>
      <c r="N550" s="9">
        <v>5.0799999999999998E-2</v>
      </c>
      <c r="O550" s="9">
        <v>0.12509999999999999</v>
      </c>
      <c r="P550" s="9">
        <v>6.1499999999999999E-2</v>
      </c>
      <c r="Q550" s="9">
        <v>6.6799999999999998E-2</v>
      </c>
      <c r="R550" s="9">
        <v>7.1000000000000004E-3</v>
      </c>
      <c r="S550" s="9">
        <v>5.8000000000000003E-2</v>
      </c>
      <c r="T550" s="9">
        <v>-5.0000000000000001E-3</v>
      </c>
      <c r="U550" s="9">
        <v>3.4500000000000003E-2</v>
      </c>
      <c r="V550" s="9">
        <v>4.1799999999999997E-2</v>
      </c>
      <c r="W550" s="9">
        <v>4.5499999999999999E-2</v>
      </c>
    </row>
    <row r="551" spans="1:23">
      <c r="A551" s="9">
        <v>200512</v>
      </c>
      <c r="B551" s="9">
        <v>-2.5000000000000001E-3</v>
      </c>
      <c r="C551" s="9">
        <v>-5.1999999999999998E-3</v>
      </c>
      <c r="D551" s="9">
        <v>4.8999999999999998E-3</v>
      </c>
      <c r="E551" s="9">
        <v>7.1999999999999998E-3</v>
      </c>
      <c r="F551" s="9">
        <v>3.2000000000000002E-3</v>
      </c>
      <c r="G551" s="9">
        <v>-1.61E-2</v>
      </c>
      <c r="H551" s="9">
        <v>5.28E-2</v>
      </c>
      <c r="I551" s="9">
        <v>3.8E-3</v>
      </c>
      <c r="J551" s="9">
        <v>-2.0000000000000001E-4</v>
      </c>
      <c r="K551" s="9">
        <v>2.7000000000000001E-3</v>
      </c>
      <c r="L551" s="9">
        <v>5.8999999999999999E-3</v>
      </c>
      <c r="M551" s="9">
        <v>3.4099999999999998E-2</v>
      </c>
      <c r="N551" s="9">
        <v>-1.6199999999999999E-2</v>
      </c>
      <c r="O551" s="9">
        <v>3.3599999999999998E-2</v>
      </c>
      <c r="P551" s="9">
        <v>-1.3899999999999999E-2</v>
      </c>
      <c r="Q551" s="9">
        <v>-8.6999999999999994E-3</v>
      </c>
      <c r="R551" s="9">
        <v>-1.7000000000000001E-2</v>
      </c>
      <c r="S551" s="9">
        <v>1.55E-2</v>
      </c>
      <c r="T551" s="9">
        <v>9.1000000000000004E-3</v>
      </c>
      <c r="U551" s="9">
        <v>-1.18E-2</v>
      </c>
      <c r="V551" s="9">
        <v>-4.0000000000000002E-4</v>
      </c>
      <c r="W551" s="9">
        <v>-1.61E-2</v>
      </c>
    </row>
    <row r="552" spans="1:23">
      <c r="A552" s="9">
        <v>200601</v>
      </c>
      <c r="B552" s="9">
        <v>3.04E-2</v>
      </c>
      <c r="C552" s="9">
        <v>5.3199999999999997E-2</v>
      </c>
      <c r="D552" s="9">
        <v>1.2E-2</v>
      </c>
      <c r="E552" s="9">
        <v>2.7900000000000001E-2</v>
      </c>
      <c r="F552" s="9">
        <v>3.5000000000000001E-3</v>
      </c>
      <c r="G552" s="9">
        <v>2.7000000000000001E-3</v>
      </c>
      <c r="H552" s="9">
        <v>0.1721</v>
      </c>
      <c r="I552" s="9">
        <v>0.1229</v>
      </c>
      <c r="J552" s="9">
        <v>9.0000000000000095E-4</v>
      </c>
      <c r="K552" s="9">
        <v>4.1500000000000002E-2</v>
      </c>
      <c r="L552" s="9">
        <v>2.6499999999999999E-2</v>
      </c>
      <c r="M552" s="9">
        <v>1.6500000000000001E-2</v>
      </c>
      <c r="N552" s="9">
        <v>5.33E-2</v>
      </c>
      <c r="O552" s="9">
        <v>0.1459</v>
      </c>
      <c r="P552" s="9">
        <v>5.1900000000000002E-2</v>
      </c>
      <c r="Q552" s="9">
        <v>4.7699999999999999E-2</v>
      </c>
      <c r="R552" s="9">
        <v>4.4200000000000003E-2</v>
      </c>
      <c r="S552" s="9">
        <v>3.2099999999999997E-2</v>
      </c>
      <c r="T552" s="9">
        <v>2.7E-2</v>
      </c>
      <c r="U552" s="9">
        <v>1.17E-2</v>
      </c>
      <c r="V552" s="9">
        <v>9.2999999999999992E-3</v>
      </c>
      <c r="W552" s="9">
        <v>1.7999999999999999E-2</v>
      </c>
    </row>
    <row r="553" spans="1:23">
      <c r="A553" s="9">
        <v>200602</v>
      </c>
      <c r="B553" s="9">
        <v>-3.0000000000000001E-3</v>
      </c>
      <c r="C553" s="9">
        <v>-3.2000000000000002E-3</v>
      </c>
      <c r="D553" s="9">
        <v>-8.2000000000000007E-3</v>
      </c>
      <c r="E553" s="9">
        <v>-1.8100000000000002E-2</v>
      </c>
      <c r="F553" s="9">
        <v>3.3999999999999998E-3</v>
      </c>
      <c r="G553" s="9">
        <v>1.23E-2</v>
      </c>
      <c r="H553" s="9">
        <v>-8.6800000000000002E-2</v>
      </c>
      <c r="I553" s="9">
        <v>-8.5699999999999998E-2</v>
      </c>
      <c r="J553" s="9">
        <v>1.12E-2</v>
      </c>
      <c r="K553" s="9">
        <v>2.06E-2</v>
      </c>
      <c r="L553" s="9">
        <v>-2.7000000000000001E-3</v>
      </c>
      <c r="M553" s="9">
        <v>1.01E-2</v>
      </c>
      <c r="N553" s="9">
        <v>-7.7000000000000002E-3</v>
      </c>
      <c r="O553" s="9">
        <v>-3.2899999999999999E-2</v>
      </c>
      <c r="P553" s="9">
        <v>3.0099999999999998E-2</v>
      </c>
      <c r="Q553" s="9">
        <v>4.7999999999999996E-3</v>
      </c>
      <c r="R553" s="9">
        <v>-2.1299999999999999E-2</v>
      </c>
      <c r="S553" s="9">
        <v>2.5000000000000001E-2</v>
      </c>
      <c r="T553" s="9">
        <v>-1.1000000000000001E-3</v>
      </c>
      <c r="U553" s="9">
        <v>4.8999999999999998E-3</v>
      </c>
      <c r="V553" s="9">
        <v>1.2500000000000001E-2</v>
      </c>
      <c r="W553" s="9">
        <v>-3.5999999999999999E-3</v>
      </c>
    </row>
    <row r="554" spans="1:23">
      <c r="A554" s="9">
        <v>200603</v>
      </c>
      <c r="B554" s="9">
        <v>1.46E-2</v>
      </c>
      <c r="C554" s="9">
        <v>3.5499999999999997E-2</v>
      </c>
      <c r="D554" s="9">
        <v>-1E-3</v>
      </c>
      <c r="E554" s="9">
        <v>1.2999999999999999E-2</v>
      </c>
      <c r="F554" s="9">
        <v>3.7000000000000002E-3</v>
      </c>
      <c r="G554" s="9">
        <v>1.3899999999999999E-2</v>
      </c>
      <c r="H554" s="9">
        <v>6.7699999999999996E-2</v>
      </c>
      <c r="I554" s="9">
        <v>3.8100000000000002E-2</v>
      </c>
      <c r="J554" s="9">
        <v>1.24E-2</v>
      </c>
      <c r="K554" s="9">
        <v>4.0399999999999998E-2</v>
      </c>
      <c r="L554" s="9">
        <v>7.4000000000000003E-3</v>
      </c>
      <c r="M554" s="9">
        <v>-8.9999999999999993E-3</v>
      </c>
      <c r="N554" s="9">
        <v>7.3000000000000001E-3</v>
      </c>
      <c r="O554" s="9">
        <v>0.1179</v>
      </c>
      <c r="P554" s="9">
        <v>2.7099999999999999E-2</v>
      </c>
      <c r="Q554" s="9">
        <v>2.2800000000000001E-2</v>
      </c>
      <c r="R554" s="9">
        <v>1.38E-2</v>
      </c>
      <c r="S554" s="9">
        <v>3.8399999999999997E-2</v>
      </c>
      <c r="T554" s="9">
        <v>-4.0099999999999997E-2</v>
      </c>
      <c r="U554" s="9">
        <v>2.3E-2</v>
      </c>
      <c r="V554" s="9">
        <v>2.5999999999999999E-3</v>
      </c>
      <c r="W554" s="9">
        <v>2.1999999999999999E-2</v>
      </c>
    </row>
    <row r="555" spans="1:23">
      <c r="A555" s="9">
        <v>200604</v>
      </c>
      <c r="B555" s="9">
        <v>7.3000000000000001E-3</v>
      </c>
      <c r="C555" s="9">
        <v>-1.24E-2</v>
      </c>
      <c r="D555" s="9">
        <v>3.0700000000000002E-2</v>
      </c>
      <c r="E555" s="9">
        <v>6.8999999999999999E-3</v>
      </c>
      <c r="F555" s="9">
        <v>3.5999999999999999E-3</v>
      </c>
      <c r="G555" s="9">
        <v>8.3999999999999995E-3</v>
      </c>
      <c r="H555" s="9">
        <v>0.11219999999999999</v>
      </c>
      <c r="I555" s="9">
        <v>3.85E-2</v>
      </c>
      <c r="J555" s="9">
        <v>-9.7000000000000003E-3</v>
      </c>
      <c r="K555" s="9">
        <v>-2.8199999999999999E-2</v>
      </c>
      <c r="L555" s="9">
        <v>2.18E-2</v>
      </c>
      <c r="M555" s="9">
        <v>-8.3999999999999995E-3</v>
      </c>
      <c r="N555" s="9">
        <v>-2.1100000000000001E-2</v>
      </c>
      <c r="O555" s="9">
        <v>7.3200000000000001E-2</v>
      </c>
      <c r="P555" s="9">
        <v>-1.9699999999999999E-2</v>
      </c>
      <c r="Q555" s="9">
        <v>1.03E-2</v>
      </c>
      <c r="R555" s="9">
        <v>-1.6299999999999999E-2</v>
      </c>
      <c r="S555" s="9">
        <v>1.7000000000000001E-2</v>
      </c>
      <c r="T555" s="9">
        <v>1.49E-2</v>
      </c>
      <c r="U555" s="9">
        <v>-1.37E-2</v>
      </c>
      <c r="V555" s="9">
        <v>2.41E-2</v>
      </c>
      <c r="W555" s="9">
        <v>-6.8999999999999999E-3</v>
      </c>
    </row>
    <row r="556" spans="1:23">
      <c r="A556" s="9">
        <v>200605</v>
      </c>
      <c r="B556" s="9">
        <v>-3.5700000000000003E-2</v>
      </c>
      <c r="C556" s="9">
        <v>-3.0599999999999999E-2</v>
      </c>
      <c r="D556" s="9">
        <v>2.81E-2</v>
      </c>
      <c r="E556" s="9">
        <v>-3.7400000000000003E-2</v>
      </c>
      <c r="F556" s="9">
        <v>4.3E-3</v>
      </c>
      <c r="G556" s="9">
        <v>3.1600000000000003E-2</v>
      </c>
      <c r="H556" s="9">
        <v>-8.5999999999999993E-2</v>
      </c>
      <c r="I556" s="9">
        <v>-3.8300000000000001E-2</v>
      </c>
      <c r="J556" s="9">
        <v>-3.7100000000000001E-2</v>
      </c>
      <c r="K556" s="9">
        <v>-4.19E-2</v>
      </c>
      <c r="L556" s="9">
        <v>-2.6200000000000001E-2</v>
      </c>
      <c r="M556" s="9">
        <v>-2.3800000000000002E-2</v>
      </c>
      <c r="N556" s="9">
        <v>-6.9800000000000001E-2</v>
      </c>
      <c r="O556" s="9">
        <v>-5.0200000000000002E-2</v>
      </c>
      <c r="P556" s="9">
        <v>-5.4100000000000002E-2</v>
      </c>
      <c r="Q556" s="9">
        <v>-6.5600000000000006E-2</v>
      </c>
      <c r="R556" s="9">
        <v>1.17E-2</v>
      </c>
      <c r="S556" s="9">
        <v>-2.1299999999999999E-2</v>
      </c>
      <c r="T556" s="9">
        <v>1.09E-2</v>
      </c>
      <c r="U556" s="9">
        <v>-1.8700000000000001E-2</v>
      </c>
      <c r="V556" s="9">
        <v>-4.0300000000000002E-2</v>
      </c>
      <c r="W556" s="9">
        <v>-3.6999999999999998E-2</v>
      </c>
    </row>
    <row r="557" spans="1:23">
      <c r="A557" s="9">
        <v>200606</v>
      </c>
      <c r="B557" s="9">
        <v>-3.5000000000000001E-3</v>
      </c>
      <c r="C557" s="9">
        <v>-5.4000000000000003E-3</v>
      </c>
      <c r="D557" s="9">
        <v>1.5900000000000001E-2</v>
      </c>
      <c r="E557" s="9">
        <v>1.4800000000000001E-2</v>
      </c>
      <c r="F557" s="9">
        <v>4.0000000000000001E-3</v>
      </c>
      <c r="G557" s="9">
        <v>-1.3899999999999999E-2</v>
      </c>
      <c r="H557" s="9">
        <v>-1.66E-2</v>
      </c>
      <c r="I557" s="9">
        <v>2.47E-2</v>
      </c>
      <c r="J557" s="9">
        <v>-1.2999999999999999E-3</v>
      </c>
      <c r="K557" s="9">
        <v>-1.6899999999999998E-2</v>
      </c>
      <c r="L557" s="9">
        <v>-1.47E-2</v>
      </c>
      <c r="M557" s="9">
        <v>7.4999999999999997E-3</v>
      </c>
      <c r="N557" s="9">
        <v>-4.3900000000000002E-2</v>
      </c>
      <c r="O557" s="9">
        <v>2.53E-2</v>
      </c>
      <c r="P557" s="9">
        <v>-1.9900000000000001E-2</v>
      </c>
      <c r="Q557" s="9">
        <v>-2.29E-2</v>
      </c>
      <c r="R557" s="9">
        <v>8.0999999999999996E-3</v>
      </c>
      <c r="S557" s="9">
        <v>1.7299999999999999E-2</v>
      </c>
      <c r="T557" s="9">
        <v>2.01E-2</v>
      </c>
      <c r="U557" s="9">
        <v>1.06E-2</v>
      </c>
      <c r="V557" s="9">
        <v>-8.0000000000000002E-3</v>
      </c>
      <c r="W557" s="9">
        <v>-6.6E-3</v>
      </c>
    </row>
    <row r="558" spans="1:23">
      <c r="A558" s="9">
        <v>200607</v>
      </c>
      <c r="B558" s="9">
        <v>-7.7999999999999996E-3</v>
      </c>
      <c r="C558" s="9">
        <v>-0.04</v>
      </c>
      <c r="D558" s="9">
        <v>3.27E-2</v>
      </c>
      <c r="E558" s="9">
        <v>-2.2200000000000001E-2</v>
      </c>
      <c r="F558" s="9">
        <v>4.0000000000000001E-3</v>
      </c>
      <c r="G558" s="9">
        <v>2.3099999999999999E-2</v>
      </c>
      <c r="H558" s="9">
        <v>-6.7400000000000002E-2</v>
      </c>
      <c r="I558" s="9">
        <v>4.8800000000000003E-2</v>
      </c>
      <c r="J558" s="9">
        <v>-3.2800000000000003E-2</v>
      </c>
      <c r="K558" s="9">
        <v>-3.1199999999999999E-2</v>
      </c>
      <c r="L558" s="9">
        <v>-4.9000000000000002E-2</v>
      </c>
      <c r="M558" s="9">
        <v>4.2900000000000001E-2</v>
      </c>
      <c r="N558" s="9">
        <v>-6.7000000000000004E-2</v>
      </c>
      <c r="O558" s="9">
        <v>-4.5600000000000002E-2</v>
      </c>
      <c r="P558" s="9">
        <v>-3.78E-2</v>
      </c>
      <c r="Q558" s="9">
        <v>-5.6500000000000002E-2</v>
      </c>
      <c r="R558" s="9">
        <v>-2.1899999999999999E-2</v>
      </c>
      <c r="S558" s="9">
        <v>-7.7200000000000005E-2</v>
      </c>
      <c r="T558" s="9">
        <v>4.4699999999999997E-2</v>
      </c>
      <c r="U558" s="9">
        <v>-5.1299999999999998E-2</v>
      </c>
      <c r="V558" s="9">
        <v>9.1999999999999998E-3</v>
      </c>
      <c r="W558" s="9">
        <v>-1.9199999999999998E-2</v>
      </c>
    </row>
    <row r="559" spans="1:23">
      <c r="A559" s="9">
        <v>200608</v>
      </c>
      <c r="B559" s="9">
        <v>2.0299999999999999E-2</v>
      </c>
      <c r="C559" s="9">
        <v>8.3000000000000001E-3</v>
      </c>
      <c r="D559" s="9">
        <v>-1.7600000000000001E-2</v>
      </c>
      <c r="E559" s="9">
        <v>-3.4700000000000002E-2</v>
      </c>
      <c r="F559" s="9">
        <v>4.1999999999999997E-3</v>
      </c>
      <c r="G559" s="9">
        <v>2.4299999999999999E-2</v>
      </c>
      <c r="H559" s="9">
        <v>-2.4899999999999999E-2</v>
      </c>
      <c r="I559" s="9">
        <v>-3.8300000000000001E-2</v>
      </c>
      <c r="J559" s="9">
        <v>3.3099999999999997E-2</v>
      </c>
      <c r="K559" s="9">
        <v>2.9399999999999999E-2</v>
      </c>
      <c r="L559" s="9">
        <v>3.32E-2</v>
      </c>
      <c r="M559" s="9">
        <v>3.0499999999999999E-2</v>
      </c>
      <c r="N559" s="9">
        <v>-3.0999999999999999E-3</v>
      </c>
      <c r="O559" s="9">
        <v>-2.8899999999999999E-2</v>
      </c>
      <c r="P559" s="9">
        <v>2.1399999999999999E-2</v>
      </c>
      <c r="Q559" s="9">
        <v>6.4299999999999996E-2</v>
      </c>
      <c r="R559" s="9">
        <v>2.3E-2</v>
      </c>
      <c r="S559" s="9">
        <v>-8.6E-3</v>
      </c>
      <c r="T559" s="9">
        <v>1.9300000000000001E-2</v>
      </c>
      <c r="U559" s="9">
        <v>2.4E-2</v>
      </c>
      <c r="V559" s="9">
        <v>1.0699999999999999E-2</v>
      </c>
      <c r="W559" s="9">
        <v>2.8400000000000002E-2</v>
      </c>
    </row>
    <row r="560" spans="1:23">
      <c r="A560" s="9">
        <v>200609</v>
      </c>
      <c r="B560" s="9">
        <v>1.84E-2</v>
      </c>
      <c r="C560" s="9">
        <v>-1.24E-2</v>
      </c>
      <c r="D560" s="9">
        <v>-4.3E-3</v>
      </c>
      <c r="E560" s="9">
        <v>-9.7000000000000003E-3</v>
      </c>
      <c r="F560" s="9">
        <v>4.1000000000000003E-3</v>
      </c>
      <c r="G560" s="9">
        <v>1.8E-3</v>
      </c>
      <c r="H560" s="9">
        <v>-9.9099999999999994E-2</v>
      </c>
      <c r="I560" s="9">
        <v>-3.6600000000000001E-2</v>
      </c>
      <c r="J560" s="9">
        <v>8.0399999999999999E-2</v>
      </c>
      <c r="K560" s="9">
        <v>4.1700000000000001E-2</v>
      </c>
      <c r="L560" s="9">
        <v>1.7500000000000002E-2</v>
      </c>
      <c r="M560" s="9">
        <v>4.0000000000000001E-3</v>
      </c>
      <c r="N560" s="9">
        <v>6.1000000000000004E-3</v>
      </c>
      <c r="O560" s="9">
        <v>-3.8999999999999998E-3</v>
      </c>
      <c r="P560" s="9">
        <v>1.95E-2</v>
      </c>
      <c r="Q560" s="9">
        <v>2.1600000000000001E-2</v>
      </c>
      <c r="R560" s="9">
        <v>4.53E-2</v>
      </c>
      <c r="S560" s="9">
        <v>3.4000000000000002E-2</v>
      </c>
      <c r="T560" s="9">
        <v>-2.5600000000000001E-2</v>
      </c>
      <c r="U560" s="9">
        <v>6.2300000000000001E-2</v>
      </c>
      <c r="V560" s="9">
        <v>3.2500000000000001E-2</v>
      </c>
      <c r="W560" s="9">
        <v>2.8400000000000002E-2</v>
      </c>
    </row>
    <row r="561" spans="1:23">
      <c r="A561" s="9">
        <v>200610</v>
      </c>
      <c r="B561" s="9">
        <v>3.2300000000000002E-2</v>
      </c>
      <c r="C561" s="9">
        <v>1.6299999999999999E-2</v>
      </c>
      <c r="D561" s="9">
        <v>4.7999999999999996E-3</v>
      </c>
      <c r="E561" s="9">
        <v>-2.2000000000000001E-3</v>
      </c>
      <c r="F561" s="9">
        <v>4.1000000000000003E-3</v>
      </c>
      <c r="G561" s="9">
        <v>-9.9999999999999395E-5</v>
      </c>
      <c r="H561" s="9">
        <v>0.1013</v>
      </c>
      <c r="I561" s="9">
        <v>4.4200000000000003E-2</v>
      </c>
      <c r="J561" s="9">
        <v>7.0199999999999999E-2</v>
      </c>
      <c r="K561" s="9">
        <v>6.9000000000000006E-2</v>
      </c>
      <c r="L561" s="9">
        <v>5.6800000000000003E-2</v>
      </c>
      <c r="M561" s="9">
        <v>1.4E-2</v>
      </c>
      <c r="N561" s="9">
        <v>4.3900000000000002E-2</v>
      </c>
      <c r="O561" s="9">
        <v>0.10580000000000001</v>
      </c>
      <c r="P561" s="9">
        <v>6.93E-2</v>
      </c>
      <c r="Q561" s="9">
        <v>2.5000000000000001E-2</v>
      </c>
      <c r="R561" s="9">
        <v>4.36E-2</v>
      </c>
      <c r="S561" s="9">
        <v>4.1399999999999999E-2</v>
      </c>
      <c r="T561" s="9">
        <v>4.9500000000000002E-2</v>
      </c>
      <c r="U561" s="9">
        <v>3.2300000000000002E-2</v>
      </c>
      <c r="V561" s="9">
        <v>1.6899999999999998E-2</v>
      </c>
      <c r="W561" s="9">
        <v>4.2700000000000002E-2</v>
      </c>
    </row>
    <row r="562" spans="1:23">
      <c r="A562" s="9">
        <v>200611</v>
      </c>
      <c r="B562" s="9">
        <v>1.7100000000000001E-2</v>
      </c>
      <c r="C562" s="9">
        <v>7.7999999999999996E-3</v>
      </c>
      <c r="D562" s="9">
        <v>4.7999999999999996E-3</v>
      </c>
      <c r="E562" s="9">
        <v>-1.0200000000000001E-2</v>
      </c>
      <c r="F562" s="9">
        <v>4.1999999999999997E-3</v>
      </c>
      <c r="G562" s="9">
        <v>1.6000000000000001E-3</v>
      </c>
      <c r="H562" s="9">
        <v>6.7299999999999999E-2</v>
      </c>
      <c r="I562" s="9">
        <v>8.2100000000000006E-2</v>
      </c>
      <c r="J562" s="9">
        <v>4.02E-2</v>
      </c>
      <c r="K562" s="9">
        <v>1.47E-2</v>
      </c>
      <c r="L562" s="9">
        <v>2.8199999999999999E-2</v>
      </c>
      <c r="M562" s="9">
        <v>-1.9E-3</v>
      </c>
      <c r="N562" s="9">
        <v>3.9800000000000002E-2</v>
      </c>
      <c r="O562" s="9">
        <v>8.3000000000000004E-2</v>
      </c>
      <c r="P562" s="9">
        <v>2.6200000000000001E-2</v>
      </c>
      <c r="Q562" s="9">
        <v>4.0399999999999998E-2</v>
      </c>
      <c r="R562" s="9">
        <v>1.21E-2</v>
      </c>
      <c r="S562" s="9">
        <v>2.8299999999999999E-2</v>
      </c>
      <c r="T562" s="9">
        <v>2.6100000000000002E-2</v>
      </c>
      <c r="U562" s="9">
        <v>-2.92E-2</v>
      </c>
      <c r="V562" s="9">
        <v>6.1000000000000004E-3</v>
      </c>
      <c r="W562" s="9">
        <v>1.2699999999999999E-2</v>
      </c>
    </row>
    <row r="563" spans="1:23">
      <c r="A563" s="9">
        <v>200612</v>
      </c>
      <c r="B563" s="9">
        <v>8.6999999999999994E-3</v>
      </c>
      <c r="C563" s="9">
        <v>-8.8999999999999999E-3</v>
      </c>
      <c r="D563" s="9">
        <v>2.52E-2</v>
      </c>
      <c r="E563" s="9">
        <v>8.2000000000000007E-3</v>
      </c>
      <c r="F563" s="9">
        <v>4.0000000000000001E-3</v>
      </c>
      <c r="G563" s="9">
        <v>1.5699999999999999E-2</v>
      </c>
      <c r="H563" s="9">
        <v>-6.1600000000000002E-2</v>
      </c>
      <c r="I563" s="9">
        <v>-2.2499999999999999E-2</v>
      </c>
      <c r="J563" s="9">
        <v>-3.8E-3</v>
      </c>
      <c r="K563" s="9">
        <v>-6.1999999999999998E-3</v>
      </c>
      <c r="L563" s="9">
        <v>7.3000000000000001E-3</v>
      </c>
      <c r="M563" s="9">
        <v>2.8999999999999998E-3</v>
      </c>
      <c r="N563" s="9">
        <v>8.8000000000000005E-3</v>
      </c>
      <c r="O563" s="9">
        <v>-3.09E-2</v>
      </c>
      <c r="P563" s="9">
        <v>-5.7000000000000002E-3</v>
      </c>
      <c r="Q563" s="9">
        <v>-1.5299999999999999E-2</v>
      </c>
      <c r="R563" s="9">
        <v>-1.8E-3</v>
      </c>
      <c r="S563" s="9">
        <v>-1.55E-2</v>
      </c>
      <c r="T563" s="9">
        <v>3.0000000000000001E-3</v>
      </c>
      <c r="U563" s="9">
        <v>9.1999999999999998E-3</v>
      </c>
      <c r="V563" s="9">
        <v>3.4099999999999998E-2</v>
      </c>
      <c r="W563" s="9">
        <v>1.49E-2</v>
      </c>
    </row>
    <row r="564" spans="1:23">
      <c r="A564" s="9">
        <v>200701</v>
      </c>
      <c r="B564" s="9">
        <v>1.4E-2</v>
      </c>
      <c r="C564" s="9">
        <v>8.9999999999999998E-4</v>
      </c>
      <c r="D564" s="9">
        <v>-2.0000000000000001E-4</v>
      </c>
      <c r="E564" s="9">
        <v>2.5000000000000001E-3</v>
      </c>
      <c r="F564" s="9">
        <v>4.4000000000000003E-3</v>
      </c>
      <c r="G564" s="9">
        <v>5.1999999999999998E-3</v>
      </c>
      <c r="H564" s="9">
        <v>5.0700000000000002E-2</v>
      </c>
      <c r="I564" s="9">
        <v>-1.8200000000000001E-2</v>
      </c>
      <c r="J564" s="9">
        <v>2.7400000000000001E-2</v>
      </c>
      <c r="K564" s="9">
        <v>1.2699999999999999E-2</v>
      </c>
      <c r="L564" s="9">
        <v>2.9899999999999999E-2</v>
      </c>
      <c r="M564" s="9">
        <v>2.6700000000000002E-2</v>
      </c>
      <c r="N564" s="9">
        <v>2.8199999999999999E-2</v>
      </c>
      <c r="O564" s="9">
        <v>9.2899999999999996E-2</v>
      </c>
      <c r="P564" s="9">
        <v>2.2599999999999999E-2</v>
      </c>
      <c r="Q564" s="9">
        <v>1.37E-2</v>
      </c>
      <c r="R564" s="9">
        <v>3.9100000000000003E-2</v>
      </c>
      <c r="S564" s="9">
        <v>3.4200000000000001E-2</v>
      </c>
      <c r="T564" s="9">
        <v>-5.9999999999999995E-4</v>
      </c>
      <c r="U564" s="9">
        <v>2.8199999999999999E-2</v>
      </c>
      <c r="V564" s="9">
        <v>5.9999999999999995E-4</v>
      </c>
      <c r="W564" s="9">
        <v>2.0500000000000001E-2</v>
      </c>
    </row>
    <row r="565" spans="1:23">
      <c r="A565" s="9">
        <v>200702</v>
      </c>
      <c r="B565" s="9">
        <v>-1.9599999999999999E-2</v>
      </c>
      <c r="C565" s="9">
        <v>1.37E-2</v>
      </c>
      <c r="D565" s="9">
        <v>2.3999999999999998E-3</v>
      </c>
      <c r="E565" s="9">
        <v>-1.32E-2</v>
      </c>
      <c r="F565" s="9">
        <v>3.8E-3</v>
      </c>
      <c r="G565" s="9">
        <v>-2.4899999999999999E-2</v>
      </c>
      <c r="H565" s="9">
        <v>4.9000000000000002E-2</v>
      </c>
      <c r="I565" s="9">
        <v>-2.6499999999999999E-2</v>
      </c>
      <c r="J565" s="9">
        <v>1.66E-2</v>
      </c>
      <c r="K565" s="9">
        <v>7.6E-3</v>
      </c>
      <c r="L565" s="9">
        <v>1.9800000000000002E-2</v>
      </c>
      <c r="M565" s="9">
        <v>-3.1800000000000002E-2</v>
      </c>
      <c r="N565" s="9">
        <v>-2.9600000000000001E-2</v>
      </c>
      <c r="O565" s="9">
        <v>2.35E-2</v>
      </c>
      <c r="P565" s="9">
        <v>-1.3599999999999999E-2</v>
      </c>
      <c r="Q565" s="9">
        <v>-1.0500000000000001E-2</v>
      </c>
      <c r="R565" s="9">
        <v>-1.6000000000000001E-3</v>
      </c>
      <c r="S565" s="9">
        <v>-1.3599999999999999E-2</v>
      </c>
      <c r="T565" s="9">
        <v>3.8699999999999998E-2</v>
      </c>
      <c r="U565" s="9">
        <v>-5.7000000000000002E-3</v>
      </c>
      <c r="V565" s="9">
        <v>-2.8799999999999999E-2</v>
      </c>
      <c r="W565" s="9">
        <v>-2.9100000000000001E-2</v>
      </c>
    </row>
    <row r="566" spans="1:23">
      <c r="A566" s="9">
        <v>200703</v>
      </c>
      <c r="B566" s="9">
        <v>6.7999999999999996E-3</v>
      </c>
      <c r="C566" s="9">
        <v>-2.5999999999999999E-3</v>
      </c>
      <c r="D566" s="9">
        <v>3.8999999999999998E-3</v>
      </c>
      <c r="E566" s="9">
        <v>2.5100000000000001E-2</v>
      </c>
      <c r="F566" s="9">
        <v>4.3E-3</v>
      </c>
      <c r="G566" s="9">
        <v>2.2800000000000001E-2</v>
      </c>
      <c r="H566" s="9">
        <v>2.0299999999999999E-2</v>
      </c>
      <c r="I566" s="9">
        <v>5.67E-2</v>
      </c>
      <c r="J566" s="9">
        <v>-2.0000000000000101E-4</v>
      </c>
      <c r="K566" s="9">
        <v>-3.5999999999999999E-3</v>
      </c>
      <c r="L566" s="9">
        <v>1.4999999999999999E-2</v>
      </c>
      <c r="M566" s="9">
        <v>3.3E-3</v>
      </c>
      <c r="N566" s="9">
        <v>-4.4499999999999998E-2</v>
      </c>
      <c r="O566" s="9">
        <v>5.67E-2</v>
      </c>
      <c r="P566" s="9">
        <v>1.7299999999999999E-2</v>
      </c>
      <c r="Q566" s="9">
        <v>2.8E-3</v>
      </c>
      <c r="R566" s="9">
        <v>-4.8999999999999998E-3</v>
      </c>
      <c r="S566" s="9">
        <v>-3.7000000000000002E-3</v>
      </c>
      <c r="T566" s="9">
        <v>3.9100000000000003E-2</v>
      </c>
      <c r="U566" s="9">
        <v>8.5000000000000006E-3</v>
      </c>
      <c r="V566" s="9">
        <v>-8.0999999999999996E-3</v>
      </c>
      <c r="W566" s="9">
        <v>5.4999999999999997E-3</v>
      </c>
    </row>
    <row r="567" spans="1:23">
      <c r="A567" s="9">
        <v>200704</v>
      </c>
      <c r="B567" s="9">
        <v>3.49E-2</v>
      </c>
      <c r="C567" s="9">
        <v>-2.1000000000000001E-2</v>
      </c>
      <c r="D567" s="9">
        <v>-9.7000000000000003E-3</v>
      </c>
      <c r="E567" s="9">
        <v>-1.9E-3</v>
      </c>
      <c r="F567" s="9">
        <v>4.4000000000000003E-3</v>
      </c>
      <c r="G567" s="9">
        <v>3.8100000000000002E-2</v>
      </c>
      <c r="H567" s="9">
        <v>7.4399999999999994E-2</v>
      </c>
      <c r="I567" s="9">
        <v>4.7100000000000003E-2</v>
      </c>
      <c r="J567" s="9">
        <v>1.7100000000000001E-2</v>
      </c>
      <c r="K567" s="9">
        <v>6.4699999999999994E-2</v>
      </c>
      <c r="L567" s="9">
        <v>1.41E-2</v>
      </c>
      <c r="M567" s="9">
        <v>4.9099999999999998E-2</v>
      </c>
      <c r="N567" s="9">
        <v>1.9E-2</v>
      </c>
      <c r="O567" s="9">
        <v>2.9700000000000001E-2</v>
      </c>
      <c r="P567" s="9">
        <v>4.3799999999999999E-2</v>
      </c>
      <c r="Q567" s="9">
        <v>5.5300000000000002E-2</v>
      </c>
      <c r="R567" s="9">
        <v>5.11E-2</v>
      </c>
      <c r="S567" s="9">
        <v>3.5400000000000001E-2</v>
      </c>
      <c r="T567" s="9">
        <v>3.4799999999999998E-2</v>
      </c>
      <c r="U567" s="9">
        <v>2.1000000000000001E-2</v>
      </c>
      <c r="V567" s="9">
        <v>3.2300000000000002E-2</v>
      </c>
      <c r="W567" s="9">
        <v>3.1399999999999997E-2</v>
      </c>
    </row>
    <row r="568" spans="1:23">
      <c r="A568" s="9">
        <v>200705</v>
      </c>
      <c r="B568" s="9">
        <v>3.2399999999999998E-2</v>
      </c>
      <c r="C568" s="9">
        <v>-2.0000000000000001E-4</v>
      </c>
      <c r="D568" s="9">
        <v>-1.4E-3</v>
      </c>
      <c r="E568" s="9">
        <v>-2.8999999999999998E-3</v>
      </c>
      <c r="F568" s="9">
        <v>4.1000000000000003E-3</v>
      </c>
      <c r="G568" s="9">
        <v>1.8100000000000002E-2</v>
      </c>
      <c r="H568" s="9">
        <v>7.0099999999999996E-2</v>
      </c>
      <c r="I568" s="9">
        <v>6.6199999999999995E-2</v>
      </c>
      <c r="J568" s="9">
        <v>4.7899999999999998E-2</v>
      </c>
      <c r="K568" s="9">
        <v>1.35E-2</v>
      </c>
      <c r="L568" s="9">
        <v>4.4699999999999997E-2</v>
      </c>
      <c r="M568" s="9">
        <v>9.9000000000000008E-3</v>
      </c>
      <c r="N568" s="9">
        <v>6.6299999999999998E-2</v>
      </c>
      <c r="O568" s="9">
        <v>0.1018</v>
      </c>
      <c r="P568" s="9">
        <v>5.6599999999999998E-2</v>
      </c>
      <c r="Q568" s="9">
        <v>4.3499999999999997E-2</v>
      </c>
      <c r="R568" s="9">
        <v>2.01E-2</v>
      </c>
      <c r="S568" s="9">
        <v>4.6699999999999998E-2</v>
      </c>
      <c r="T568" s="9">
        <v>7.9000000000000008E-3</v>
      </c>
      <c r="U568" s="9">
        <v>1.6E-2</v>
      </c>
      <c r="V568" s="9">
        <v>2.53E-2</v>
      </c>
      <c r="W568" s="9">
        <v>3.3799999999999997E-2</v>
      </c>
    </row>
    <row r="569" spans="1:23">
      <c r="A569" s="9">
        <v>200706</v>
      </c>
      <c r="B569" s="9">
        <v>-1.9599999999999999E-2</v>
      </c>
      <c r="C569" s="9">
        <v>7.6E-3</v>
      </c>
      <c r="D569" s="9">
        <v>-1.0699999999999999E-2</v>
      </c>
      <c r="E569" s="9">
        <v>3.0999999999999999E-3</v>
      </c>
      <c r="F569" s="9">
        <v>4.0000000000000001E-3</v>
      </c>
      <c r="G569" s="9">
        <v>-9.7999999999999997E-3</v>
      </c>
      <c r="H569" s="9">
        <v>-2.1700000000000001E-2</v>
      </c>
      <c r="I569" s="9">
        <v>9.1000000000000004E-3</v>
      </c>
      <c r="J569" s="9">
        <v>-6.1999999999999998E-3</v>
      </c>
      <c r="K569" s="9">
        <v>-3.4099999999999998E-2</v>
      </c>
      <c r="L569" s="9">
        <v>1.8499999999999999E-2</v>
      </c>
      <c r="M569" s="9">
        <v>-3.9899999999999998E-2</v>
      </c>
      <c r="N569" s="9">
        <v>-4.0599999999999997E-2</v>
      </c>
      <c r="O569" s="9">
        <v>-3.85E-2</v>
      </c>
      <c r="P569" s="9">
        <v>-5.0000000000000001E-4</v>
      </c>
      <c r="Q569" s="9">
        <v>1.5599999999999999E-2</v>
      </c>
      <c r="R569" s="9">
        <v>3.2199999999999999E-2</v>
      </c>
      <c r="S569" s="9">
        <v>-2.3E-2</v>
      </c>
      <c r="T569" s="9">
        <v>-5.1799999999999999E-2</v>
      </c>
      <c r="U569" s="9">
        <v>-2.58E-2</v>
      </c>
      <c r="V569" s="9">
        <v>-3.9399999999999998E-2</v>
      </c>
      <c r="W569" s="9">
        <v>-1.38E-2</v>
      </c>
    </row>
    <row r="570" spans="1:23">
      <c r="A570" s="9">
        <v>200707</v>
      </c>
      <c r="B570" s="9">
        <v>-3.73E-2</v>
      </c>
      <c r="C570" s="9">
        <v>-2.6800000000000001E-2</v>
      </c>
      <c r="D570" s="9">
        <v>-2.9899999999999999E-2</v>
      </c>
      <c r="E570" s="9">
        <v>2.7799999999999998E-2</v>
      </c>
      <c r="F570" s="9">
        <v>4.0000000000000001E-3</v>
      </c>
      <c r="G570" s="9">
        <v>-3.2800000000000003E-2</v>
      </c>
      <c r="H570" s="9">
        <v>-3.5999999999999999E-3</v>
      </c>
      <c r="I570" s="9">
        <v>-1.12E-2</v>
      </c>
      <c r="J570" s="9">
        <v>-4.9200000000000001E-2</v>
      </c>
      <c r="K570" s="9">
        <v>-7.1800000000000003E-2</v>
      </c>
      <c r="L570" s="9">
        <v>-1.3599999999999999E-2</v>
      </c>
      <c r="M570" s="9">
        <v>-4.4600000000000001E-2</v>
      </c>
      <c r="N570" s="9">
        <v>-5.8400000000000001E-2</v>
      </c>
      <c r="O570" s="9">
        <v>-3.09E-2</v>
      </c>
      <c r="P570" s="9">
        <v>-1.49E-2</v>
      </c>
      <c r="Q570" s="9">
        <v>-1.6000000000000001E-3</v>
      </c>
      <c r="R570" s="9">
        <v>-6.9599999999999995E-2</v>
      </c>
      <c r="S570" s="9">
        <v>5.3E-3</v>
      </c>
      <c r="T570" s="9">
        <v>-4.2200000000000001E-2</v>
      </c>
      <c r="U570" s="9">
        <v>-5.6000000000000001E-2</v>
      </c>
      <c r="V570" s="9">
        <v>-7.9299999999999995E-2</v>
      </c>
      <c r="W570" s="9">
        <v>-2.9899999999999999E-2</v>
      </c>
    </row>
    <row r="571" spans="1:23">
      <c r="A571" s="9">
        <v>200708</v>
      </c>
      <c r="B571" s="9">
        <v>9.1999999999999998E-3</v>
      </c>
      <c r="C571" s="9">
        <v>-1.5E-3</v>
      </c>
      <c r="D571" s="9">
        <v>-2.3800000000000002E-2</v>
      </c>
      <c r="E571" s="9">
        <v>8.0000000000000004E-4</v>
      </c>
      <c r="F571" s="9">
        <v>4.1999999999999997E-3</v>
      </c>
      <c r="G571" s="9">
        <v>2.6800000000000001E-2</v>
      </c>
      <c r="H571" s="9">
        <v>-3.3599999999999998E-2</v>
      </c>
      <c r="I571" s="9">
        <v>-1E-3</v>
      </c>
      <c r="J571" s="9">
        <v>-3.3599999999999998E-2</v>
      </c>
      <c r="K571" s="9">
        <v>-2.5100000000000001E-2</v>
      </c>
      <c r="L571" s="9">
        <v>2.4400000000000002E-2</v>
      </c>
      <c r="M571" s="9">
        <v>2.6800000000000001E-2</v>
      </c>
      <c r="N571" s="9">
        <v>4.1999999999999997E-3</v>
      </c>
      <c r="O571" s="9">
        <v>-3.0599999999999999E-2</v>
      </c>
      <c r="P571" s="9">
        <v>1.7399999999999999E-2</v>
      </c>
      <c r="Q571" s="9">
        <v>2.8899999999999999E-2</v>
      </c>
      <c r="R571" s="9">
        <v>-1.8499999999999999E-2</v>
      </c>
      <c r="S571" s="9">
        <v>-1.9300000000000001E-2</v>
      </c>
      <c r="T571" s="9">
        <v>1.5100000000000001E-2</v>
      </c>
      <c r="U571" s="9">
        <v>4.1000000000000003E-3</v>
      </c>
      <c r="V571" s="9">
        <v>1.0699999999999999E-2</v>
      </c>
      <c r="W571" s="9">
        <v>6.9999999999999999E-4</v>
      </c>
    </row>
    <row r="572" spans="1:23">
      <c r="A572" s="9">
        <v>200709</v>
      </c>
      <c r="B572" s="9">
        <v>3.2199999999999999E-2</v>
      </c>
      <c r="C572" s="9">
        <v>-2.46E-2</v>
      </c>
      <c r="D572" s="9">
        <v>-2.1399999999999999E-2</v>
      </c>
      <c r="E572" s="9">
        <v>4.6600000000000003E-2</v>
      </c>
      <c r="F572" s="9">
        <v>3.2000000000000002E-3</v>
      </c>
      <c r="G572" s="9">
        <v>5.57E-2</v>
      </c>
      <c r="H572" s="9">
        <v>0.12</v>
      </c>
      <c r="I572" s="9">
        <v>7.3899999999999993E-2</v>
      </c>
      <c r="J572" s="9">
        <v>1.29E-2</v>
      </c>
      <c r="K572" s="9">
        <v>-2.1600000000000001E-2</v>
      </c>
      <c r="L572" s="9">
        <v>5.21E-2</v>
      </c>
      <c r="M572" s="9">
        <v>2.5399999999999999E-2</v>
      </c>
      <c r="N572" s="9">
        <v>-6.83E-2</v>
      </c>
      <c r="O572" s="9">
        <v>8.2400000000000001E-2</v>
      </c>
      <c r="P572" s="9">
        <v>6.4000000000000003E-3</v>
      </c>
      <c r="Q572" s="9">
        <v>3.49E-2</v>
      </c>
      <c r="R572" s="9">
        <v>2.64E-2</v>
      </c>
      <c r="S572" s="9">
        <v>3.2899999999999999E-2</v>
      </c>
      <c r="T572" s="9">
        <v>3.2500000000000001E-2</v>
      </c>
      <c r="U572" s="9">
        <v>2.7000000000000001E-3</v>
      </c>
      <c r="V572" s="9">
        <v>1.6299999999999999E-2</v>
      </c>
      <c r="W572" s="9">
        <v>3.7999999999999999E-2</v>
      </c>
    </row>
    <row r="573" spans="1:23">
      <c r="A573" s="9">
        <v>200710</v>
      </c>
      <c r="B573" s="9">
        <v>1.7999999999999999E-2</v>
      </c>
      <c r="C573" s="9">
        <v>1.9E-3</v>
      </c>
      <c r="D573" s="9">
        <v>-1.95E-2</v>
      </c>
      <c r="E573" s="9">
        <v>4.8899999999999999E-2</v>
      </c>
      <c r="F573" s="9">
        <v>3.2000000000000002E-3</v>
      </c>
      <c r="G573" s="9">
        <v>2.29E-2</v>
      </c>
      <c r="H573" s="9">
        <v>0.1193</v>
      </c>
      <c r="I573" s="9">
        <v>2.06E-2</v>
      </c>
      <c r="J573" s="9">
        <v>-6.4999999999999997E-3</v>
      </c>
      <c r="K573" s="9">
        <v>-2.3999999999999998E-3</v>
      </c>
      <c r="L573" s="9">
        <v>3.61E-2</v>
      </c>
      <c r="M573" s="9">
        <v>1.72E-2</v>
      </c>
      <c r="N573" s="9">
        <v>6.0000000000000001E-3</v>
      </c>
      <c r="O573" s="9">
        <v>2.1700000000000001E-2</v>
      </c>
      <c r="P573" s="9">
        <v>1.9199999999999998E-2</v>
      </c>
      <c r="Q573" s="9">
        <v>2.3E-2</v>
      </c>
      <c r="R573" s="9">
        <v>1.9099999999999999E-2</v>
      </c>
      <c r="S573" s="9">
        <v>5.5999999999999999E-3</v>
      </c>
      <c r="T573" s="9">
        <v>6.3700000000000007E-2</v>
      </c>
      <c r="U573" s="9">
        <v>8.5000000000000006E-3</v>
      </c>
      <c r="V573" s="9">
        <v>-1.6199999999999999E-2</v>
      </c>
      <c r="W573" s="9">
        <v>2.8000000000000001E-2</v>
      </c>
    </row>
    <row r="574" spans="1:23">
      <c r="A574" s="9">
        <v>200711</v>
      </c>
      <c r="B574" s="9">
        <v>-4.8300000000000003E-2</v>
      </c>
      <c r="C574" s="9">
        <v>-2.8000000000000001E-2</v>
      </c>
      <c r="D574" s="9">
        <v>-1.0999999999999999E-2</v>
      </c>
      <c r="E574" s="9">
        <v>8.8999999999999999E-3</v>
      </c>
      <c r="F574" s="9">
        <v>3.3999999999999998E-3</v>
      </c>
      <c r="G574" s="9">
        <v>6.7999999999999996E-3</v>
      </c>
      <c r="H574" s="9">
        <v>-7.1999999999999995E-2</v>
      </c>
      <c r="I574" s="9">
        <v>-4.4200000000000003E-2</v>
      </c>
      <c r="J574" s="9">
        <v>-7.7899999999999997E-2</v>
      </c>
      <c r="K574" s="9">
        <v>-7.2999999999999995E-2</v>
      </c>
      <c r="L574" s="9">
        <v>-5.0299999999999997E-2</v>
      </c>
      <c r="M574" s="9">
        <v>1.84E-2</v>
      </c>
      <c r="N574" s="9">
        <v>-9.5699999999999993E-2</v>
      </c>
      <c r="O574" s="9">
        <v>-6.2799999999999995E-2</v>
      </c>
      <c r="P574" s="9">
        <v>-4.2700000000000002E-2</v>
      </c>
      <c r="Q574" s="9">
        <v>-6.4000000000000001E-2</v>
      </c>
      <c r="R574" s="9">
        <v>-0.1104</v>
      </c>
      <c r="S574" s="9">
        <v>-3.9100000000000003E-2</v>
      </c>
      <c r="T574" s="9">
        <v>-1.03E-2</v>
      </c>
      <c r="U574" s="9">
        <v>-2.5999999999999999E-2</v>
      </c>
      <c r="V574" s="9">
        <v>-6.4899999999999999E-2</v>
      </c>
      <c r="W574" s="9">
        <v>-6.5299999999999997E-2</v>
      </c>
    </row>
    <row r="575" spans="1:23">
      <c r="A575" s="9">
        <v>200712</v>
      </c>
      <c r="B575" s="9">
        <v>-8.6999999999999994E-3</v>
      </c>
      <c r="C575" s="9">
        <v>2.0000000000000001E-4</v>
      </c>
      <c r="D575" s="9">
        <v>0</v>
      </c>
      <c r="E575" s="9">
        <v>6.54E-2</v>
      </c>
      <c r="F575" s="9">
        <v>2.7000000000000001E-3</v>
      </c>
      <c r="G575" s="9">
        <v>0</v>
      </c>
      <c r="H575" s="9">
        <v>2.6599999999999999E-2</v>
      </c>
      <c r="I575" s="9">
        <v>7.2099999999999997E-2</v>
      </c>
      <c r="J575" s="9">
        <v>-7.1900000000000006E-2</v>
      </c>
      <c r="K575" s="9">
        <v>-4.1300000000000003E-2</v>
      </c>
      <c r="L575" s="9">
        <v>4.2500000000000003E-2</v>
      </c>
      <c r="M575" s="9">
        <v>-3.9E-2</v>
      </c>
      <c r="N575" s="9">
        <v>-2.35E-2</v>
      </c>
      <c r="O575" s="9">
        <v>8.9999999999999993E-3</v>
      </c>
      <c r="P575" s="9">
        <v>-3.49E-2</v>
      </c>
      <c r="Q575" s="9">
        <v>8.6999999999999994E-3</v>
      </c>
      <c r="R575" s="9">
        <v>-1.6799999999999999E-2</v>
      </c>
      <c r="S575" s="9">
        <v>-1.9900000000000001E-2</v>
      </c>
      <c r="T575" s="9">
        <v>6.1999999999999998E-3</v>
      </c>
      <c r="U575" s="9">
        <v>-3.1399999999999997E-2</v>
      </c>
      <c r="V575" s="9">
        <v>-4.2799999999999998E-2</v>
      </c>
      <c r="W575" s="9">
        <v>-7.9000000000000008E-3</v>
      </c>
    </row>
    <row r="576" spans="1:23">
      <c r="A576" s="9">
        <v>200801</v>
      </c>
      <c r="B576" s="9">
        <v>-6.3600000000000004E-2</v>
      </c>
      <c r="C576" s="9">
        <v>-7.4999999999999997E-3</v>
      </c>
      <c r="D576" s="9">
        <v>3.0700000000000002E-2</v>
      </c>
      <c r="E576" s="9">
        <v>-7.8299999999999995E-2</v>
      </c>
      <c r="F576" s="9">
        <v>2.0999999999999999E-3</v>
      </c>
      <c r="G576" s="9">
        <v>-7.5399999999999995E-2</v>
      </c>
      <c r="H576" s="9">
        <v>-4.4600000000000001E-2</v>
      </c>
      <c r="I576" s="9">
        <v>-9.7600000000000006E-2</v>
      </c>
      <c r="J576" s="9">
        <v>-3.8E-3</v>
      </c>
      <c r="K576" s="9">
        <v>-4.4400000000000002E-2</v>
      </c>
      <c r="L576" s="9">
        <v>-5.9799999999999999E-2</v>
      </c>
      <c r="M576" s="9">
        <v>-5.2999999999999999E-2</v>
      </c>
      <c r="N576" s="9">
        <v>4.1000000000000002E-2</v>
      </c>
      <c r="O576" s="9">
        <v>-0.11169999999999999</v>
      </c>
      <c r="P576" s="9">
        <v>-7.1599999999999997E-2</v>
      </c>
      <c r="Q576" s="9">
        <v>-0.13730000000000001</v>
      </c>
      <c r="R576" s="9">
        <v>-5.3699999999999998E-2</v>
      </c>
      <c r="S576" s="9">
        <v>-1.67E-2</v>
      </c>
      <c r="T576" s="9">
        <v>-7.1300000000000002E-2</v>
      </c>
      <c r="U576" s="9">
        <v>-1.2500000000000001E-2</v>
      </c>
      <c r="V576" s="9">
        <v>-1.44E-2</v>
      </c>
      <c r="W576" s="9">
        <v>-7.46E-2</v>
      </c>
    </row>
    <row r="577" spans="1:23">
      <c r="A577" s="9">
        <v>200802</v>
      </c>
      <c r="B577" s="9">
        <v>-3.09E-2</v>
      </c>
      <c r="C577" s="9">
        <v>-5.7000000000000002E-3</v>
      </c>
      <c r="D577" s="9">
        <v>-2.9999999999999997E-4</v>
      </c>
      <c r="E577" s="9">
        <v>6.0999999999999999E-2</v>
      </c>
      <c r="F577" s="9">
        <v>1.2999999999999999E-3</v>
      </c>
      <c r="G577" s="9">
        <v>1.83E-2</v>
      </c>
      <c r="H577" s="9">
        <v>8.9200000000000002E-2</v>
      </c>
      <c r="I577" s="9">
        <v>6.9699999999999998E-2</v>
      </c>
      <c r="J577" s="9">
        <v>-4.1000000000000002E-2</v>
      </c>
      <c r="K577" s="9">
        <v>-6.1699999999999998E-2</v>
      </c>
      <c r="L577" s="9">
        <v>4.8500000000000001E-2</v>
      </c>
      <c r="M577" s="9">
        <v>-1.03E-2</v>
      </c>
      <c r="N577" s="9">
        <v>-8.2000000000000003E-2</v>
      </c>
      <c r="O577" s="9">
        <v>6.6500000000000004E-2</v>
      </c>
      <c r="P577" s="9">
        <v>-1.6799999999999999E-2</v>
      </c>
      <c r="Q577" s="9">
        <v>-4.7999999999999996E-3</v>
      </c>
      <c r="R577" s="9">
        <v>-6.5299999999999997E-2</v>
      </c>
      <c r="S577" s="9">
        <v>-3.5499999999999997E-2</v>
      </c>
      <c r="T577" s="9">
        <v>-3.1399999999999997E-2</v>
      </c>
      <c r="U577" s="9">
        <v>-4.7600000000000003E-2</v>
      </c>
      <c r="V577" s="9">
        <v>-0.1086</v>
      </c>
      <c r="W577" s="9">
        <v>-4.3400000000000001E-2</v>
      </c>
    </row>
    <row r="578" spans="1:23">
      <c r="A578" s="9">
        <v>200803</v>
      </c>
      <c r="B578" s="9">
        <v>-9.2999999999999992E-3</v>
      </c>
      <c r="C578" s="9">
        <v>8.0999999999999996E-3</v>
      </c>
      <c r="D578" s="9">
        <v>2.8E-3</v>
      </c>
      <c r="E578" s="9">
        <v>4.1300000000000003E-2</v>
      </c>
      <c r="F578" s="9">
        <v>1.6999999999999999E-3</v>
      </c>
      <c r="G578" s="9">
        <v>2.06E-2</v>
      </c>
      <c r="H578" s="9">
        <v>-7.17E-2</v>
      </c>
      <c r="I578" s="9">
        <v>-2.8299999999999999E-2</v>
      </c>
      <c r="J578" s="9">
        <v>3.1399999999999997E-2</v>
      </c>
      <c r="K578" s="9">
        <v>-1.1000000000000001E-3</v>
      </c>
      <c r="L578" s="9">
        <v>-1.5599999999999999E-2</v>
      </c>
      <c r="M578" s="9">
        <v>-9.4000000000000004E-3</v>
      </c>
      <c r="N578" s="9">
        <v>3.3E-3</v>
      </c>
      <c r="O578" s="9">
        <v>-6.7999999999999996E-3</v>
      </c>
      <c r="P578" s="9">
        <v>2.7400000000000001E-2</v>
      </c>
      <c r="Q578" s="9">
        <v>6.7000000000000002E-3</v>
      </c>
      <c r="R578" s="9">
        <v>-2.7199999999999998E-2</v>
      </c>
      <c r="S578" s="9">
        <v>-3.8999999999999998E-3</v>
      </c>
      <c r="T578" s="9">
        <v>7.1000000000000004E-3</v>
      </c>
      <c r="U578" s="9">
        <v>2.5100000000000001E-2</v>
      </c>
      <c r="V578" s="9">
        <v>-3.95E-2</v>
      </c>
      <c r="W578" s="9">
        <v>2.3E-3</v>
      </c>
    </row>
    <row r="579" spans="1:23">
      <c r="A579" s="9">
        <v>200804</v>
      </c>
      <c r="B579" s="9">
        <v>4.5999999999999999E-2</v>
      </c>
      <c r="C579" s="9">
        <v>-1.49E-2</v>
      </c>
      <c r="D579" s="9">
        <v>-8.0000000000000004E-4</v>
      </c>
      <c r="E579" s="9">
        <v>-2E-3</v>
      </c>
      <c r="F579" s="9">
        <v>1.8E-3</v>
      </c>
      <c r="G579" s="9">
        <v>3.0000000000000001E-3</v>
      </c>
      <c r="H579" s="9">
        <v>0.11609999999999999</v>
      </c>
      <c r="I579" s="9">
        <v>0.1022</v>
      </c>
      <c r="J579" s="9">
        <v>2.6800000000000001E-2</v>
      </c>
      <c r="K579" s="9">
        <v>-6.1999999999999998E-3</v>
      </c>
      <c r="L579" s="9">
        <v>9.5899999999999999E-2</v>
      </c>
      <c r="M579" s="9">
        <v>-0.03</v>
      </c>
      <c r="N579" s="9">
        <v>5.2200000000000003E-2</v>
      </c>
      <c r="O579" s="9">
        <v>7.2300000000000003E-2</v>
      </c>
      <c r="P579" s="9">
        <v>7.6899999999999996E-2</v>
      </c>
      <c r="Q579" s="9">
        <v>6.7699999999999996E-2</v>
      </c>
      <c r="R579" s="9">
        <v>0.1142</v>
      </c>
      <c r="S579" s="9">
        <v>6.8099999999999994E-2</v>
      </c>
      <c r="T579" s="9">
        <v>6.1499999999999999E-2</v>
      </c>
      <c r="U579" s="9">
        <v>5.8099999999999999E-2</v>
      </c>
      <c r="V579" s="9">
        <v>5.4899999999999997E-2</v>
      </c>
      <c r="W579" s="9">
        <v>2.7E-2</v>
      </c>
    </row>
    <row r="580" spans="1:23">
      <c r="A580" s="9">
        <v>200805</v>
      </c>
      <c r="B580" s="9">
        <v>1.8599999999999998E-2</v>
      </c>
      <c r="C580" s="9">
        <v>3.0300000000000001E-2</v>
      </c>
      <c r="D580" s="9">
        <v>-3.8E-3</v>
      </c>
      <c r="E580" s="9">
        <v>3.2199999999999999E-2</v>
      </c>
      <c r="F580" s="9">
        <v>1.8E-3</v>
      </c>
      <c r="G580" s="9">
        <v>1.61E-2</v>
      </c>
      <c r="H580" s="9">
        <v>0.1119</v>
      </c>
      <c r="I580" s="9">
        <v>3.56E-2</v>
      </c>
      <c r="J580" s="9">
        <v>2.9600000000000001E-2</v>
      </c>
      <c r="K580" s="9">
        <v>1.6299999999999999E-2</v>
      </c>
      <c r="L580" s="9">
        <v>3.0800000000000001E-2</v>
      </c>
      <c r="M580" s="9">
        <v>2.6200000000000001E-2</v>
      </c>
      <c r="N580" s="9">
        <v>1.26E-2</v>
      </c>
      <c r="O580" s="9">
        <v>8.3400000000000002E-2</v>
      </c>
      <c r="P580" s="9">
        <v>4.6199999999999998E-2</v>
      </c>
      <c r="Q580" s="9">
        <v>5.8999999999999997E-2</v>
      </c>
      <c r="R580" s="9">
        <v>-6.1000000000000004E-3</v>
      </c>
      <c r="S580" s="9">
        <v>2.0299999999999999E-2</v>
      </c>
      <c r="T580" s="9">
        <v>3.39E-2</v>
      </c>
      <c r="U580" s="9">
        <v>3.8E-3</v>
      </c>
      <c r="V580" s="9">
        <v>-4.2900000000000001E-2</v>
      </c>
      <c r="W580" s="9">
        <v>2.7400000000000001E-2</v>
      </c>
    </row>
    <row r="581" spans="1:23">
      <c r="A581" s="9">
        <v>200806</v>
      </c>
      <c r="B581" s="9">
        <v>-8.4400000000000003E-2</v>
      </c>
      <c r="C581" s="9">
        <v>1.09E-2</v>
      </c>
      <c r="D581" s="9">
        <v>-1.06E-2</v>
      </c>
      <c r="E581" s="9">
        <v>0.12529999999999999</v>
      </c>
      <c r="F581" s="9">
        <v>1.6999999999999999E-3</v>
      </c>
      <c r="G581" s="9">
        <v>-6.9199999999999998E-2</v>
      </c>
      <c r="H581" s="9">
        <v>8.0799999999999997E-2</v>
      </c>
      <c r="I581" s="9">
        <v>2.0400000000000001E-2</v>
      </c>
      <c r="J581" s="9">
        <v>-0.12889999999999999</v>
      </c>
      <c r="K581" s="9">
        <v>-0.1124</v>
      </c>
      <c r="L581" s="9">
        <v>-4.2000000000000003E-2</v>
      </c>
      <c r="M581" s="9">
        <v>-4.9000000000000002E-2</v>
      </c>
      <c r="N581" s="9">
        <v>-0.1178</v>
      </c>
      <c r="O581" s="9">
        <v>-7.4700000000000003E-2</v>
      </c>
      <c r="P581" s="9">
        <v>-0.10639999999999999</v>
      </c>
      <c r="Q581" s="9">
        <v>-9.4799999999999995E-2</v>
      </c>
      <c r="R581" s="9">
        <v>-0.18360000000000001</v>
      </c>
      <c r="S581" s="9">
        <v>-0.1275</v>
      </c>
      <c r="T581" s="9">
        <v>-7.4999999999999997E-3</v>
      </c>
      <c r="U581" s="9">
        <v>-7.5800000000000006E-2</v>
      </c>
      <c r="V581" s="9">
        <v>-0.1754</v>
      </c>
      <c r="W581" s="9">
        <v>-9.4399999999999998E-2</v>
      </c>
    </row>
    <row r="582" spans="1:23">
      <c r="A582" s="9">
        <v>200807</v>
      </c>
      <c r="B582" s="9">
        <v>-7.7000000000000002E-3</v>
      </c>
      <c r="C582" s="9">
        <v>3.5900000000000001E-2</v>
      </c>
      <c r="D582" s="9">
        <v>3.6900000000000002E-2</v>
      </c>
      <c r="E582" s="9">
        <v>-5.2900000000000003E-2</v>
      </c>
      <c r="F582" s="9">
        <v>1.5E-3</v>
      </c>
      <c r="G582" s="9">
        <v>2.7400000000000001E-2</v>
      </c>
      <c r="H582" s="9">
        <v>-0.17349999999999999</v>
      </c>
      <c r="I582" s="9">
        <v>-0.1552</v>
      </c>
      <c r="J582" s="9">
        <v>-4.4200000000000003E-2</v>
      </c>
      <c r="K582" s="9">
        <v>8.8700000000000001E-2</v>
      </c>
      <c r="L582" s="9">
        <v>-1.5900000000000001E-2</v>
      </c>
      <c r="M582" s="9">
        <v>4.8899999999999999E-2</v>
      </c>
      <c r="N582" s="9">
        <v>-5.4000000000000003E-3</v>
      </c>
      <c r="O582" s="9">
        <v>-0.11310000000000001</v>
      </c>
      <c r="P582" s="9">
        <v>-3.9600000000000003E-2</v>
      </c>
      <c r="Q582" s="9">
        <v>-2.1600000000000001E-2</v>
      </c>
      <c r="R582" s="9">
        <v>-2.06E-2</v>
      </c>
      <c r="S582" s="9">
        <v>3.49E-2</v>
      </c>
      <c r="T582" s="9">
        <v>-7.3800000000000004E-2</v>
      </c>
      <c r="U582" s="9">
        <v>7.1999999999999998E-3</v>
      </c>
      <c r="V582" s="9">
        <v>6.5000000000000002E-2</v>
      </c>
      <c r="W582" s="9">
        <v>9.1999999999999998E-3</v>
      </c>
    </row>
    <row r="583" spans="1:23">
      <c r="A583" s="9">
        <v>200808</v>
      </c>
      <c r="B583" s="9">
        <v>1.5299999999999999E-2</v>
      </c>
      <c r="C583" s="9">
        <v>3.73E-2</v>
      </c>
      <c r="D583" s="9">
        <v>1.4800000000000001E-2</v>
      </c>
      <c r="E583" s="9">
        <v>-3.8100000000000002E-2</v>
      </c>
      <c r="F583" s="9">
        <v>1.2999999999999999E-3</v>
      </c>
      <c r="G583" s="9">
        <v>3.8E-3</v>
      </c>
      <c r="H583" s="9">
        <v>-6.3E-2</v>
      </c>
      <c r="I583" s="9">
        <v>-4.0000000000000002E-4</v>
      </c>
      <c r="J583" s="9">
        <v>9.1999999999999998E-2</v>
      </c>
      <c r="K583" s="9">
        <v>4.1399999999999999E-2</v>
      </c>
      <c r="L583" s="9">
        <v>-3.5400000000000001E-2</v>
      </c>
      <c r="M583" s="9">
        <v>3.1099999999999999E-2</v>
      </c>
      <c r="N583" s="9">
        <v>8.1199999999999994E-2</v>
      </c>
      <c r="O583" s="9">
        <v>-7.1900000000000006E-2</v>
      </c>
      <c r="P583" s="9">
        <v>2.7099999999999999E-2</v>
      </c>
      <c r="Q583" s="9">
        <v>2.3E-2</v>
      </c>
      <c r="R583" s="9">
        <v>1.0699999999999999E-2</v>
      </c>
      <c r="S583" s="9">
        <v>2.9700000000000001E-2</v>
      </c>
      <c r="T583" s="9">
        <v>-6.3E-3</v>
      </c>
      <c r="U583" s="9">
        <v>4.5999999999999999E-2</v>
      </c>
      <c r="V583" s="9">
        <v>-3.7000000000000002E-3</v>
      </c>
      <c r="W583" s="9">
        <v>2.06E-2</v>
      </c>
    </row>
    <row r="584" spans="1:23">
      <c r="A584" s="9">
        <v>200809</v>
      </c>
      <c r="B584" s="9">
        <v>-9.2399999999999996E-2</v>
      </c>
      <c r="C584" s="9">
        <v>-3.7000000000000002E-3</v>
      </c>
      <c r="D584" s="9">
        <v>4.3999999999999997E-2</v>
      </c>
      <c r="E584" s="9">
        <v>3.3E-3</v>
      </c>
      <c r="F584" s="9">
        <v>1.5E-3</v>
      </c>
      <c r="G584" s="9">
        <v>-1.21E-2</v>
      </c>
      <c r="H584" s="9">
        <v>-0.30449999999999999</v>
      </c>
      <c r="I584" s="9">
        <v>-0.11509999999999999</v>
      </c>
      <c r="J584" s="9">
        <v>-1.03E-2</v>
      </c>
      <c r="K584" s="9">
        <v>-5.3699999999999998E-2</v>
      </c>
      <c r="L584" s="9">
        <v>-0.19689999999999999</v>
      </c>
      <c r="M584" s="9">
        <v>-4.5400000000000003E-2</v>
      </c>
      <c r="N584" s="9">
        <v>-9.7100000000000006E-2</v>
      </c>
      <c r="O584" s="9">
        <v>-0.31080000000000002</v>
      </c>
      <c r="P584" s="9">
        <v>-0.1386</v>
      </c>
      <c r="Q584" s="9">
        <v>-0.1704</v>
      </c>
      <c r="R584" s="9">
        <v>-9.7299999999999998E-2</v>
      </c>
      <c r="S584" s="9">
        <v>-0.1128</v>
      </c>
      <c r="T584" s="9">
        <v>-0.1226</v>
      </c>
      <c r="U584" s="9">
        <v>-5.1299999999999998E-2</v>
      </c>
      <c r="V584" s="9">
        <v>-4.3700000000000003E-2</v>
      </c>
      <c r="W584" s="9">
        <v>-9.9400000000000002E-2</v>
      </c>
    </row>
    <row r="585" spans="1:23">
      <c r="A585" s="9">
        <v>200810</v>
      </c>
      <c r="B585" s="9">
        <v>-0.17230000000000001</v>
      </c>
      <c r="C585" s="9">
        <v>-2.2800000000000001E-2</v>
      </c>
      <c r="D585" s="9">
        <v>-2.9899999999999999E-2</v>
      </c>
      <c r="E585" s="9">
        <v>7.7700000000000005E-2</v>
      </c>
      <c r="F585" s="9">
        <v>8.0000000000000004E-4</v>
      </c>
      <c r="G585" s="9">
        <v>-0.1305</v>
      </c>
      <c r="H585" s="9">
        <v>-0.3286</v>
      </c>
      <c r="I585" s="9">
        <v>-0.1694</v>
      </c>
      <c r="J585" s="9">
        <v>-0.22220000000000001</v>
      </c>
      <c r="K585" s="9">
        <v>-0.25850000000000001</v>
      </c>
      <c r="L585" s="9">
        <v>-0.2198</v>
      </c>
      <c r="M585" s="9">
        <v>-9.5000000000000001E-2</v>
      </c>
      <c r="N585" s="9">
        <v>-0.187</v>
      </c>
      <c r="O585" s="9">
        <v>-0.33119999999999999</v>
      </c>
      <c r="P585" s="9">
        <v>-0.2311</v>
      </c>
      <c r="Q585" s="9">
        <v>-0.2135</v>
      </c>
      <c r="R585" s="9">
        <v>-0.28510000000000002</v>
      </c>
      <c r="S585" s="9">
        <v>-0.14230000000000001</v>
      </c>
      <c r="T585" s="9">
        <v>-0.1115</v>
      </c>
      <c r="U585" s="9">
        <v>-0.1467</v>
      </c>
      <c r="V585" s="9">
        <v>-0.20119999999999999</v>
      </c>
      <c r="W585" s="9">
        <v>-0.17879999999999999</v>
      </c>
    </row>
    <row r="586" spans="1:23">
      <c r="A586" s="9">
        <v>200811</v>
      </c>
      <c r="B586" s="9">
        <v>-7.8600000000000003E-2</v>
      </c>
      <c r="C586" s="9">
        <v>-3.6400000000000002E-2</v>
      </c>
      <c r="D586" s="9">
        <v>-4.9399999999999999E-2</v>
      </c>
      <c r="E586" s="9">
        <v>7.1900000000000006E-2</v>
      </c>
      <c r="F586" s="9">
        <v>2.9999999999999997E-4</v>
      </c>
      <c r="G586" s="9">
        <v>-3.5200000000000002E-2</v>
      </c>
      <c r="H586" s="9">
        <v>-8.5800000000000001E-2</v>
      </c>
      <c r="I586" s="9">
        <v>3.3E-3</v>
      </c>
      <c r="J586" s="9">
        <v>-0.14649999999999999</v>
      </c>
      <c r="K586" s="9">
        <v>-0.1128</v>
      </c>
      <c r="L586" s="9">
        <v>-0.17780000000000001</v>
      </c>
      <c r="M586" s="9">
        <v>-4.7800000000000002E-2</v>
      </c>
      <c r="N586" s="9">
        <v>-4.6199999999999998E-2</v>
      </c>
      <c r="O586" s="9">
        <v>-0.1221</v>
      </c>
      <c r="P586" s="9">
        <v>-4.3700000000000003E-2</v>
      </c>
      <c r="Q586" s="9">
        <v>-0.1056</v>
      </c>
      <c r="R586" s="9">
        <v>-7.8200000000000006E-2</v>
      </c>
      <c r="S586" s="9">
        <v>-0.1018</v>
      </c>
      <c r="T586" s="9">
        <v>1.0500000000000001E-2</v>
      </c>
      <c r="U586" s="9">
        <v>-7.4899999999999994E-2</v>
      </c>
      <c r="V586" s="9">
        <v>-0.1391</v>
      </c>
      <c r="W586" s="9">
        <v>-9.1300000000000006E-2</v>
      </c>
    </row>
    <row r="587" spans="1:23">
      <c r="A587" s="9">
        <v>200812</v>
      </c>
      <c r="B587" s="9">
        <v>1.7399999999999999E-2</v>
      </c>
      <c r="C587" s="9">
        <v>3.9899999999999998E-2</v>
      </c>
      <c r="D587" s="9">
        <v>-1.2E-2</v>
      </c>
      <c r="E587" s="9">
        <v>-5.0200000000000002E-2</v>
      </c>
      <c r="F587" s="9">
        <v>0</v>
      </c>
      <c r="G587" s="9">
        <v>-1.2999999999999999E-3</v>
      </c>
      <c r="H587" s="9">
        <v>9.1300000000000006E-2</v>
      </c>
      <c r="I587" s="9">
        <v>-3.1300000000000001E-2</v>
      </c>
      <c r="J587" s="9">
        <v>3.6400000000000002E-2</v>
      </c>
      <c r="K587" s="9">
        <v>1.37E-2</v>
      </c>
      <c r="L587" s="9">
        <v>-2.5100000000000001E-2</v>
      </c>
      <c r="M587" s="9">
        <v>3.8199999999999998E-2</v>
      </c>
      <c r="N587" s="9">
        <v>3.8899999999999997E-2</v>
      </c>
      <c r="O587" s="9">
        <v>0.1575</v>
      </c>
      <c r="P587" s="9">
        <v>7.51E-2</v>
      </c>
      <c r="Q587" s="9">
        <v>1.9099999999999999E-2</v>
      </c>
      <c r="R587" s="9">
        <v>2.5100000000000001E-2</v>
      </c>
      <c r="S587" s="9">
        <v>2.4500000000000001E-2</v>
      </c>
      <c r="T587" s="9">
        <v>-2.0799999999999999E-2</v>
      </c>
      <c r="U587" s="9">
        <v>4.6699999999999998E-2</v>
      </c>
      <c r="V587" s="9">
        <v>1.66E-2</v>
      </c>
      <c r="W587" s="9">
        <v>2.98E-2</v>
      </c>
    </row>
    <row r="588" spans="1:23">
      <c r="A588" s="9">
        <v>200901</v>
      </c>
      <c r="B588" s="9">
        <v>-8.1199999999999994E-2</v>
      </c>
      <c r="C588" s="9">
        <v>-9.9000000000000008E-3</v>
      </c>
      <c r="D588" s="9">
        <v>-9.8699999999999996E-2</v>
      </c>
      <c r="E588" s="9">
        <v>-1.89E-2</v>
      </c>
      <c r="F588" s="9">
        <v>0</v>
      </c>
      <c r="G588" s="9">
        <v>-3.3000000000000002E-2</v>
      </c>
      <c r="H588" s="9">
        <v>-5.9400000000000001E-2</v>
      </c>
      <c r="I588" s="9">
        <v>-3.1899999999999998E-2</v>
      </c>
      <c r="J588" s="9">
        <v>-0.12720000000000001</v>
      </c>
      <c r="K588" s="9">
        <v>-0.1618</v>
      </c>
      <c r="L588" s="9">
        <v>-5.62E-2</v>
      </c>
      <c r="M588" s="9">
        <v>-4.5600000000000002E-2</v>
      </c>
      <c r="N588" s="9">
        <v>-0.1241</v>
      </c>
      <c r="O588" s="9">
        <v>-0.16789999999999999</v>
      </c>
      <c r="P588" s="9">
        <v>-9.7799999999999998E-2</v>
      </c>
      <c r="Q588" s="9">
        <v>-4.9299999999999997E-2</v>
      </c>
      <c r="R588" s="9">
        <v>-9.9000000000000005E-2</v>
      </c>
      <c r="S588" s="9">
        <v>-0.107</v>
      </c>
      <c r="T588" s="9">
        <v>-8.0999999999999996E-3</v>
      </c>
      <c r="U588" s="9">
        <v>-8.43E-2</v>
      </c>
      <c r="V588" s="9">
        <v>-0.2092</v>
      </c>
      <c r="W588" s="9">
        <v>-6.13E-2</v>
      </c>
    </row>
    <row r="589" spans="1:23">
      <c r="A589" s="9">
        <v>200902</v>
      </c>
      <c r="B589" s="9">
        <v>-0.10100000000000001</v>
      </c>
      <c r="C589" s="9">
        <v>-3.5999999999999999E-3</v>
      </c>
      <c r="D589" s="9">
        <v>-6.9099999999999995E-2</v>
      </c>
      <c r="E589" s="9">
        <v>4.2200000000000001E-2</v>
      </c>
      <c r="F589" s="9">
        <v>1E-4</v>
      </c>
      <c r="G589" s="9">
        <v>-6.7900000000000002E-2</v>
      </c>
      <c r="H589" s="9">
        <v>-7.1999999999999998E-3</v>
      </c>
      <c r="I589" s="9">
        <v>-0.1207</v>
      </c>
      <c r="J589" s="9">
        <v>-0.10100000000000001</v>
      </c>
      <c r="K589" s="9">
        <v>-0.17929999999999999</v>
      </c>
      <c r="L589" s="9">
        <v>-8.1500000000000003E-2</v>
      </c>
      <c r="M589" s="9">
        <v>-9.2299999999999993E-2</v>
      </c>
      <c r="N589" s="9">
        <v>-0.1089</v>
      </c>
      <c r="O589" s="9">
        <v>-0.19359999999999999</v>
      </c>
      <c r="P589" s="9">
        <v>-8.4599999999999995E-2</v>
      </c>
      <c r="Q589" s="9">
        <v>-8.4599999999999995E-2</v>
      </c>
      <c r="R589" s="9">
        <v>-3.44E-2</v>
      </c>
      <c r="S589" s="9">
        <v>-0.15190000000000001</v>
      </c>
      <c r="T589" s="9">
        <v>-0.12659999999999999</v>
      </c>
      <c r="U589" s="9">
        <v>-1.83E-2</v>
      </c>
      <c r="V589" s="9">
        <v>-0.1457</v>
      </c>
      <c r="W589" s="9">
        <v>-8.4500000000000006E-2</v>
      </c>
    </row>
    <row r="590" spans="1:23">
      <c r="A590" s="9">
        <v>200903</v>
      </c>
      <c r="B590" s="9">
        <v>8.9499999999999996E-2</v>
      </c>
      <c r="C590" s="9">
        <v>7.4999999999999997E-3</v>
      </c>
      <c r="D590" s="9">
        <v>2.5999999999999999E-2</v>
      </c>
      <c r="E590" s="9">
        <v>-0.11360000000000001</v>
      </c>
      <c r="F590" s="9">
        <v>2.0000000000000001E-4</v>
      </c>
      <c r="G590" s="9">
        <v>5.2900000000000003E-2</v>
      </c>
      <c r="H590" s="9">
        <v>0.1182</v>
      </c>
      <c r="I590" s="9">
        <v>3.7699999999999997E-2</v>
      </c>
      <c r="J590" s="9">
        <v>0.16309999999999999</v>
      </c>
      <c r="K590" s="9">
        <v>9.8699999999999996E-2</v>
      </c>
      <c r="L590" s="9">
        <v>0.16420000000000001</v>
      </c>
      <c r="M590" s="9">
        <v>6.2300000000000001E-2</v>
      </c>
      <c r="N590" s="9">
        <v>0.1479</v>
      </c>
      <c r="O590" s="9">
        <v>0.1215</v>
      </c>
      <c r="P590" s="9">
        <v>4.99E-2</v>
      </c>
      <c r="Q590" s="9">
        <v>0.12690000000000001</v>
      </c>
      <c r="R590" s="9">
        <v>0.113</v>
      </c>
      <c r="S590" s="9">
        <v>7.6600000000000001E-2</v>
      </c>
      <c r="T590" s="9">
        <v>2.7699999999999999E-2</v>
      </c>
      <c r="U590" s="9">
        <v>0.10299999999999999</v>
      </c>
      <c r="V590" s="9">
        <v>0.14219999999999999</v>
      </c>
      <c r="W590" s="9">
        <v>8.2100000000000006E-2</v>
      </c>
    </row>
    <row r="591" spans="1:23">
      <c r="A591" s="9">
        <v>200904</v>
      </c>
      <c r="B591" s="9">
        <v>0.1019</v>
      </c>
      <c r="C591" s="9">
        <v>5.3499999999999999E-2</v>
      </c>
      <c r="D591" s="9">
        <v>5.4199999999999998E-2</v>
      </c>
      <c r="E591" s="9">
        <v>-0.34699999999999998</v>
      </c>
      <c r="F591" s="9">
        <v>1E-4</v>
      </c>
      <c r="G591" s="9">
        <v>2.63E-2</v>
      </c>
      <c r="H591" s="9">
        <v>7.6899999999999996E-2</v>
      </c>
      <c r="I591" s="9">
        <v>4.9500000000000002E-2</v>
      </c>
      <c r="J591" s="9">
        <v>0.2326</v>
      </c>
      <c r="K591" s="9">
        <v>0.2923</v>
      </c>
      <c r="L591" s="9">
        <v>0.20100000000000001</v>
      </c>
      <c r="M591" s="9">
        <v>-2.8999999999999998E-3</v>
      </c>
      <c r="N591" s="9">
        <v>0.1704</v>
      </c>
      <c r="O591" s="9">
        <v>0.26219999999999999</v>
      </c>
      <c r="P591" s="9">
        <v>0.18809999999999999</v>
      </c>
      <c r="Q591" s="9">
        <v>0.16159999999999999</v>
      </c>
      <c r="R591" s="9">
        <v>0.31730000000000003</v>
      </c>
      <c r="S591" s="9">
        <v>0.15629999999999999</v>
      </c>
      <c r="T591" s="9">
        <v>2.12E-2</v>
      </c>
      <c r="U591" s="9">
        <v>8.1900000000000001E-2</v>
      </c>
      <c r="V591" s="9">
        <v>0.1706</v>
      </c>
      <c r="W591" s="9">
        <v>0.1132</v>
      </c>
    </row>
    <row r="592" spans="1:23">
      <c r="A592" s="9">
        <v>200905</v>
      </c>
      <c r="B592" s="9">
        <v>5.21E-2</v>
      </c>
      <c r="C592" s="9">
        <v>-2.6599999999999999E-2</v>
      </c>
      <c r="D592" s="9">
        <v>5.5999999999999999E-3</v>
      </c>
      <c r="E592" s="9">
        <v>-0.12330000000000001</v>
      </c>
      <c r="F592" s="9">
        <v>0</v>
      </c>
      <c r="G592" s="9">
        <v>6.7299999999999999E-2</v>
      </c>
      <c r="H592" s="9">
        <v>0.21279999999999999</v>
      </c>
      <c r="I592" s="9">
        <v>0.1027</v>
      </c>
      <c r="J592" s="9">
        <v>2.4400000000000002E-2</v>
      </c>
      <c r="K592" s="9">
        <v>2.1600000000000001E-2</v>
      </c>
      <c r="L592" s="9">
        <v>8.0299999999999996E-2</v>
      </c>
      <c r="M592" s="9">
        <v>7.5800000000000006E-2</v>
      </c>
      <c r="N592" s="9">
        <v>-4.9799999999999997E-2</v>
      </c>
      <c r="O592" s="9">
        <v>9.74E-2</v>
      </c>
      <c r="P592" s="9">
        <v>-1.3100000000000001E-2</v>
      </c>
      <c r="Q592" s="9">
        <v>2.06E-2</v>
      </c>
      <c r="R592" s="9">
        <v>-5.9400000000000001E-2</v>
      </c>
      <c r="S592" s="9">
        <v>5.1999999999999998E-2</v>
      </c>
      <c r="T592" s="9">
        <v>4.6600000000000003E-2</v>
      </c>
      <c r="U592" s="9">
        <v>-3.3999999999999998E-3</v>
      </c>
      <c r="V592" s="9">
        <v>9.6699999999999994E-2</v>
      </c>
      <c r="W592" s="9">
        <v>3.39E-2</v>
      </c>
    </row>
    <row r="593" spans="1:23">
      <c r="A593" s="9">
        <v>200906</v>
      </c>
      <c r="B593" s="9">
        <v>4.3E-3</v>
      </c>
      <c r="C593" s="9">
        <v>2.6599999999999999E-2</v>
      </c>
      <c r="D593" s="9">
        <v>-2.4400000000000002E-2</v>
      </c>
      <c r="E593" s="9">
        <v>5.33E-2</v>
      </c>
      <c r="F593" s="9">
        <v>1E-4</v>
      </c>
      <c r="G593" s="9">
        <v>6.7999999999999996E-3</v>
      </c>
      <c r="H593" s="9">
        <v>-8.8400000000000006E-2</v>
      </c>
      <c r="I593" s="9">
        <v>-4.6899999999999997E-2</v>
      </c>
      <c r="J593" s="9">
        <v>-3.7900000000000003E-2</v>
      </c>
      <c r="K593" s="9">
        <v>1.38E-2</v>
      </c>
      <c r="L593" s="9">
        <v>-7.2300000000000003E-2</v>
      </c>
      <c r="M593" s="9">
        <v>1.7600000000000001E-2</v>
      </c>
      <c r="N593" s="9">
        <v>-4.0000000000000002E-4</v>
      </c>
      <c r="O593" s="9">
        <v>3.2800000000000003E-2</v>
      </c>
      <c r="P593" s="9">
        <v>2.6200000000000001E-2</v>
      </c>
      <c r="Q593" s="9">
        <v>3.1600000000000003E-2</v>
      </c>
      <c r="R593" s="9">
        <v>4.7600000000000003E-2</v>
      </c>
      <c r="S593" s="9">
        <v>-1.46E-2</v>
      </c>
      <c r="T593" s="9">
        <v>4.65E-2</v>
      </c>
      <c r="U593" s="9">
        <v>-1.01E-2</v>
      </c>
      <c r="V593" s="9">
        <v>-1.7100000000000001E-2</v>
      </c>
      <c r="W593" s="9">
        <v>2.4299999999999999E-2</v>
      </c>
    </row>
    <row r="594" spans="1:23">
      <c r="A594" s="9">
        <v>200907</v>
      </c>
      <c r="B594" s="9">
        <v>7.7200000000000005E-2</v>
      </c>
      <c r="C594" s="9">
        <v>2.5000000000000001E-2</v>
      </c>
      <c r="D594" s="9">
        <v>4.7899999999999998E-2</v>
      </c>
      <c r="E594" s="9">
        <v>-5.4800000000000001E-2</v>
      </c>
      <c r="F594" s="9">
        <v>1E-4</v>
      </c>
      <c r="G594" s="9">
        <v>6.1199999999999997E-2</v>
      </c>
      <c r="H594" s="9">
        <v>0.1331</v>
      </c>
      <c r="I594" s="9">
        <v>4.9799999999999997E-2</v>
      </c>
      <c r="J594" s="9">
        <v>0.13539999999999999</v>
      </c>
      <c r="K594" s="9">
        <v>0.17050000000000001</v>
      </c>
      <c r="L594" s="9">
        <v>0.16669999999999999</v>
      </c>
      <c r="M594" s="9">
        <v>6.6000000000000003E-2</v>
      </c>
      <c r="N594" s="9">
        <v>0.1394</v>
      </c>
      <c r="O594" s="9">
        <v>3.1600000000000003E-2</v>
      </c>
      <c r="P594" s="9">
        <v>5.3600000000000002E-2</v>
      </c>
      <c r="Q594" s="9">
        <v>0.1255</v>
      </c>
      <c r="R594" s="9">
        <v>0.15509999999999999</v>
      </c>
      <c r="S594" s="9">
        <v>7.1300000000000002E-2</v>
      </c>
      <c r="T594" s="9">
        <v>4.3400000000000001E-2</v>
      </c>
      <c r="U594" s="9">
        <v>5.8000000000000003E-2</v>
      </c>
      <c r="V594" s="9">
        <v>8.3500000000000005E-2</v>
      </c>
      <c r="W594" s="9">
        <v>6.7199999999999996E-2</v>
      </c>
    </row>
    <row r="595" spans="1:23">
      <c r="A595" s="9">
        <v>200908</v>
      </c>
      <c r="B595" s="9">
        <v>3.3300000000000003E-2</v>
      </c>
      <c r="C595" s="9">
        <v>-5.1999999999999998E-3</v>
      </c>
      <c r="D595" s="9">
        <v>7.5700000000000003E-2</v>
      </c>
      <c r="E595" s="9">
        <v>-8.8900000000000007E-2</v>
      </c>
      <c r="F595" s="9">
        <v>1E-4</v>
      </c>
      <c r="G595" s="9">
        <v>3.0000000000000001E-3</v>
      </c>
      <c r="H595" s="9">
        <v>2.7E-2</v>
      </c>
      <c r="I595" s="9">
        <v>6.6E-3</v>
      </c>
      <c r="J595" s="9">
        <v>2.9899999999999999E-2</v>
      </c>
      <c r="K595" s="9">
        <v>7.2800000000000004E-2</v>
      </c>
      <c r="L595" s="9">
        <v>1.6500000000000001E-2</v>
      </c>
      <c r="M595" s="9">
        <v>1.3599999999999999E-2</v>
      </c>
      <c r="N595" s="9">
        <v>4.07E-2</v>
      </c>
      <c r="O595" s="9">
        <v>3.5299999999999998E-2</v>
      </c>
      <c r="P595" s="9">
        <v>3.61E-2</v>
      </c>
      <c r="Q595" s="9">
        <v>2.3400000000000001E-2</v>
      </c>
      <c r="R595" s="9">
        <v>-3.3999999999999998E-3</v>
      </c>
      <c r="S595" s="9">
        <v>5.8500000000000003E-2</v>
      </c>
      <c r="T595" s="9">
        <v>2E-3</v>
      </c>
      <c r="U595" s="9">
        <v>4.1200000000000001E-2</v>
      </c>
      <c r="V595" s="9">
        <v>0.10199999999999999</v>
      </c>
      <c r="W595" s="9">
        <v>2.3900000000000001E-2</v>
      </c>
    </row>
    <row r="596" spans="1:23">
      <c r="A596" s="9">
        <v>200909</v>
      </c>
      <c r="B596" s="9">
        <v>4.0800000000000003E-2</v>
      </c>
      <c r="C596" s="9">
        <v>2.4799999999999999E-2</v>
      </c>
      <c r="D596" s="9">
        <v>1.3899999999999999E-2</v>
      </c>
      <c r="E596" s="9">
        <v>-4.9399999999999999E-2</v>
      </c>
      <c r="F596" s="9">
        <v>1E-4</v>
      </c>
      <c r="G596" s="9">
        <v>3.8100000000000002E-2</v>
      </c>
      <c r="H596" s="9">
        <v>0.1138</v>
      </c>
      <c r="I596" s="9">
        <v>4.8599999999999997E-2</v>
      </c>
      <c r="J596" s="9">
        <v>0.11840000000000001</v>
      </c>
      <c r="K596" s="9">
        <v>6.4699999999999994E-2</v>
      </c>
      <c r="L596" s="9">
        <v>7.0599999999999996E-2</v>
      </c>
      <c r="M596" s="9">
        <v>3.73E-2</v>
      </c>
      <c r="N596" s="9">
        <v>-1.4E-2</v>
      </c>
      <c r="O596" s="9">
        <v>6.6100000000000006E-2</v>
      </c>
      <c r="P596" s="9">
        <v>6.4500000000000002E-2</v>
      </c>
      <c r="Q596" s="9">
        <v>6.1800000000000001E-2</v>
      </c>
      <c r="R596" s="9">
        <v>-5.3E-3</v>
      </c>
      <c r="S596" s="9">
        <v>4.7E-2</v>
      </c>
      <c r="T596" s="9">
        <v>2.3199999999999998E-2</v>
      </c>
      <c r="U596" s="9">
        <v>2.53E-2</v>
      </c>
      <c r="V596" s="9">
        <v>1.26E-2</v>
      </c>
      <c r="W596" s="9">
        <v>5.3900000000000003E-2</v>
      </c>
    </row>
    <row r="597" spans="1:23">
      <c r="A597" s="9">
        <v>200910</v>
      </c>
      <c r="B597" s="9">
        <v>-2.5899999999999999E-2</v>
      </c>
      <c r="C597" s="9">
        <v>-4.2200000000000001E-2</v>
      </c>
      <c r="D597" s="9">
        <v>-4.3700000000000003E-2</v>
      </c>
      <c r="E597" s="9">
        <v>2.6599999999999999E-2</v>
      </c>
      <c r="F597" s="9">
        <v>0</v>
      </c>
      <c r="G597" s="9">
        <v>-4.1999999999999997E-3</v>
      </c>
      <c r="H597" s="9">
        <v>5.1999999999999998E-3</v>
      </c>
      <c r="I597" s="9">
        <v>2.3400000000000001E-2</v>
      </c>
      <c r="J597" s="9">
        <v>-2.8799999999999999E-2</v>
      </c>
      <c r="K597" s="9">
        <v>-2.6499999999999999E-2</v>
      </c>
      <c r="L597" s="9">
        <v>-4.02E-2</v>
      </c>
      <c r="M597" s="9">
        <v>-6.1999999999999998E-3</v>
      </c>
      <c r="N597" s="9">
        <v>-7.0999999999999994E-2</v>
      </c>
      <c r="O597" s="9">
        <v>-0.1215</v>
      </c>
      <c r="P597" s="9">
        <v>-2.6599999999999999E-2</v>
      </c>
      <c r="Q597" s="9">
        <v>-3.1600000000000003E-2</v>
      </c>
      <c r="R597" s="9">
        <v>-1.4999999999999999E-2</v>
      </c>
      <c r="S597" s="9">
        <v>-5.1999999999999998E-2</v>
      </c>
      <c r="T597" s="9">
        <v>-2.7400000000000001E-2</v>
      </c>
      <c r="U597" s="9">
        <v>1.4999999999999999E-2</v>
      </c>
      <c r="V597" s="9">
        <v>-4.4200000000000003E-2</v>
      </c>
      <c r="W597" s="9">
        <v>-3.2099999999999997E-2</v>
      </c>
    </row>
    <row r="598" spans="1:23">
      <c r="A598" s="9">
        <v>200911</v>
      </c>
      <c r="B598" s="9">
        <v>5.5599999999999997E-2</v>
      </c>
      <c r="C598" s="9">
        <v>-2.6700000000000002E-2</v>
      </c>
      <c r="D598" s="9">
        <v>1.6999999999999999E-3</v>
      </c>
      <c r="E598" s="9">
        <v>3.8E-3</v>
      </c>
      <c r="F598" s="9">
        <v>0</v>
      </c>
      <c r="G598" s="9">
        <v>4.5100000000000001E-2</v>
      </c>
      <c r="H598" s="9">
        <v>0.1381</v>
      </c>
      <c r="I598" s="9">
        <v>2.93E-2</v>
      </c>
      <c r="J598" s="9">
        <v>2.0199999999999999E-2</v>
      </c>
      <c r="K598" s="9">
        <v>4.3099999999999999E-2</v>
      </c>
      <c r="L598" s="9">
        <v>9.8400000000000001E-2</v>
      </c>
      <c r="M598" s="9">
        <v>7.7899999999999997E-2</v>
      </c>
      <c r="N598" s="9">
        <v>4.8500000000000001E-2</v>
      </c>
      <c r="O598" s="9">
        <v>7.2300000000000003E-2</v>
      </c>
      <c r="P598" s="9">
        <v>1.5800000000000002E-2</v>
      </c>
      <c r="Q598" s="9">
        <v>4.8899999999999999E-2</v>
      </c>
      <c r="R598" s="9">
        <v>0.1057</v>
      </c>
      <c r="S598" s="9">
        <v>0.1013</v>
      </c>
      <c r="T598" s="9">
        <v>4.5100000000000001E-2</v>
      </c>
      <c r="U598" s="9">
        <v>4.6899999999999997E-2</v>
      </c>
      <c r="V598" s="9">
        <v>4.2599999999999999E-2</v>
      </c>
      <c r="W598" s="9">
        <v>6.2700000000000006E-2</v>
      </c>
    </row>
    <row r="599" spans="1:23">
      <c r="A599" s="9">
        <v>200912</v>
      </c>
      <c r="B599" s="9">
        <v>2.75E-2</v>
      </c>
      <c r="C599" s="9">
        <v>5.7799999999999997E-2</v>
      </c>
      <c r="D599" s="9">
        <v>7.1999999999999998E-3</v>
      </c>
      <c r="E599" s="9">
        <v>2.9000000000000001E-2</v>
      </c>
      <c r="F599" s="9">
        <v>1E-4</v>
      </c>
      <c r="G599" s="9">
        <v>1.47E-2</v>
      </c>
      <c r="H599" s="9">
        <v>-1.38E-2</v>
      </c>
      <c r="I599" s="9">
        <v>-8.0999999999999996E-3</v>
      </c>
      <c r="J599" s="9">
        <v>5.0200000000000002E-2</v>
      </c>
      <c r="K599" s="9">
        <v>4.8099999999999997E-2</v>
      </c>
      <c r="L599" s="9">
        <v>2.69E-2</v>
      </c>
      <c r="M599" s="9">
        <v>9.2999999999999992E-3</v>
      </c>
      <c r="N599" s="9">
        <v>5.7299999999999997E-2</v>
      </c>
      <c r="O599" s="9">
        <v>0.14899999999999999</v>
      </c>
      <c r="P599" s="9">
        <v>5.1400000000000001E-2</v>
      </c>
      <c r="Q599" s="9">
        <v>6.1699999999999998E-2</v>
      </c>
      <c r="R599" s="9">
        <v>5.3900000000000003E-2</v>
      </c>
      <c r="S599" s="9">
        <v>3.6299999999999999E-2</v>
      </c>
      <c r="T599" s="9">
        <v>5.8500000000000003E-2</v>
      </c>
      <c r="U599" s="9">
        <v>5.7000000000000002E-3</v>
      </c>
      <c r="V599" s="9">
        <v>9.2999999999999992E-3</v>
      </c>
      <c r="W599" s="9">
        <v>4.6300000000000001E-2</v>
      </c>
    </row>
    <row r="600" spans="1:23">
      <c r="A600" s="9">
        <v>201001</v>
      </c>
      <c r="B600" s="9">
        <v>-3.3599999999999998E-2</v>
      </c>
      <c r="C600" s="9">
        <v>2.0999999999999999E-3</v>
      </c>
      <c r="D600" s="9">
        <v>6.0000000000000001E-3</v>
      </c>
      <c r="E600" s="9">
        <v>-5.3400000000000003E-2</v>
      </c>
      <c r="F600" s="9">
        <v>0</v>
      </c>
      <c r="G600" s="9">
        <v>-2.06E-2</v>
      </c>
      <c r="H600" s="9">
        <v>-0.12770000000000001</v>
      </c>
      <c r="I600" s="9">
        <v>-4.6600000000000003E-2</v>
      </c>
      <c r="J600" s="9">
        <v>-3.4799999999999998E-2</v>
      </c>
      <c r="K600" s="9">
        <v>-3.5099999999999999E-2</v>
      </c>
      <c r="L600" s="9">
        <v>-4.4299999999999999E-2</v>
      </c>
      <c r="M600" s="9">
        <v>-3.5000000000000001E-3</v>
      </c>
      <c r="N600" s="9">
        <v>-2.76E-2</v>
      </c>
      <c r="O600" s="9">
        <v>-0.11890000000000001</v>
      </c>
      <c r="P600" s="9">
        <v>-2.98E-2</v>
      </c>
      <c r="Q600" s="9">
        <v>-7.2999999999999995E-2</v>
      </c>
      <c r="R600" s="9">
        <v>-1.5E-3</v>
      </c>
      <c r="S600" s="9">
        <v>-2.1100000000000001E-2</v>
      </c>
      <c r="T600" s="9">
        <v>-4.4999999999999998E-2</v>
      </c>
      <c r="U600" s="9">
        <v>-1.2999999999999999E-2</v>
      </c>
      <c r="V600" s="9">
        <v>-1.18E-2</v>
      </c>
      <c r="W600" s="9">
        <v>-4.8099999999999997E-2</v>
      </c>
    </row>
    <row r="601" spans="1:23">
      <c r="A601" s="9">
        <v>201002</v>
      </c>
      <c r="B601" s="9">
        <v>3.4000000000000002E-2</v>
      </c>
      <c r="C601" s="9">
        <v>1.44E-2</v>
      </c>
      <c r="D601" s="9">
        <v>2.7300000000000001E-2</v>
      </c>
      <c r="E601" s="9">
        <v>3.6200000000000003E-2</v>
      </c>
      <c r="F601" s="9">
        <v>0</v>
      </c>
      <c r="G601" s="9">
        <v>1.8599999999999998E-2</v>
      </c>
      <c r="H601" s="9">
        <v>0.12429999999999999</v>
      </c>
      <c r="I601" s="9">
        <v>2.12E-2</v>
      </c>
      <c r="J601" s="9">
        <v>6.7100000000000007E-2</v>
      </c>
      <c r="K601" s="9">
        <v>9.8500000000000004E-2</v>
      </c>
      <c r="L601" s="9">
        <v>5.8000000000000003E-2</v>
      </c>
      <c r="M601" s="9">
        <v>1.43E-2</v>
      </c>
      <c r="N601" s="9">
        <v>5.8099999999999999E-2</v>
      </c>
      <c r="O601" s="9">
        <v>4.2099999999999999E-2</v>
      </c>
      <c r="P601" s="9">
        <v>7.3200000000000001E-2</v>
      </c>
      <c r="Q601" s="9">
        <v>7.2300000000000003E-2</v>
      </c>
      <c r="R601" s="9">
        <v>6.5199999999999994E-2</v>
      </c>
      <c r="S601" s="9">
        <v>5.9799999999999999E-2</v>
      </c>
      <c r="T601" s="9">
        <v>-4.3E-3</v>
      </c>
      <c r="U601" s="9">
        <v>3.6999999999999998E-2</v>
      </c>
      <c r="V601" s="9">
        <v>2.7099999999999999E-2</v>
      </c>
      <c r="W601" s="9">
        <v>2.4799999999999999E-2</v>
      </c>
    </row>
    <row r="602" spans="1:23">
      <c r="A602" s="9">
        <v>201003</v>
      </c>
      <c r="B602" s="9">
        <v>6.3100000000000003E-2</v>
      </c>
      <c r="C602" s="9">
        <v>1.5800000000000002E-2</v>
      </c>
      <c r="D602" s="9">
        <v>2.0500000000000001E-2</v>
      </c>
      <c r="E602" s="9">
        <v>3.73E-2</v>
      </c>
      <c r="F602" s="9">
        <v>1E-4</v>
      </c>
      <c r="G602" s="9">
        <v>5.0500000000000003E-2</v>
      </c>
      <c r="H602" s="9">
        <v>7.1300000000000002E-2</v>
      </c>
      <c r="I602" s="9">
        <v>3.1300000000000001E-2</v>
      </c>
      <c r="J602" s="9">
        <v>0.1114</v>
      </c>
      <c r="K602" s="9">
        <v>5.5800000000000002E-2</v>
      </c>
      <c r="L602" s="9">
        <v>7.4899999999999994E-2</v>
      </c>
      <c r="M602" s="9">
        <v>3.2500000000000001E-2</v>
      </c>
      <c r="N602" s="9">
        <v>5.3499999999999999E-2</v>
      </c>
      <c r="O602" s="9">
        <v>0.12</v>
      </c>
      <c r="P602" s="9">
        <v>5.2900000000000003E-2</v>
      </c>
      <c r="Q602" s="9">
        <v>7.7299999999999994E-2</v>
      </c>
      <c r="R602" s="9">
        <v>8.8700000000000001E-2</v>
      </c>
      <c r="S602" s="9">
        <v>0.09</v>
      </c>
      <c r="T602" s="9">
        <v>3.09E-2</v>
      </c>
      <c r="U602" s="9">
        <v>6.4600000000000005E-2</v>
      </c>
      <c r="V602" s="9">
        <v>8.1299999999999997E-2</v>
      </c>
      <c r="W602" s="9">
        <v>6.4699999999999994E-2</v>
      </c>
    </row>
    <row r="603" spans="1:23">
      <c r="A603" s="9">
        <v>201004</v>
      </c>
      <c r="B603" s="9">
        <v>0.02</v>
      </c>
      <c r="C603" s="9">
        <v>4.9299999999999997E-2</v>
      </c>
      <c r="D603" s="9">
        <v>3.1899999999999998E-2</v>
      </c>
      <c r="E603" s="9">
        <v>3.1399999999999997E-2</v>
      </c>
      <c r="F603" s="9">
        <v>1E-4</v>
      </c>
      <c r="G603" s="9">
        <v>-1.29E-2</v>
      </c>
      <c r="H603" s="9">
        <v>-8.8000000000000005E-3</v>
      </c>
      <c r="I603" s="9">
        <v>3.8300000000000001E-2</v>
      </c>
      <c r="J603" s="9">
        <v>4.7399999999999998E-2</v>
      </c>
      <c r="K603" s="9">
        <v>6.8400000000000002E-2</v>
      </c>
      <c r="L603" s="9">
        <v>2.47E-2</v>
      </c>
      <c r="M603" s="9">
        <v>-2.0199999999999999E-2</v>
      </c>
      <c r="N603" s="9">
        <v>0.1091</v>
      </c>
      <c r="O603" s="9">
        <v>-2.4400000000000002E-2</v>
      </c>
      <c r="P603" s="9">
        <v>3.4299999999999997E-2</v>
      </c>
      <c r="Q603" s="9">
        <v>4.7600000000000003E-2</v>
      </c>
      <c r="R603" s="9">
        <v>6.7500000000000004E-2</v>
      </c>
      <c r="S603" s="9">
        <v>3.0700000000000002E-2</v>
      </c>
      <c r="T603" s="9">
        <v>2.8500000000000001E-2</v>
      </c>
      <c r="U603" s="9">
        <v>1.35E-2</v>
      </c>
      <c r="V603" s="9">
        <v>9.4000000000000004E-3</v>
      </c>
      <c r="W603" s="9">
        <v>1.7100000000000001E-2</v>
      </c>
    </row>
    <row r="604" spans="1:23">
      <c r="A604" s="9">
        <v>201005</v>
      </c>
      <c r="B604" s="9">
        <v>-7.8899999999999998E-2</v>
      </c>
      <c r="C604" s="9">
        <v>-8.0000000000000004E-4</v>
      </c>
      <c r="D604" s="9">
        <v>-2.35E-2</v>
      </c>
      <c r="E604" s="9">
        <v>-2.0999999999999999E-3</v>
      </c>
      <c r="F604" s="9">
        <v>1E-4</v>
      </c>
      <c r="G604" s="9">
        <v>-4.82E-2</v>
      </c>
      <c r="H604" s="9">
        <v>-8.14E-2</v>
      </c>
      <c r="I604" s="9">
        <v>-0.1061</v>
      </c>
      <c r="J604" s="9">
        <v>-5.9799999999999999E-2</v>
      </c>
      <c r="K604" s="9">
        <v>-5.5100000000000003E-2</v>
      </c>
      <c r="L604" s="9">
        <v>-0.1057</v>
      </c>
      <c r="M604" s="9">
        <v>-6.2799999999999995E-2</v>
      </c>
      <c r="N604" s="9">
        <v>-8.0100000000000005E-2</v>
      </c>
      <c r="O604" s="9">
        <v>-7.0699999999999999E-2</v>
      </c>
      <c r="P604" s="9">
        <v>-0.09</v>
      </c>
      <c r="Q604" s="9">
        <v>-8.0500000000000002E-2</v>
      </c>
      <c r="R604" s="9">
        <v>-6.8900000000000003E-2</v>
      </c>
      <c r="S604" s="9">
        <v>-7.6100000000000001E-2</v>
      </c>
      <c r="T604" s="9">
        <v>-6.3200000000000006E-2</v>
      </c>
      <c r="U604" s="9">
        <v>-5.7200000000000001E-2</v>
      </c>
      <c r="V604" s="9">
        <v>-9.1300000000000006E-2</v>
      </c>
      <c r="W604" s="9">
        <v>-7.8700000000000006E-2</v>
      </c>
    </row>
    <row r="605" spans="1:23">
      <c r="A605" s="9">
        <v>201006</v>
      </c>
      <c r="B605" s="9">
        <v>-5.5599999999999997E-2</v>
      </c>
      <c r="C605" s="9">
        <v>-2.12E-2</v>
      </c>
      <c r="D605" s="9">
        <v>-4.2799999999999998E-2</v>
      </c>
      <c r="E605" s="9">
        <v>-0.03</v>
      </c>
      <c r="F605" s="9">
        <v>1E-4</v>
      </c>
      <c r="G605" s="9">
        <v>-1.9099999999999999E-2</v>
      </c>
      <c r="H605" s="9">
        <v>-7.1199999999999999E-2</v>
      </c>
      <c r="I605" s="9">
        <v>-6.2899999999999998E-2</v>
      </c>
      <c r="J605" s="9">
        <v>-9.6799999999999997E-2</v>
      </c>
      <c r="K605" s="9">
        <v>-8.8200000000000001E-2</v>
      </c>
      <c r="L605" s="9">
        <v>-7.9699999999999993E-2</v>
      </c>
      <c r="M605" s="9">
        <v>-5.0000000000000001E-4</v>
      </c>
      <c r="N605" s="9">
        <v>-0.1396</v>
      </c>
      <c r="O605" s="9">
        <v>-0.13139999999999999</v>
      </c>
      <c r="P605" s="9">
        <v>-6.3799999999999996E-2</v>
      </c>
      <c r="Q605" s="9">
        <v>-5.9499999999999997E-2</v>
      </c>
      <c r="R605" s="9">
        <v>-7.6899999999999996E-2</v>
      </c>
      <c r="S605" s="9">
        <v>-7.3099999999999998E-2</v>
      </c>
      <c r="T605" s="9">
        <v>-7.3000000000000001E-3</v>
      </c>
      <c r="U605" s="9">
        <v>-9.1800000000000007E-2</v>
      </c>
      <c r="V605" s="9">
        <v>-7.3200000000000001E-2</v>
      </c>
      <c r="W605" s="9">
        <v>-5.6899999999999999E-2</v>
      </c>
    </row>
    <row r="606" spans="1:23">
      <c r="A606" s="9">
        <v>201007</v>
      </c>
      <c r="B606" s="9">
        <v>6.93E-2</v>
      </c>
      <c r="C606" s="9">
        <v>2.7000000000000001E-3</v>
      </c>
      <c r="D606" s="9">
        <v>8.9999999999999998E-4</v>
      </c>
      <c r="E606" s="9">
        <v>1.9E-2</v>
      </c>
      <c r="F606" s="9">
        <v>1E-4</v>
      </c>
      <c r="G606" s="9">
        <v>6.6699999999999995E-2</v>
      </c>
      <c r="H606" s="9">
        <v>9.5100000000000004E-2</v>
      </c>
      <c r="I606" s="9">
        <v>7.4300000000000005E-2</v>
      </c>
      <c r="J606" s="9">
        <v>8.2199999999999995E-2</v>
      </c>
      <c r="K606" s="9">
        <v>4.0899999999999999E-2</v>
      </c>
      <c r="L606" s="9">
        <v>0.1477</v>
      </c>
      <c r="M606" s="9">
        <v>3.4599999999999999E-2</v>
      </c>
      <c r="N606" s="9">
        <v>4.6199999999999998E-2</v>
      </c>
      <c r="O606" s="9">
        <v>8.2799999999999999E-2</v>
      </c>
      <c r="P606" s="9">
        <v>0.10390000000000001</v>
      </c>
      <c r="Q606" s="9">
        <v>7.5700000000000003E-2</v>
      </c>
      <c r="R606" s="9">
        <v>0.16350000000000001</v>
      </c>
      <c r="S606" s="9">
        <v>9.7500000000000003E-2</v>
      </c>
      <c r="T606" s="9">
        <v>6.7799999999999999E-2</v>
      </c>
      <c r="U606" s="9">
        <v>4.9200000000000001E-2</v>
      </c>
      <c r="V606" s="9">
        <v>6.6100000000000006E-2</v>
      </c>
      <c r="W606" s="9">
        <v>7.8799999999999995E-2</v>
      </c>
    </row>
    <row r="607" spans="1:23">
      <c r="A607" s="9">
        <v>201008</v>
      </c>
      <c r="B607" s="9">
        <v>-4.7699999999999999E-2</v>
      </c>
      <c r="C607" s="9">
        <v>-3.0200000000000001E-2</v>
      </c>
      <c r="D607" s="9">
        <v>-1.4E-2</v>
      </c>
      <c r="E607" s="9">
        <v>-1.1000000000000001E-3</v>
      </c>
      <c r="F607" s="9">
        <v>1E-4</v>
      </c>
      <c r="G607" s="9">
        <v>-6.8999999999999999E-3</v>
      </c>
      <c r="H607" s="9">
        <v>-3.0999999999999999E-3</v>
      </c>
      <c r="I607" s="9">
        <v>-3.3099999999999997E-2</v>
      </c>
      <c r="J607" s="9">
        <v>-7.2900000000000006E-2</v>
      </c>
      <c r="K607" s="9">
        <v>-3.8300000000000001E-2</v>
      </c>
      <c r="L607" s="9">
        <v>-8.0000000000000004E-4</v>
      </c>
      <c r="M607" s="9">
        <v>-4.5999999999999999E-3</v>
      </c>
      <c r="N607" s="9">
        <v>-4.4999999999999998E-2</v>
      </c>
      <c r="O607" s="9">
        <v>-8.7499999999999994E-2</v>
      </c>
      <c r="P607" s="9">
        <v>-3.2399999999999998E-2</v>
      </c>
      <c r="Q607" s="9">
        <v>-9.0899999999999995E-2</v>
      </c>
      <c r="R607" s="9">
        <v>-8.6099999999999996E-2</v>
      </c>
      <c r="S607" s="9">
        <v>-6.4199999999999993E-2</v>
      </c>
      <c r="T607" s="9">
        <v>4.0000000000000001E-3</v>
      </c>
      <c r="U607" s="9">
        <v>-3.3700000000000001E-2</v>
      </c>
      <c r="V607" s="9">
        <v>-8.3900000000000002E-2</v>
      </c>
      <c r="W607" s="9">
        <v>-4.5900000000000003E-2</v>
      </c>
    </row>
    <row r="608" spans="1:23">
      <c r="A608" s="9">
        <v>201009</v>
      </c>
      <c r="B608" s="9">
        <v>9.5399999999999999E-2</v>
      </c>
      <c r="C608" s="9">
        <v>3.8600000000000002E-2</v>
      </c>
      <c r="D608" s="9">
        <v>-2.8500000000000001E-2</v>
      </c>
      <c r="E608" s="9">
        <v>1.34E-2</v>
      </c>
      <c r="F608" s="9">
        <v>1E-4</v>
      </c>
      <c r="G608" s="9">
        <v>3.15E-2</v>
      </c>
      <c r="H608" s="9">
        <v>0.1186</v>
      </c>
      <c r="I608" s="9">
        <v>9.4399999999999998E-2</v>
      </c>
      <c r="J608" s="9">
        <v>0.17199999999999999</v>
      </c>
      <c r="K608" s="9">
        <v>0.1163</v>
      </c>
      <c r="L608" s="9">
        <v>9.98E-2</v>
      </c>
      <c r="M608" s="9">
        <v>7.0900000000000005E-2</v>
      </c>
      <c r="N608" s="9">
        <v>0.10539999999999999</v>
      </c>
      <c r="O608" s="9">
        <v>0.1222</v>
      </c>
      <c r="P608" s="9">
        <v>0.10829999999999999</v>
      </c>
      <c r="Q608" s="9">
        <v>0.13950000000000001</v>
      </c>
      <c r="R608" s="9">
        <v>0.12529999999999999</v>
      </c>
      <c r="S608" s="9">
        <v>9.9299999999999999E-2</v>
      </c>
      <c r="T608" s="9">
        <v>3.6299999999999999E-2</v>
      </c>
      <c r="U608" s="9">
        <v>0.1236</v>
      </c>
      <c r="V608" s="9">
        <v>7.4399999999999994E-2</v>
      </c>
      <c r="W608" s="9">
        <v>0.1077</v>
      </c>
    </row>
    <row r="609" spans="1:23">
      <c r="A609" s="9">
        <v>201010</v>
      </c>
      <c r="B609" s="9">
        <v>3.8800000000000001E-2</v>
      </c>
      <c r="C609" s="9">
        <v>1.0500000000000001E-2</v>
      </c>
      <c r="D609" s="9">
        <v>-2.2200000000000001E-2</v>
      </c>
      <c r="E609" s="9">
        <v>1.5900000000000001E-2</v>
      </c>
      <c r="F609" s="9">
        <v>1E-4</v>
      </c>
      <c r="G609" s="9">
        <v>4.0099999999999997E-2</v>
      </c>
      <c r="H609" s="9">
        <v>8.1299999999999997E-2</v>
      </c>
      <c r="I609" s="9">
        <v>4.3400000000000001E-2</v>
      </c>
      <c r="J609" s="9">
        <v>3.3099999999999997E-2</v>
      </c>
      <c r="K609" s="9">
        <v>1.6E-2</v>
      </c>
      <c r="L609" s="9">
        <v>8.7800000000000003E-2</v>
      </c>
      <c r="M609" s="9">
        <v>2.9499999999999998E-2</v>
      </c>
      <c r="N609" s="9">
        <v>-1.1299999999999999E-2</v>
      </c>
      <c r="O609" s="9">
        <v>4.6800000000000001E-2</v>
      </c>
      <c r="P609" s="9">
        <v>7.5600000000000001E-2</v>
      </c>
      <c r="Q609" s="9">
        <v>4.9799999999999997E-2</v>
      </c>
      <c r="R609" s="9">
        <v>9.4399999999999998E-2</v>
      </c>
      <c r="S609" s="9">
        <v>5.3999999999999999E-2</v>
      </c>
      <c r="T609" s="9">
        <v>1.8499999999999999E-2</v>
      </c>
      <c r="U609" s="9">
        <v>2.4199999999999999E-2</v>
      </c>
      <c r="V609" s="9">
        <v>1.9599999999999999E-2</v>
      </c>
      <c r="W609" s="9">
        <v>4.9399999999999999E-2</v>
      </c>
    </row>
    <row r="610" spans="1:23">
      <c r="A610" s="9">
        <v>201011</v>
      </c>
      <c r="B610" s="9">
        <v>6.0000000000000001E-3</v>
      </c>
      <c r="C610" s="9">
        <v>3.6700000000000003E-2</v>
      </c>
      <c r="D610" s="9">
        <v>-5.8999999999999999E-3</v>
      </c>
      <c r="E610" s="9">
        <v>2.5100000000000001E-2</v>
      </c>
      <c r="F610" s="9">
        <v>1E-4</v>
      </c>
      <c r="G610" s="9">
        <v>-1.6999999999999999E-3</v>
      </c>
      <c r="H610" s="9">
        <v>5.6899999999999999E-2</v>
      </c>
      <c r="I610" s="9">
        <v>5.2600000000000001E-2</v>
      </c>
      <c r="J610" s="9">
        <v>8.5199999999999998E-2</v>
      </c>
      <c r="K610" s="9">
        <v>5.2999999999999999E-2</v>
      </c>
      <c r="L610" s="9">
        <v>6.7000000000000002E-3</v>
      </c>
      <c r="M610" s="9">
        <v>-4.0099999999999997E-2</v>
      </c>
      <c r="N610" s="9">
        <v>2.46E-2</v>
      </c>
      <c r="O610" s="9">
        <v>2.9899999999999999E-2</v>
      </c>
      <c r="P610" s="9">
        <v>3.2899999999999999E-2</v>
      </c>
      <c r="Q610" s="9">
        <v>2.12E-2</v>
      </c>
      <c r="R610" s="9">
        <v>7.5899999999999995E-2</v>
      </c>
      <c r="S610" s="9">
        <v>8.3999999999999995E-3</v>
      </c>
      <c r="T610" s="9">
        <v>-1.32E-2</v>
      </c>
      <c r="U610" s="9">
        <v>5.0299999999999997E-2</v>
      </c>
      <c r="V610" s="9">
        <v>-3.5000000000000001E-3</v>
      </c>
      <c r="W610" s="9">
        <v>-1.2200000000000001E-2</v>
      </c>
    </row>
    <row r="611" spans="1:23">
      <c r="A611" s="9">
        <v>201012</v>
      </c>
      <c r="B611" s="9">
        <v>6.8199999999999997E-2</v>
      </c>
      <c r="C611" s="9">
        <v>7.7999999999999996E-3</v>
      </c>
      <c r="D611" s="9">
        <v>3.3599999999999998E-2</v>
      </c>
      <c r="E611" s="9">
        <v>-3.1899999999999998E-2</v>
      </c>
      <c r="F611" s="9">
        <v>1E-4</v>
      </c>
      <c r="G611" s="9">
        <v>4.5499999999999999E-2</v>
      </c>
      <c r="H611" s="9">
        <v>0.14130000000000001</v>
      </c>
      <c r="I611" s="9">
        <v>9.1999999999999998E-2</v>
      </c>
      <c r="J611" s="9">
        <v>1.2699999999999999E-2</v>
      </c>
      <c r="K611" s="9">
        <v>6.7299999999999999E-2</v>
      </c>
      <c r="L611" s="9">
        <v>7.2300000000000003E-2</v>
      </c>
      <c r="M611" s="9">
        <v>4.48E-2</v>
      </c>
      <c r="N611" s="9">
        <v>0.1343</v>
      </c>
      <c r="O611" s="9">
        <v>0.13389999999999999</v>
      </c>
      <c r="P611" s="9">
        <v>6.08E-2</v>
      </c>
      <c r="Q611" s="9">
        <v>6.0999999999999999E-2</v>
      </c>
      <c r="R611" s="9">
        <v>7.3099999999999998E-2</v>
      </c>
      <c r="S611" s="9">
        <v>3.9300000000000002E-2</v>
      </c>
      <c r="T611" s="9">
        <v>3.2099999999999997E-2</v>
      </c>
      <c r="U611" s="9">
        <v>1.6400000000000001E-2</v>
      </c>
      <c r="V611" s="9">
        <v>0.105</v>
      </c>
      <c r="W611" s="9">
        <v>7.17E-2</v>
      </c>
    </row>
    <row r="612" spans="1:23">
      <c r="A612" s="9">
        <v>201101</v>
      </c>
      <c r="B612" s="9">
        <v>1.9900000000000001E-2</v>
      </c>
      <c r="C612" s="9">
        <v>-2.4400000000000002E-2</v>
      </c>
      <c r="D612" s="9">
        <v>7.0000000000000001E-3</v>
      </c>
      <c r="E612" s="9">
        <v>-2.3E-3</v>
      </c>
      <c r="F612" s="9">
        <v>1E-4</v>
      </c>
      <c r="G612" s="9">
        <v>-1.9599999999999999E-2</v>
      </c>
      <c r="H612" s="9">
        <v>-5.1400000000000001E-2</v>
      </c>
      <c r="I612" s="9">
        <v>7.1900000000000006E-2</v>
      </c>
      <c r="J612" s="9">
        <v>-3.3599999999999998E-2</v>
      </c>
      <c r="K612" s="9">
        <v>-1.95E-2</v>
      </c>
      <c r="L612" s="9">
        <v>1.72E-2</v>
      </c>
      <c r="M612" s="9">
        <v>-1.7500000000000002E-2</v>
      </c>
      <c r="N612" s="9">
        <v>3.6799999999999999E-2</v>
      </c>
      <c r="O612" s="9">
        <v>3.9100000000000003E-2</v>
      </c>
      <c r="P612" s="9">
        <v>2.4500000000000001E-2</v>
      </c>
      <c r="Q612" s="9">
        <v>5.0299999999999997E-2</v>
      </c>
      <c r="R612" s="9">
        <v>-4.0000000000000001E-3</v>
      </c>
      <c r="S612" s="9">
        <v>2.47E-2</v>
      </c>
      <c r="T612" s="9">
        <v>2.2200000000000001E-2</v>
      </c>
      <c r="U612" s="9">
        <v>-1.8200000000000001E-2</v>
      </c>
      <c r="V612" s="9">
        <v>2.23E-2</v>
      </c>
      <c r="W612" s="9">
        <v>2.2200000000000001E-2</v>
      </c>
    </row>
    <row r="613" spans="1:23">
      <c r="A613" s="9">
        <v>201102</v>
      </c>
      <c r="B613" s="9">
        <v>3.49E-2</v>
      </c>
      <c r="C613" s="9">
        <v>1.5599999999999999E-2</v>
      </c>
      <c r="D613" s="9">
        <v>1.7100000000000001E-2</v>
      </c>
      <c r="E613" s="9">
        <v>2.0500000000000001E-2</v>
      </c>
      <c r="F613" s="9">
        <v>1E-4</v>
      </c>
      <c r="G613" s="9">
        <v>2.9499999999999998E-2</v>
      </c>
      <c r="H613" s="9">
        <v>8.3000000000000001E-3</v>
      </c>
      <c r="I613" s="9">
        <v>0.08</v>
      </c>
      <c r="J613" s="9">
        <v>8.7499999999999994E-2</v>
      </c>
      <c r="K613" s="9">
        <v>3.9300000000000002E-2</v>
      </c>
      <c r="L613" s="9">
        <v>5.0500000000000003E-2</v>
      </c>
      <c r="M613" s="9">
        <v>3.8600000000000002E-2</v>
      </c>
      <c r="N613" s="9">
        <v>2.2499999999999999E-2</v>
      </c>
      <c r="O613" s="9">
        <v>4.1500000000000002E-2</v>
      </c>
      <c r="P613" s="9">
        <v>2.7E-2</v>
      </c>
      <c r="Q613" s="9">
        <v>2.5600000000000001E-2</v>
      </c>
      <c r="R613" s="9">
        <v>-2.4500000000000001E-2</v>
      </c>
      <c r="S613" s="9">
        <v>1.89E-2</v>
      </c>
      <c r="T613" s="9">
        <v>2.4199999999999999E-2</v>
      </c>
      <c r="U613" s="9">
        <v>1.5900000000000001E-2</v>
      </c>
      <c r="V613" s="9">
        <v>2.64E-2</v>
      </c>
      <c r="W613" s="9">
        <v>0.04</v>
      </c>
    </row>
    <row r="614" spans="1:23">
      <c r="A614" s="9">
        <v>201103</v>
      </c>
      <c r="B614" s="9">
        <v>4.4999999999999997E-3</v>
      </c>
      <c r="C614" s="9">
        <v>2.7E-2</v>
      </c>
      <c r="D614" s="9">
        <v>-1.1599999999999999E-2</v>
      </c>
      <c r="E614" s="9">
        <v>3.5900000000000001E-2</v>
      </c>
      <c r="F614" s="9">
        <v>1E-4</v>
      </c>
      <c r="G614" s="9">
        <v>2.2499999999999999E-2</v>
      </c>
      <c r="H614" s="9">
        <v>2.5499999999999998E-2</v>
      </c>
      <c r="I614" s="9">
        <v>1.49E-2</v>
      </c>
      <c r="J614" s="9">
        <v>-3.8300000000000001E-2</v>
      </c>
      <c r="K614" s="9">
        <v>5.28E-2</v>
      </c>
      <c r="L614" s="9">
        <v>1.6799999999999999E-2</v>
      </c>
      <c r="M614" s="9">
        <v>1.8700000000000001E-2</v>
      </c>
      <c r="N614" s="9">
        <v>1.7600000000000001E-2</v>
      </c>
      <c r="O614" s="9">
        <v>8.3999999999999995E-3</v>
      </c>
      <c r="P614" s="9">
        <v>0.03</v>
      </c>
      <c r="Q614" s="9">
        <v>-1.0800000000000001E-2</v>
      </c>
      <c r="R614" s="9">
        <v>2.1499999999999998E-2</v>
      </c>
      <c r="S614" s="9">
        <v>2.86E-2</v>
      </c>
      <c r="T614" s="9">
        <v>8.9999999999999993E-3</v>
      </c>
      <c r="U614" s="9">
        <v>8.8999999999999999E-3</v>
      </c>
      <c r="V614" s="9">
        <v>-1.49E-2</v>
      </c>
      <c r="W614" s="9">
        <v>5.8999999999999999E-3</v>
      </c>
    </row>
    <row r="615" spans="1:23">
      <c r="A615" s="9">
        <v>201104</v>
      </c>
      <c r="B615" s="9">
        <v>2.9000000000000001E-2</v>
      </c>
      <c r="C615" s="9">
        <v>-3.5999999999999999E-3</v>
      </c>
      <c r="D615" s="9">
        <v>-2.1700000000000001E-2</v>
      </c>
      <c r="E615" s="9">
        <v>8.0000000000000004E-4</v>
      </c>
      <c r="F615" s="9">
        <v>0</v>
      </c>
      <c r="G615" s="9">
        <v>4.07E-2</v>
      </c>
      <c r="H615" s="9">
        <v>-1.26E-2</v>
      </c>
      <c r="I615" s="9">
        <v>1.47E-2</v>
      </c>
      <c r="J615" s="9">
        <v>7.7799999999999994E-2</v>
      </c>
      <c r="K615" s="9">
        <v>5.0299999999999997E-2</v>
      </c>
      <c r="L615" s="9">
        <v>5.1400000000000001E-2</v>
      </c>
      <c r="M615" s="9">
        <v>6.4000000000000001E-2</v>
      </c>
      <c r="N615" s="9">
        <v>-2.2000000000000001E-3</v>
      </c>
      <c r="O615" s="9">
        <v>7.4999999999999997E-3</v>
      </c>
      <c r="P615" s="9">
        <v>2.0799999999999999E-2</v>
      </c>
      <c r="Q615" s="9">
        <v>2.6599999999999999E-2</v>
      </c>
      <c r="R615" s="9">
        <v>1.7500000000000002E-2</v>
      </c>
      <c r="S615" s="9">
        <v>2.9000000000000001E-2</v>
      </c>
      <c r="T615" s="9">
        <v>3.9899999999999998E-2</v>
      </c>
      <c r="U615" s="9">
        <v>5.1700000000000003E-2</v>
      </c>
      <c r="V615" s="9">
        <v>6.4999999999999997E-3</v>
      </c>
      <c r="W615" s="9">
        <v>3.2500000000000001E-2</v>
      </c>
    </row>
    <row r="616" spans="1:23">
      <c r="A616" s="9">
        <v>201105</v>
      </c>
      <c r="B616" s="9">
        <v>-1.2699999999999999E-2</v>
      </c>
      <c r="C616" s="9">
        <v>-6.4000000000000003E-3</v>
      </c>
      <c r="D616" s="9">
        <v>-2.07E-2</v>
      </c>
      <c r="E616" s="9">
        <v>-6.1000000000000004E-3</v>
      </c>
      <c r="F616" s="9">
        <v>0</v>
      </c>
      <c r="G616" s="9">
        <v>1.7600000000000001E-2</v>
      </c>
      <c r="H616" s="9">
        <v>-5.8700000000000002E-2</v>
      </c>
      <c r="I616" s="9">
        <v>-4.53E-2</v>
      </c>
      <c r="J616" s="9">
        <v>5.0000000000000001E-3</v>
      </c>
      <c r="K616" s="9">
        <v>6.3E-3</v>
      </c>
      <c r="L616" s="9">
        <v>-3.7600000000000001E-2</v>
      </c>
      <c r="M616" s="9">
        <v>3.04E-2</v>
      </c>
      <c r="N616" s="9">
        <v>-3.2300000000000002E-2</v>
      </c>
      <c r="O616" s="9">
        <v>-5.4199999999999998E-2</v>
      </c>
      <c r="P616" s="9">
        <v>-2.3999999999999998E-3</v>
      </c>
      <c r="Q616" s="9">
        <v>-2.8799999999999999E-2</v>
      </c>
      <c r="R616" s="9">
        <v>-2.6599999999999999E-2</v>
      </c>
      <c r="S616" s="9">
        <v>-8.0999999999999996E-3</v>
      </c>
      <c r="T616" s="9">
        <v>1.2999999999999999E-2</v>
      </c>
      <c r="U616" s="9">
        <v>1.4800000000000001E-2</v>
      </c>
      <c r="V616" s="9">
        <v>-2.4899999999999999E-2</v>
      </c>
      <c r="W616" s="9">
        <v>-7.7000000000000002E-3</v>
      </c>
    </row>
    <row r="617" spans="1:23">
      <c r="A617" s="9">
        <v>201106</v>
      </c>
      <c r="B617" s="9">
        <v>-1.7500000000000002E-2</v>
      </c>
      <c r="C617" s="9">
        <v>-1.2999999999999999E-3</v>
      </c>
      <c r="D617" s="9">
        <v>-2.3E-3</v>
      </c>
      <c r="E617" s="9">
        <v>1.7600000000000001E-2</v>
      </c>
      <c r="F617" s="9">
        <v>0</v>
      </c>
      <c r="G617" s="9">
        <v>-1E-4</v>
      </c>
      <c r="H617" s="9">
        <v>-3.2199999999999999E-2</v>
      </c>
      <c r="I617" s="9">
        <v>-2.3400000000000001E-2</v>
      </c>
      <c r="J617" s="9">
        <v>3.7400000000000003E-2</v>
      </c>
      <c r="K617" s="9">
        <v>8.3000000000000001E-3</v>
      </c>
      <c r="L617" s="9">
        <v>-2.7000000000000001E-3</v>
      </c>
      <c r="M617" s="9">
        <v>-2.63E-2</v>
      </c>
      <c r="N617" s="9">
        <v>-2.5100000000000001E-2</v>
      </c>
      <c r="O617" s="9">
        <v>-0.02</v>
      </c>
      <c r="P617" s="9">
        <v>-8.8999999999999999E-3</v>
      </c>
      <c r="Q617" s="9">
        <v>-2.9000000000000001E-2</v>
      </c>
      <c r="R617" s="9">
        <v>-9.1999999999999998E-3</v>
      </c>
      <c r="S617" s="9">
        <v>8.0000000000000004E-4</v>
      </c>
      <c r="T617" s="9">
        <v>-3.3999999999999998E-3</v>
      </c>
      <c r="U617" s="9">
        <v>-0.01</v>
      </c>
      <c r="V617" s="9">
        <v>-2.18E-2</v>
      </c>
      <c r="W617" s="9">
        <v>-1.4E-2</v>
      </c>
    </row>
    <row r="618" spans="1:23">
      <c r="A618" s="9">
        <v>201107</v>
      </c>
      <c r="B618" s="9">
        <v>-2.3599999999999999E-2</v>
      </c>
      <c r="C618" s="9">
        <v>-1.43E-2</v>
      </c>
      <c r="D618" s="9">
        <v>-1.14E-2</v>
      </c>
      <c r="E618" s="9">
        <v>4.0000000000000002E-4</v>
      </c>
      <c r="F618" s="9">
        <v>0</v>
      </c>
      <c r="G618" s="9">
        <v>-1.7000000000000001E-2</v>
      </c>
      <c r="H618" s="9">
        <v>3.2000000000000002E-3</v>
      </c>
      <c r="I618" s="9">
        <v>5.7000000000000002E-3</v>
      </c>
      <c r="J618" s="9">
        <v>1.72E-2</v>
      </c>
      <c r="K618" s="9">
        <v>-6.13E-2</v>
      </c>
      <c r="L618" s="9">
        <v>-1.4200000000000001E-2</v>
      </c>
      <c r="M618" s="9">
        <v>-1.9699999999999999E-2</v>
      </c>
      <c r="N618" s="9">
        <v>-5.6800000000000003E-2</v>
      </c>
      <c r="O618" s="9">
        <v>-6.1100000000000002E-2</v>
      </c>
      <c r="P618" s="9">
        <v>-5.7599999999999998E-2</v>
      </c>
      <c r="Q618" s="9">
        <v>-2.3400000000000001E-2</v>
      </c>
      <c r="R618" s="9">
        <v>-8.6400000000000005E-2</v>
      </c>
      <c r="S618" s="9">
        <v>-5.6000000000000001E-2</v>
      </c>
      <c r="T618" s="9">
        <v>-3.5000000000000001E-3</v>
      </c>
      <c r="U618" s="9">
        <v>6.4000000000000003E-3</v>
      </c>
      <c r="V618" s="9">
        <v>-3.9100000000000003E-2</v>
      </c>
      <c r="W618" s="9">
        <v>-2.69E-2</v>
      </c>
    </row>
    <row r="619" spans="1:23">
      <c r="A619" s="9">
        <v>201108</v>
      </c>
      <c r="B619" s="9">
        <v>-5.9900000000000002E-2</v>
      </c>
      <c r="C619" s="9">
        <v>-3.3000000000000002E-2</v>
      </c>
      <c r="D619" s="9">
        <v>-1.5699999999999999E-2</v>
      </c>
      <c r="E619" s="9">
        <v>-3.5000000000000001E-3</v>
      </c>
      <c r="F619" s="9">
        <v>1E-4</v>
      </c>
      <c r="G619" s="9">
        <v>-3.0000000000000001E-3</v>
      </c>
      <c r="H619" s="9">
        <v>-6.5199999999999994E-2</v>
      </c>
      <c r="I619" s="9">
        <v>-9.8599999999999993E-2</v>
      </c>
      <c r="J619" s="9">
        <v>-5.6099999999999997E-2</v>
      </c>
      <c r="K619" s="9">
        <v>-7.1900000000000006E-2</v>
      </c>
      <c r="L619" s="9">
        <v>-8.1799999999999998E-2</v>
      </c>
      <c r="M619" s="9">
        <v>1E-4</v>
      </c>
      <c r="N619" s="9">
        <v>-7.1099999999999997E-2</v>
      </c>
      <c r="O619" s="9">
        <v>-0.1323</v>
      </c>
      <c r="P619" s="9">
        <v>-6.3600000000000004E-2</v>
      </c>
      <c r="Q619" s="9">
        <v>-7.9000000000000001E-2</v>
      </c>
      <c r="R619" s="9">
        <v>-9.1800000000000007E-2</v>
      </c>
      <c r="S619" s="9">
        <v>-6.7799999999999999E-2</v>
      </c>
      <c r="T619" s="9">
        <v>1.2999999999999999E-3</v>
      </c>
      <c r="U619" s="9">
        <v>-2.5999999999999999E-2</v>
      </c>
      <c r="V619" s="9">
        <v>-9.1300000000000006E-2</v>
      </c>
      <c r="W619" s="9">
        <v>-5.8799999999999998E-2</v>
      </c>
    </row>
    <row r="620" spans="1:23">
      <c r="A620" s="9">
        <v>201109</v>
      </c>
      <c r="B620" s="9">
        <v>-7.5899999999999995E-2</v>
      </c>
      <c r="C620" s="9">
        <v>-3.7199999999999997E-2</v>
      </c>
      <c r="D620" s="9">
        <v>-9.9000000000000008E-3</v>
      </c>
      <c r="E620" s="9">
        <v>-2.5499999999999998E-2</v>
      </c>
      <c r="F620" s="9">
        <v>0</v>
      </c>
      <c r="G620" s="9">
        <v>-4.3799999999999999E-2</v>
      </c>
      <c r="H620" s="9">
        <v>-0.24340000000000001</v>
      </c>
      <c r="I620" s="9">
        <v>-0.11990000000000001</v>
      </c>
      <c r="J620" s="9">
        <v>-5.6300000000000003E-2</v>
      </c>
      <c r="K620" s="9">
        <v>-0.1321</v>
      </c>
      <c r="L620" s="9">
        <v>-0.1739</v>
      </c>
      <c r="M620" s="9">
        <v>-3.4000000000000002E-2</v>
      </c>
      <c r="N620" s="9">
        <v>-9.7600000000000006E-2</v>
      </c>
      <c r="O620" s="9">
        <v>-0.20599999999999999</v>
      </c>
      <c r="P620" s="9">
        <v>-0.1196</v>
      </c>
      <c r="Q620" s="9">
        <v>-7.7399999999999997E-2</v>
      </c>
      <c r="R620" s="9">
        <v>-0.11650000000000001</v>
      </c>
      <c r="S620" s="9">
        <v>-7.2999999999999995E-2</v>
      </c>
      <c r="T620" s="9">
        <v>-1.6400000000000001E-2</v>
      </c>
      <c r="U620" s="9">
        <v>-3.2099999999999997E-2</v>
      </c>
      <c r="V620" s="9">
        <v>-0.11020000000000001</v>
      </c>
      <c r="W620" s="9">
        <v>-5.9700000000000003E-2</v>
      </c>
    </row>
    <row r="621" spans="1:23">
      <c r="A621" s="9">
        <v>201110</v>
      </c>
      <c r="B621" s="9">
        <v>0.1135</v>
      </c>
      <c r="C621" s="9">
        <v>3.5900000000000001E-2</v>
      </c>
      <c r="D621" s="9">
        <v>-9.1999999999999998E-3</v>
      </c>
      <c r="E621" s="9">
        <v>-1.41E-2</v>
      </c>
      <c r="F621" s="9">
        <v>0</v>
      </c>
      <c r="G621" s="9">
        <v>4.07E-2</v>
      </c>
      <c r="H621" s="9">
        <v>0.21879999999999999</v>
      </c>
      <c r="I621" s="9">
        <v>0.16239999999999999</v>
      </c>
      <c r="J621" s="9">
        <v>0.16370000000000001</v>
      </c>
      <c r="K621" s="9">
        <v>0.16569999999999999</v>
      </c>
      <c r="L621" s="9">
        <v>0.1837</v>
      </c>
      <c r="M621" s="9">
        <v>4.9099999999999998E-2</v>
      </c>
      <c r="N621" s="9">
        <v>0.15559999999999999</v>
      </c>
      <c r="O621" s="9">
        <v>0.18459999999999999</v>
      </c>
      <c r="P621" s="9">
        <v>0.17660000000000001</v>
      </c>
      <c r="Q621" s="9">
        <v>0.14699999999999999</v>
      </c>
      <c r="R621" s="9">
        <v>0.20860000000000001</v>
      </c>
      <c r="S621" s="9">
        <v>0.1298</v>
      </c>
      <c r="T621" s="9">
        <v>6.6600000000000006E-2</v>
      </c>
      <c r="U621" s="9">
        <v>8.8200000000000001E-2</v>
      </c>
      <c r="V621" s="9">
        <v>0.1343</v>
      </c>
      <c r="W621" s="9">
        <v>0.1024</v>
      </c>
    </row>
    <row r="622" spans="1:23">
      <c r="A622" s="9">
        <v>201111</v>
      </c>
      <c r="B622" s="9">
        <v>-2.8E-3</v>
      </c>
      <c r="C622" s="9">
        <v>-2.5999999999999999E-3</v>
      </c>
      <c r="D622" s="9">
        <v>-1.6000000000000001E-3</v>
      </c>
      <c r="E622" s="9">
        <v>3.9699999999999999E-2</v>
      </c>
      <c r="F622" s="9">
        <v>0</v>
      </c>
      <c r="G622" s="9">
        <v>6.1999999999999998E-3</v>
      </c>
      <c r="H622" s="9">
        <v>4.0000000000000002E-4</v>
      </c>
      <c r="I622" s="9">
        <v>1.9199999999999998E-2</v>
      </c>
      <c r="J622" s="9">
        <v>-3.6799999999999999E-2</v>
      </c>
      <c r="K622" s="9">
        <v>-3.27E-2</v>
      </c>
      <c r="L622" s="9">
        <v>-1.5299999999999999E-2</v>
      </c>
      <c r="M622" s="9">
        <v>2.87E-2</v>
      </c>
      <c r="N622" s="9">
        <v>6.1100000000000002E-2</v>
      </c>
      <c r="O622" s="9">
        <v>-1.49E-2</v>
      </c>
      <c r="P622" s="9">
        <v>3.7600000000000001E-2</v>
      </c>
      <c r="Q622" s="9">
        <v>-1.1299999999999999E-2</v>
      </c>
      <c r="R622" s="9">
        <v>-7.0499999999999993E-2</v>
      </c>
      <c r="S622" s="9">
        <v>1.72E-2</v>
      </c>
      <c r="T622" s="9">
        <v>9.7999999999999997E-3</v>
      </c>
      <c r="U622" s="9">
        <v>2.3999999999999998E-3</v>
      </c>
      <c r="V622" s="9">
        <v>-2.9000000000000001E-2</v>
      </c>
      <c r="W622" s="9">
        <v>-5.5999999999999999E-3</v>
      </c>
    </row>
    <row r="623" spans="1:23">
      <c r="A623" s="9">
        <v>201112</v>
      </c>
      <c r="B623" s="9">
        <v>7.4000000000000003E-3</v>
      </c>
      <c r="C623" s="9">
        <v>-5.7000000000000002E-3</v>
      </c>
      <c r="D623" s="9">
        <v>1.54E-2</v>
      </c>
      <c r="E623" s="9">
        <v>1.8800000000000001E-2</v>
      </c>
      <c r="F623" s="9">
        <v>0</v>
      </c>
      <c r="G623" s="9">
        <v>2.1299999999999999E-2</v>
      </c>
      <c r="H623" s="9">
        <v>-8.3000000000000004E-2</v>
      </c>
      <c r="I623" s="9">
        <v>-2.0999999999999999E-3</v>
      </c>
      <c r="J623" s="9">
        <v>-2.06E-2</v>
      </c>
      <c r="K623" s="9">
        <v>-2.58E-2</v>
      </c>
      <c r="L623" s="9">
        <v>8.9999999999999998E-4</v>
      </c>
      <c r="M623" s="9">
        <v>3.7900000000000003E-2</v>
      </c>
      <c r="N623" s="9">
        <v>3.0800000000000001E-2</v>
      </c>
      <c r="O623" s="9">
        <v>-5.2400000000000002E-2</v>
      </c>
      <c r="P623" s="9">
        <v>-3.9300000000000002E-2</v>
      </c>
      <c r="Q623" s="9">
        <v>-1.4999999999999999E-2</v>
      </c>
      <c r="R623" s="9">
        <v>-8.5000000000000006E-3</v>
      </c>
      <c r="S623" s="9">
        <v>9.1000000000000004E-3</v>
      </c>
      <c r="T623" s="9">
        <v>2.9600000000000001E-2</v>
      </c>
      <c r="U623" s="9">
        <v>4.4000000000000003E-3</v>
      </c>
      <c r="V623" s="9">
        <v>1.7600000000000001E-2</v>
      </c>
      <c r="W623" s="9">
        <v>3.3E-3</v>
      </c>
    </row>
    <row r="624" spans="1:23">
      <c r="A624" s="9">
        <v>201201</v>
      </c>
      <c r="B624" s="9">
        <v>5.0500000000000003E-2</v>
      </c>
      <c r="C624" s="9">
        <v>2.53E-2</v>
      </c>
      <c r="D624" s="9">
        <v>-2.1600000000000001E-2</v>
      </c>
      <c r="E624" s="9">
        <v>-7.9399999999999998E-2</v>
      </c>
      <c r="F624" s="9">
        <v>0</v>
      </c>
      <c r="G624" s="9">
        <v>6.0000000000000001E-3</v>
      </c>
      <c r="H624" s="9">
        <v>0.1203</v>
      </c>
      <c r="I624" s="9">
        <v>1.41E-2</v>
      </c>
      <c r="J624" s="9">
        <v>9.69E-2</v>
      </c>
      <c r="K624" s="9">
        <v>0.1021</v>
      </c>
      <c r="L624" s="9">
        <v>0.1144</v>
      </c>
      <c r="M624" s="9">
        <v>-9.7000000000000003E-3</v>
      </c>
      <c r="N624" s="9">
        <v>7.5999999999999998E-2</v>
      </c>
      <c r="O624" s="9">
        <v>0.12529999999999999</v>
      </c>
      <c r="P624" s="9">
        <v>6.3500000000000001E-2</v>
      </c>
      <c r="Q624" s="9">
        <v>0.115</v>
      </c>
      <c r="R624" s="9">
        <v>0.12540000000000001</v>
      </c>
      <c r="S624" s="9">
        <v>5.7000000000000002E-2</v>
      </c>
      <c r="T624" s="9">
        <v>-2.7E-2</v>
      </c>
      <c r="U624" s="9">
        <v>3.2399999999999998E-2</v>
      </c>
      <c r="V624" s="9">
        <v>7.1400000000000005E-2</v>
      </c>
      <c r="W624" s="9">
        <v>5.16E-2</v>
      </c>
    </row>
    <row r="625" spans="1:23">
      <c r="A625" s="9">
        <v>201202</v>
      </c>
      <c r="B625" s="9">
        <v>4.4200000000000003E-2</v>
      </c>
      <c r="C625" s="9">
        <v>-1.6400000000000001E-2</v>
      </c>
      <c r="D625" s="9">
        <v>4.0000000000000002E-4</v>
      </c>
      <c r="E625" s="9">
        <v>-3.8E-3</v>
      </c>
      <c r="F625" s="9">
        <v>0</v>
      </c>
      <c r="G625" s="9">
        <v>9.5999999999999992E-3</v>
      </c>
      <c r="H625" s="9">
        <v>-4.2799999999999998E-2</v>
      </c>
      <c r="I625" s="9">
        <v>6.7100000000000007E-2</v>
      </c>
      <c r="J625" s="9">
        <v>6.4500000000000002E-2</v>
      </c>
      <c r="K625" s="9">
        <v>0.10290000000000001</v>
      </c>
      <c r="L625" s="9">
        <v>1.9400000000000001E-2</v>
      </c>
      <c r="M625" s="9">
        <v>3.3700000000000001E-2</v>
      </c>
      <c r="N625" s="9">
        <v>5.7000000000000002E-2</v>
      </c>
      <c r="O625" s="9">
        <v>-2.63E-2</v>
      </c>
      <c r="P625" s="9">
        <v>5.4600000000000003E-2</v>
      </c>
      <c r="Q625" s="9">
        <v>6.7100000000000007E-2</v>
      </c>
      <c r="R625" s="9">
        <v>5.1200000000000002E-2</v>
      </c>
      <c r="S625" s="9">
        <v>1.7399999999999999E-2</v>
      </c>
      <c r="T625" s="9">
        <v>1.2500000000000001E-2</v>
      </c>
      <c r="U625" s="9">
        <v>2.8899999999999999E-2</v>
      </c>
      <c r="V625" s="9">
        <v>6.4799999999999996E-2</v>
      </c>
      <c r="W625" s="9">
        <v>3.8899999999999997E-2</v>
      </c>
    </row>
    <row r="626" spans="1:23">
      <c r="A626" s="9">
        <v>201203</v>
      </c>
      <c r="B626" s="9">
        <v>3.1099999999999999E-2</v>
      </c>
      <c r="C626" s="9">
        <v>-2.3999999999999998E-3</v>
      </c>
      <c r="D626" s="9">
        <v>-5.9999999999999995E-4</v>
      </c>
      <c r="E626" s="9">
        <v>1.4500000000000001E-2</v>
      </c>
      <c r="F626" s="9">
        <v>0</v>
      </c>
      <c r="G626" s="9">
        <v>3.7400000000000003E-2</v>
      </c>
      <c r="H626" s="9">
        <v>-7.0999999999999994E-2</v>
      </c>
      <c r="I626" s="9">
        <v>-3.1099999999999999E-2</v>
      </c>
      <c r="J626" s="9">
        <v>1.8200000000000001E-2</v>
      </c>
      <c r="K626" s="9">
        <v>4.53E-2</v>
      </c>
      <c r="L626" s="9">
        <v>2.24E-2</v>
      </c>
      <c r="M626" s="9">
        <v>3.9199999999999999E-2</v>
      </c>
      <c r="N626" s="9">
        <v>5.5199999999999999E-2</v>
      </c>
      <c r="O626" s="9">
        <v>6.1000000000000004E-3</v>
      </c>
      <c r="P626" s="9">
        <v>2.0500000000000001E-2</v>
      </c>
      <c r="Q626" s="9">
        <v>3.5700000000000003E-2</v>
      </c>
      <c r="R626" s="9">
        <v>7.7000000000000002E-3</v>
      </c>
      <c r="S626" s="9">
        <v>5.7000000000000002E-3</v>
      </c>
      <c r="T626" s="9">
        <v>1.43E-2</v>
      </c>
      <c r="U626" s="9">
        <v>4.6899999999999997E-2</v>
      </c>
      <c r="V626" s="9">
        <v>6.8900000000000003E-2</v>
      </c>
      <c r="W626" s="9">
        <v>3.44E-2</v>
      </c>
    </row>
    <row r="627" spans="1:23">
      <c r="A627" s="9">
        <v>201204</v>
      </c>
      <c r="B627" s="9">
        <v>-8.5000000000000006E-3</v>
      </c>
      <c r="C627" s="9">
        <v>-6.1999999999999998E-3</v>
      </c>
      <c r="D627" s="9">
        <v>-1.6999999999999999E-3</v>
      </c>
      <c r="E627" s="9">
        <v>3.8100000000000002E-2</v>
      </c>
      <c r="F627" s="9">
        <v>0</v>
      </c>
      <c r="G627" s="9">
        <v>8.6999999999999994E-3</v>
      </c>
      <c r="H627" s="9">
        <v>-7.0000000000000001E-3</v>
      </c>
      <c r="I627" s="9">
        <v>-1.67E-2</v>
      </c>
      <c r="J627" s="9">
        <v>1E-3</v>
      </c>
      <c r="K627" s="9">
        <v>-3.9699999999999999E-2</v>
      </c>
      <c r="L627" s="9">
        <v>1.6999999999999999E-3</v>
      </c>
      <c r="M627" s="9">
        <v>2.8999999999999998E-3</v>
      </c>
      <c r="N627" s="9">
        <v>2.1299999999999999E-2</v>
      </c>
      <c r="O627" s="9">
        <v>-3.95E-2</v>
      </c>
      <c r="P627" s="9">
        <v>-1.12E-2</v>
      </c>
      <c r="Q627" s="9">
        <v>-2.6599999999999999E-2</v>
      </c>
      <c r="R627" s="9">
        <v>-3.73E-2</v>
      </c>
      <c r="S627" s="9">
        <v>5.4000000000000003E-3</v>
      </c>
      <c r="T627" s="9">
        <v>1.7500000000000002E-2</v>
      </c>
      <c r="U627" s="9">
        <v>1.12E-2</v>
      </c>
      <c r="V627" s="9">
        <v>-2.4500000000000001E-2</v>
      </c>
      <c r="W627" s="9">
        <v>-4.4000000000000003E-3</v>
      </c>
    </row>
    <row r="628" spans="1:23">
      <c r="A628" s="9">
        <v>201205</v>
      </c>
      <c r="B628" s="9">
        <v>-6.1899999999999997E-2</v>
      </c>
      <c r="C628" s="9">
        <v>-1.1999999999999999E-3</v>
      </c>
      <c r="D628" s="9">
        <v>1.1000000000000001E-3</v>
      </c>
      <c r="E628" s="9">
        <v>6.6400000000000001E-2</v>
      </c>
      <c r="F628" s="9">
        <v>1E-4</v>
      </c>
      <c r="G628" s="9">
        <v>-1.4E-2</v>
      </c>
      <c r="H628" s="9">
        <v>-0.14430000000000001</v>
      </c>
      <c r="I628" s="9">
        <v>-0.1053</v>
      </c>
      <c r="J628" s="9">
        <v>-5.5300000000000002E-2</v>
      </c>
      <c r="K628" s="9">
        <v>-0.1114</v>
      </c>
      <c r="L628" s="9">
        <v>-9.5299999999999996E-2</v>
      </c>
      <c r="M628" s="9">
        <v>-2.9499999999999998E-2</v>
      </c>
      <c r="N628" s="9">
        <v>-6.7199999999999996E-2</v>
      </c>
      <c r="O628" s="9">
        <v>-0.14660000000000001</v>
      </c>
      <c r="P628" s="9">
        <v>-5.4300000000000001E-2</v>
      </c>
      <c r="Q628" s="9">
        <v>-8.4900000000000003E-2</v>
      </c>
      <c r="R628" s="9">
        <v>-7.7499999999999999E-2</v>
      </c>
      <c r="S628" s="9">
        <v>-4.7399999999999998E-2</v>
      </c>
      <c r="T628" s="9">
        <v>-9.4999999999999998E-3</v>
      </c>
      <c r="U628" s="9">
        <v>-1.5900000000000001E-2</v>
      </c>
      <c r="V628" s="9">
        <v>-9.0300000000000005E-2</v>
      </c>
      <c r="W628" s="9">
        <v>-5.2699999999999997E-2</v>
      </c>
    </row>
    <row r="629" spans="1:23">
      <c r="A629" s="9">
        <v>201206</v>
      </c>
      <c r="B629" s="9">
        <v>3.8899999999999997E-2</v>
      </c>
      <c r="C629" s="9">
        <v>8.2000000000000007E-3</v>
      </c>
      <c r="D629" s="9">
        <v>4.7999999999999996E-3</v>
      </c>
      <c r="E629" s="9">
        <v>-1.1599999999999999E-2</v>
      </c>
      <c r="F629" s="9">
        <v>0</v>
      </c>
      <c r="G629" s="9">
        <v>3.8600000000000002E-2</v>
      </c>
      <c r="H629" s="9">
        <v>6.3600000000000004E-2</v>
      </c>
      <c r="I629" s="9">
        <v>5.8900000000000001E-2</v>
      </c>
      <c r="J629" s="9">
        <v>-0.1</v>
      </c>
      <c r="K629" s="9">
        <v>-6.8999999999999999E-3</v>
      </c>
      <c r="L629" s="9">
        <v>3.6200000000000003E-2</v>
      </c>
      <c r="M629" s="9">
        <v>4.9000000000000002E-2</v>
      </c>
      <c r="N629" s="9">
        <v>6.1199999999999997E-2</v>
      </c>
      <c r="O629" s="9">
        <v>4.8599999999999997E-2</v>
      </c>
      <c r="P629" s="9">
        <v>1.2999999999999999E-3</v>
      </c>
      <c r="Q629" s="9">
        <v>1.3899999999999999E-2</v>
      </c>
      <c r="R629" s="9">
        <v>-6.0900000000000003E-2</v>
      </c>
      <c r="S629" s="9">
        <v>3.5400000000000001E-2</v>
      </c>
      <c r="T629" s="9">
        <v>3.39E-2</v>
      </c>
      <c r="U629" s="9">
        <v>2.1100000000000001E-2</v>
      </c>
      <c r="V629" s="9">
        <v>4.5100000000000001E-2</v>
      </c>
      <c r="W629" s="9">
        <v>5.0599999999999999E-2</v>
      </c>
    </row>
    <row r="630" spans="1:23">
      <c r="A630" s="9">
        <v>201207</v>
      </c>
      <c r="B630" s="9">
        <v>7.9000000000000008E-3</v>
      </c>
      <c r="C630" s="9">
        <v>-2.5999999999999999E-2</v>
      </c>
      <c r="D630" s="9">
        <v>2.0000000000000001E-4</v>
      </c>
      <c r="E630" s="9">
        <v>3.0599999999999999E-2</v>
      </c>
      <c r="F630" s="9">
        <v>0</v>
      </c>
      <c r="G630" s="9">
        <v>3.5000000000000001E-3</v>
      </c>
      <c r="H630" s="9">
        <v>-3.9399999999999998E-2</v>
      </c>
      <c r="I630" s="9">
        <v>3.04E-2</v>
      </c>
      <c r="J630" s="9">
        <v>2.1100000000000001E-2</v>
      </c>
      <c r="K630" s="9">
        <v>1.61E-2</v>
      </c>
      <c r="L630" s="9">
        <v>-1.06E-2</v>
      </c>
      <c r="M630" s="9">
        <v>3.1099999999999999E-2</v>
      </c>
      <c r="N630" s="9">
        <v>-2.92E-2</v>
      </c>
      <c r="O630" s="9">
        <v>-1.8100000000000002E-2</v>
      </c>
      <c r="P630" s="9">
        <v>2.8400000000000002E-2</v>
      </c>
      <c r="Q630" s="9">
        <v>1.2500000000000001E-2</v>
      </c>
      <c r="R630" s="9">
        <v>3.7000000000000002E-3</v>
      </c>
      <c r="S630" s="9">
        <v>-8.8999999999999999E-3</v>
      </c>
      <c r="T630" s="9">
        <v>3.7400000000000003E-2</v>
      </c>
      <c r="U630" s="9">
        <v>1.67E-2</v>
      </c>
      <c r="V630" s="9">
        <v>-1.0800000000000001E-2</v>
      </c>
      <c r="W630" s="9">
        <v>4.0000000000000002E-4</v>
      </c>
    </row>
    <row r="631" spans="1:23">
      <c r="A631" s="9">
        <v>201208</v>
      </c>
      <c r="B631" s="9">
        <v>2.5499999999999998E-2</v>
      </c>
      <c r="C631" s="9">
        <v>7.1000000000000004E-3</v>
      </c>
      <c r="D631" s="9">
        <v>5.4999999999999997E-3</v>
      </c>
      <c r="E631" s="9">
        <v>-2.46E-2</v>
      </c>
      <c r="F631" s="9">
        <v>1E-4</v>
      </c>
      <c r="G631" s="9">
        <v>-1.1999999999999999E-3</v>
      </c>
      <c r="H631" s="9">
        <v>4.9799999999999997E-2</v>
      </c>
      <c r="I631" s="9">
        <v>2.4199999999999999E-2</v>
      </c>
      <c r="J631" s="9">
        <v>8.0100000000000005E-2</v>
      </c>
      <c r="K631" s="9">
        <v>6.3600000000000004E-2</v>
      </c>
      <c r="L631" s="9">
        <v>2.69E-2</v>
      </c>
      <c r="M631" s="9">
        <v>-2.8999999999999998E-3</v>
      </c>
      <c r="N631" s="9">
        <v>0.09</v>
      </c>
      <c r="O631" s="9">
        <v>-1.0800000000000001E-2</v>
      </c>
      <c r="P631" s="9">
        <v>8.0999999999999996E-3</v>
      </c>
      <c r="Q631" s="9">
        <v>5.3800000000000001E-2</v>
      </c>
      <c r="R631" s="9">
        <v>2.9399999999999999E-2</v>
      </c>
      <c r="S631" s="9">
        <v>5.3E-3</v>
      </c>
      <c r="T631" s="9">
        <v>-3.3300000000000003E-2</v>
      </c>
      <c r="U631" s="9">
        <v>2.5000000000000001E-2</v>
      </c>
      <c r="V631" s="9">
        <v>4.1099999999999998E-2</v>
      </c>
      <c r="W631" s="9">
        <v>2.1999999999999999E-2</v>
      </c>
    </row>
    <row r="632" spans="1:23">
      <c r="A632" s="9">
        <v>201209</v>
      </c>
      <c r="B632" s="9">
        <v>2.7300000000000001E-2</v>
      </c>
      <c r="C632" s="9">
        <v>4.8999999999999998E-3</v>
      </c>
      <c r="D632" s="9">
        <v>1.5699999999999999E-2</v>
      </c>
      <c r="E632" s="9">
        <v>-1.0200000000000001E-2</v>
      </c>
      <c r="F632" s="9">
        <v>1E-4</v>
      </c>
      <c r="G632" s="9">
        <v>1.1299999999999999E-2</v>
      </c>
      <c r="H632" s="9">
        <v>8.3500000000000005E-2</v>
      </c>
      <c r="I632" s="9">
        <v>3.5400000000000001E-2</v>
      </c>
      <c r="J632" s="9">
        <v>-1.1999999999999999E-3</v>
      </c>
      <c r="K632" s="9">
        <v>3.0700000000000002E-2</v>
      </c>
      <c r="L632" s="9">
        <v>1.01E-2</v>
      </c>
      <c r="M632" s="9">
        <v>2.98E-2</v>
      </c>
      <c r="N632" s="9">
        <v>5.67E-2</v>
      </c>
      <c r="O632" s="9">
        <v>3.49E-2</v>
      </c>
      <c r="P632" s="9">
        <v>3.9E-2</v>
      </c>
      <c r="Q632" s="9">
        <v>-3.2000000000000002E-3</v>
      </c>
      <c r="R632" s="9">
        <v>2.7400000000000001E-2</v>
      </c>
      <c r="S632" s="9">
        <v>-1.06E-2</v>
      </c>
      <c r="T632" s="9">
        <v>2.1700000000000001E-2</v>
      </c>
      <c r="U632" s="9">
        <v>1.7000000000000001E-2</v>
      </c>
      <c r="V632" s="9">
        <v>3.5999999999999997E-2</v>
      </c>
      <c r="W632" s="9">
        <v>4.48E-2</v>
      </c>
    </row>
    <row r="633" spans="1:23">
      <c r="A633" s="9">
        <v>201210</v>
      </c>
      <c r="B633" s="9">
        <v>-1.7600000000000001E-2</v>
      </c>
      <c r="C633" s="9">
        <v>-1.0699999999999999E-2</v>
      </c>
      <c r="D633" s="9">
        <v>4.1399999999999999E-2</v>
      </c>
      <c r="E633" s="9">
        <v>1E-3</v>
      </c>
      <c r="F633" s="9">
        <v>1E-4</v>
      </c>
      <c r="G633" s="9">
        <v>-1.7999999999999999E-2</v>
      </c>
      <c r="H633" s="9">
        <v>3.2199999999999999E-2</v>
      </c>
      <c r="I633" s="9">
        <v>-2.0899999999999998E-2</v>
      </c>
      <c r="J633" s="9">
        <v>-9.7000000000000003E-3</v>
      </c>
      <c r="K633" s="9">
        <v>1.9699999999999999E-2</v>
      </c>
      <c r="L633" s="9">
        <v>-2.8199999999999999E-2</v>
      </c>
      <c r="M633" s="9">
        <v>-5.5999999999999999E-3</v>
      </c>
      <c r="N633" s="9">
        <v>3.1800000000000002E-2</v>
      </c>
      <c r="O633" s="9">
        <v>-4.8999999999999998E-3</v>
      </c>
      <c r="P633" s="9">
        <v>-6.6E-3</v>
      </c>
      <c r="Q633" s="9">
        <v>-5.8299999999999998E-2</v>
      </c>
      <c r="R633" s="9">
        <v>6.0900000000000003E-2</v>
      </c>
      <c r="S633" s="9">
        <v>1.89E-2</v>
      </c>
      <c r="T633" s="9">
        <v>1.03E-2</v>
      </c>
      <c r="U633" s="9">
        <v>-2.4E-2</v>
      </c>
      <c r="V633" s="9">
        <v>1.9599999999999999E-2</v>
      </c>
      <c r="W633" s="9">
        <v>-3.4599999999999999E-2</v>
      </c>
    </row>
    <row r="634" spans="1:23">
      <c r="A634" s="9">
        <v>201211</v>
      </c>
      <c r="B634" s="9">
        <v>7.7999999999999996E-3</v>
      </c>
      <c r="C634" s="9">
        <v>6.7000000000000002E-3</v>
      </c>
      <c r="D634" s="9">
        <v>-1.0999999999999999E-2</v>
      </c>
      <c r="E634" s="9">
        <v>3.3E-3</v>
      </c>
      <c r="F634" s="9">
        <v>1E-4</v>
      </c>
      <c r="G634" s="9">
        <v>3.4000000000000002E-2</v>
      </c>
      <c r="H634" s="9">
        <v>-3.61E-2</v>
      </c>
      <c r="I634" s="9">
        <v>-1.34E-2</v>
      </c>
      <c r="J634" s="9">
        <v>0.04</v>
      </c>
      <c r="K634" s="9">
        <v>2.2200000000000001E-2</v>
      </c>
      <c r="L634" s="9">
        <v>2.5399999999999999E-2</v>
      </c>
      <c r="M634" s="9">
        <v>8.6999999999999994E-3</v>
      </c>
      <c r="N634" s="9">
        <v>5.0999999999999997E-2</v>
      </c>
      <c r="O634" s="9">
        <v>2.5399999999999999E-2</v>
      </c>
      <c r="P634" s="9">
        <v>2.7799999999999998E-2</v>
      </c>
      <c r="Q634" s="9">
        <v>1.6299999999999999E-2</v>
      </c>
      <c r="R634" s="9">
        <v>3.7999999999999999E-2</v>
      </c>
      <c r="S634" s="9">
        <v>1.41E-2</v>
      </c>
      <c r="T634" s="9">
        <v>-3.7600000000000001E-2</v>
      </c>
      <c r="U634" s="9">
        <v>6.0000000000000001E-3</v>
      </c>
      <c r="V634" s="9">
        <v>-6.7999999999999996E-3</v>
      </c>
      <c r="W634" s="9">
        <v>1.7299999999999999E-2</v>
      </c>
    </row>
    <row r="635" spans="1:23">
      <c r="A635" s="9">
        <v>201212</v>
      </c>
      <c r="B635" s="9">
        <v>1.18E-2</v>
      </c>
      <c r="C635" s="9">
        <v>1.6199999999999999E-2</v>
      </c>
      <c r="D635" s="9">
        <v>3.2500000000000001E-2</v>
      </c>
      <c r="E635" s="9">
        <v>-2.9600000000000001E-2</v>
      </c>
      <c r="F635" s="9">
        <v>1E-4</v>
      </c>
      <c r="G635" s="9">
        <v>-1.24E-2</v>
      </c>
      <c r="H635" s="9">
        <v>5.5999999999999999E-3</v>
      </c>
      <c r="I635" s="9">
        <v>1.17E-2</v>
      </c>
      <c r="J635" s="9">
        <v>3.5000000000000001E-3</v>
      </c>
      <c r="K635" s="9">
        <v>6.7000000000000002E-3</v>
      </c>
      <c r="L635" s="9">
        <v>4.41E-2</v>
      </c>
      <c r="M635" s="9">
        <v>-1.6500000000000001E-2</v>
      </c>
      <c r="N635" s="9">
        <v>6.7999999999999996E-3</v>
      </c>
      <c r="O635" s="9">
        <v>6.7599999999999993E-2</v>
      </c>
      <c r="P635" s="9">
        <v>1.6500000000000001E-2</v>
      </c>
      <c r="Q635" s="9">
        <v>2.5999999999999999E-3</v>
      </c>
      <c r="R635" s="9">
        <v>5.67E-2</v>
      </c>
      <c r="S635" s="9">
        <v>2.7699999999999999E-2</v>
      </c>
      <c r="T635" s="9">
        <v>1.4E-3</v>
      </c>
      <c r="U635" s="9">
        <v>-1.46E-2</v>
      </c>
      <c r="V635" s="9">
        <v>4.2999999999999997E-2</v>
      </c>
      <c r="W635" s="9">
        <v>1.5100000000000001E-2</v>
      </c>
    </row>
    <row r="636" spans="1:23">
      <c r="A636" s="9">
        <v>201301</v>
      </c>
      <c r="B636" s="9">
        <v>5.57E-2</v>
      </c>
      <c r="C636" s="9">
        <v>4.7000000000000002E-3</v>
      </c>
      <c r="D636" s="9">
        <v>1.3100000000000001E-2</v>
      </c>
      <c r="E636" s="9">
        <v>-1.9099999999999999E-2</v>
      </c>
      <c r="F636" s="9">
        <v>0</v>
      </c>
      <c r="G636" s="9">
        <v>5.3600000000000002E-2</v>
      </c>
      <c r="H636" s="9">
        <v>3.0000000000000001E-3</v>
      </c>
      <c r="I636" s="9">
        <v>7.9000000000000001E-2</v>
      </c>
      <c r="J636" s="9">
        <v>3.04E-2</v>
      </c>
      <c r="K636" s="9">
        <v>8.4900000000000003E-2</v>
      </c>
      <c r="L636" s="9">
        <v>5.0599999999999999E-2</v>
      </c>
      <c r="M636" s="9">
        <v>8.0500000000000002E-2</v>
      </c>
      <c r="N636" s="9">
        <v>8.2600000000000007E-2</v>
      </c>
      <c r="O636" s="9">
        <v>4.36E-2</v>
      </c>
      <c r="P636" s="9">
        <v>5.2499999999999998E-2</v>
      </c>
      <c r="Q636" s="9">
        <v>9.7999999999999997E-3</v>
      </c>
      <c r="R636" s="9">
        <v>3.2399999999999998E-2</v>
      </c>
      <c r="S636" s="9">
        <v>5.3499999999999999E-2</v>
      </c>
      <c r="T636" s="9">
        <v>5.0900000000000001E-2</v>
      </c>
      <c r="U636" s="9">
        <v>4.7800000000000002E-2</v>
      </c>
      <c r="V636" s="9">
        <v>6.3100000000000003E-2</v>
      </c>
      <c r="W636" s="9">
        <v>6.4000000000000001E-2</v>
      </c>
    </row>
    <row r="637" spans="1:23">
      <c r="A637" s="9">
        <v>201302</v>
      </c>
      <c r="B637" s="9">
        <v>1.29E-2</v>
      </c>
      <c r="C637" s="9">
        <v>-3.8999999999999998E-3</v>
      </c>
      <c r="D637" s="9">
        <v>2.8999999999999998E-3</v>
      </c>
      <c r="E637" s="9">
        <v>1.47E-2</v>
      </c>
      <c r="F637" s="9">
        <v>0</v>
      </c>
      <c r="G637" s="9">
        <v>3.9899999999999998E-2</v>
      </c>
      <c r="H637" s="9">
        <v>-7.1199999999999999E-2</v>
      </c>
      <c r="I637" s="9">
        <v>5.0000000000000001E-3</v>
      </c>
      <c r="J637" s="9">
        <v>1.7999999999999999E-2</v>
      </c>
      <c r="K637" s="9">
        <v>2.3599999999999999E-2</v>
      </c>
      <c r="L637" s="9">
        <v>-8.2000000000000007E-3</v>
      </c>
      <c r="M637" s="9">
        <v>2.06E-2</v>
      </c>
      <c r="N637" s="9">
        <v>-1.6000000000000001E-3</v>
      </c>
      <c r="O637" s="9">
        <v>-2.9000000000000001E-2</v>
      </c>
      <c r="P637" s="9">
        <v>2.92E-2</v>
      </c>
      <c r="Q637" s="9">
        <v>2.9999999999999997E-4</v>
      </c>
      <c r="R637" s="9">
        <v>5.1999999999999998E-3</v>
      </c>
      <c r="S637" s="9">
        <v>3.39E-2</v>
      </c>
      <c r="T637" s="9">
        <v>2.0500000000000001E-2</v>
      </c>
      <c r="U637" s="9">
        <v>4.7999999999999996E-3</v>
      </c>
      <c r="V637" s="9">
        <v>1.2800000000000001E-2</v>
      </c>
      <c r="W637" s="9">
        <v>1.9199999999999998E-2</v>
      </c>
    </row>
    <row r="638" spans="1:23">
      <c r="A638" s="9">
        <v>201303</v>
      </c>
      <c r="B638" s="9">
        <v>4.0300000000000002E-2</v>
      </c>
      <c r="C638" s="9">
        <v>8.3000000000000001E-3</v>
      </c>
      <c r="D638" s="9">
        <v>-5.9999999999999995E-4</v>
      </c>
      <c r="E638" s="9">
        <v>2.0899999999999998E-2</v>
      </c>
      <c r="F638" s="9">
        <v>0</v>
      </c>
      <c r="G638" s="9">
        <v>6.2799999999999995E-2</v>
      </c>
      <c r="H638" s="9">
        <v>1.18E-2</v>
      </c>
      <c r="I638" s="9">
        <v>2.18E-2</v>
      </c>
      <c r="J638" s="9">
        <v>3.3799999999999997E-2</v>
      </c>
      <c r="K638" s="9">
        <v>5.7500000000000002E-2</v>
      </c>
      <c r="L638" s="9">
        <v>1.0999999999999999E-2</v>
      </c>
      <c r="M638" s="9">
        <v>4.6300000000000001E-2</v>
      </c>
      <c r="N638" s="9">
        <v>2.9899999999999999E-2</v>
      </c>
      <c r="O638" s="9">
        <v>2.1299999999999999E-2</v>
      </c>
      <c r="P638" s="9">
        <v>3.8899999999999997E-2</v>
      </c>
      <c r="Q638" s="9">
        <v>2.2499999999999999E-2</v>
      </c>
      <c r="R638" s="9">
        <v>3.6400000000000002E-2</v>
      </c>
      <c r="S638" s="9">
        <v>5.1700000000000003E-2</v>
      </c>
      <c r="T638" s="9">
        <v>5.5100000000000003E-2</v>
      </c>
      <c r="U638" s="9">
        <v>5.4300000000000001E-2</v>
      </c>
      <c r="V638" s="9">
        <v>4.5400000000000003E-2</v>
      </c>
      <c r="W638" s="9">
        <v>3.9300000000000002E-2</v>
      </c>
    </row>
    <row r="639" spans="1:23">
      <c r="A639" s="9">
        <v>201304</v>
      </c>
      <c r="B639" s="9">
        <v>1.5599999999999999E-2</v>
      </c>
      <c r="C639" s="9">
        <v>-2.4E-2</v>
      </c>
      <c r="D639" s="9">
        <v>4.1000000000000003E-3</v>
      </c>
      <c r="E639" s="9">
        <v>3.5000000000000001E-3</v>
      </c>
      <c r="F639" s="9">
        <v>0</v>
      </c>
      <c r="G639" s="9">
        <v>2.86E-2</v>
      </c>
      <c r="H639" s="9">
        <v>-9.6199999999999994E-2</v>
      </c>
      <c r="I639" s="9">
        <v>-1.2800000000000001E-2</v>
      </c>
      <c r="J639" s="9">
        <v>8.3099999999999993E-2</v>
      </c>
      <c r="K639" s="9">
        <v>3.0999999999999999E-3</v>
      </c>
      <c r="L639" s="9">
        <v>3.2800000000000003E-2</v>
      </c>
      <c r="M639" s="9">
        <v>3.2199999999999999E-2</v>
      </c>
      <c r="N639" s="9">
        <v>1.6899999999999998E-2</v>
      </c>
      <c r="O639" s="9">
        <v>-4.2000000000000003E-2</v>
      </c>
      <c r="P639" s="9">
        <v>-1.8599999999999998E-2</v>
      </c>
      <c r="Q639" s="9">
        <v>-8.3999999999999995E-3</v>
      </c>
      <c r="R639" s="9">
        <v>4.4699999999999997E-2</v>
      </c>
      <c r="S639" s="9">
        <v>3.2000000000000002E-3</v>
      </c>
      <c r="T639" s="9">
        <v>5.04E-2</v>
      </c>
      <c r="U639" s="9">
        <v>3.0599999999999999E-2</v>
      </c>
      <c r="V639" s="9">
        <v>1.5800000000000002E-2</v>
      </c>
      <c r="W639" s="9">
        <v>1.8499999999999999E-2</v>
      </c>
    </row>
    <row r="640" spans="1:23">
      <c r="A640" s="9">
        <v>201305</v>
      </c>
      <c r="B640" s="9">
        <v>2.8000000000000001E-2</v>
      </c>
      <c r="C640" s="9">
        <v>1.95E-2</v>
      </c>
      <c r="D640" s="9">
        <v>1.32E-2</v>
      </c>
      <c r="E640" s="9">
        <v>-1.8800000000000001E-2</v>
      </c>
      <c r="F640" s="9">
        <v>0</v>
      </c>
      <c r="G640" s="9">
        <v>-2.93E-2</v>
      </c>
      <c r="H640" s="9">
        <v>4.4000000000000003E-3</v>
      </c>
      <c r="I640" s="9">
        <v>3.0499999999999999E-2</v>
      </c>
      <c r="J640" s="9">
        <v>7.7999999999999996E-3</v>
      </c>
      <c r="K640" s="9">
        <v>3.0200000000000001E-2</v>
      </c>
      <c r="L640" s="9">
        <v>3.1699999999999999E-2</v>
      </c>
      <c r="M640" s="9">
        <v>-6.9999999999999999E-4</v>
      </c>
      <c r="N640" s="9">
        <v>6.1100000000000002E-2</v>
      </c>
      <c r="O640" s="9">
        <v>3.8800000000000001E-2</v>
      </c>
      <c r="P640" s="9">
        <v>6.0199999999999997E-2</v>
      </c>
      <c r="Q640" s="9">
        <v>5.4699999999999999E-2</v>
      </c>
      <c r="R640" s="9">
        <v>8.8700000000000001E-2</v>
      </c>
      <c r="S640" s="9">
        <v>4.1399999999999999E-2</v>
      </c>
      <c r="T640" s="9">
        <v>-6.9599999999999995E-2</v>
      </c>
      <c r="U640" s="9">
        <v>1.1599999999999999E-2</v>
      </c>
      <c r="V640" s="9">
        <v>7.0800000000000002E-2</v>
      </c>
      <c r="W640" s="9">
        <v>2.7699999999999999E-2</v>
      </c>
    </row>
    <row r="641" spans="1:23">
      <c r="A641" s="9">
        <v>201306</v>
      </c>
      <c r="B641" s="9">
        <v>-1.2E-2</v>
      </c>
      <c r="C641" s="9">
        <v>1.23E-2</v>
      </c>
      <c r="D641" s="9">
        <v>-4.4000000000000003E-3</v>
      </c>
      <c r="E641" s="9">
        <v>6.6E-3</v>
      </c>
      <c r="F641" s="9">
        <v>0</v>
      </c>
      <c r="G641" s="9">
        <v>7.7000000000000002E-3</v>
      </c>
      <c r="H641" s="9">
        <v>-0.10970000000000001</v>
      </c>
      <c r="I641" s="9">
        <v>-2.12E-2</v>
      </c>
      <c r="J641" s="9">
        <v>7.1999999999999998E-3</v>
      </c>
      <c r="K641" s="9">
        <v>-2.4E-2</v>
      </c>
      <c r="L641" s="9">
        <v>-4.9399999999999999E-2</v>
      </c>
      <c r="M641" s="9">
        <v>-9.7999999999999997E-3</v>
      </c>
      <c r="N641" s="9">
        <v>-4.2799999999999998E-2</v>
      </c>
      <c r="O641" s="9">
        <v>-5.0099999999999999E-2</v>
      </c>
      <c r="P641" s="9">
        <v>-2.4400000000000002E-2</v>
      </c>
      <c r="Q641" s="9">
        <v>-3.6600000000000001E-2</v>
      </c>
      <c r="R641" s="9">
        <v>2.0999999999999999E-3</v>
      </c>
      <c r="S641" s="9">
        <v>-2.2000000000000001E-3</v>
      </c>
      <c r="T641" s="9">
        <v>7.4999999999999997E-3</v>
      </c>
      <c r="U641" s="9">
        <v>4.1999999999999997E-3</v>
      </c>
      <c r="V641" s="9">
        <v>-4.1999999999999997E-3</v>
      </c>
      <c r="W641" s="9">
        <v>-1.11E-2</v>
      </c>
    </row>
    <row r="642" spans="1:23">
      <c r="A642" s="9">
        <v>201307</v>
      </c>
      <c r="B642" s="9">
        <v>5.6500000000000002E-2</v>
      </c>
      <c r="C642" s="9">
        <v>1.8700000000000001E-2</v>
      </c>
      <c r="D642" s="9">
        <v>7.4000000000000003E-3</v>
      </c>
      <c r="E642" s="9">
        <v>1.72E-2</v>
      </c>
      <c r="F642" s="9">
        <v>0</v>
      </c>
      <c r="G642" s="9">
        <v>3.2000000000000001E-2</v>
      </c>
      <c r="H642" s="9">
        <v>1.9699999999999999E-2</v>
      </c>
      <c r="I642" s="9">
        <v>4.9399999999999999E-2</v>
      </c>
      <c r="J642" s="9">
        <v>2.5899999999999999E-2</v>
      </c>
      <c r="K642" s="9">
        <v>4.1599999999999998E-2</v>
      </c>
      <c r="L642" s="9">
        <v>6.08E-2</v>
      </c>
      <c r="M642" s="9">
        <v>6.3200000000000006E-2</v>
      </c>
      <c r="N642" s="9">
        <v>3.4299999999999997E-2</v>
      </c>
      <c r="O642" s="9">
        <v>6.8400000000000002E-2</v>
      </c>
      <c r="P642" s="9">
        <v>8.1799999999999998E-2</v>
      </c>
      <c r="Q642" s="9">
        <v>6.7400000000000002E-2</v>
      </c>
      <c r="R642" s="9">
        <v>8.4900000000000003E-2</v>
      </c>
      <c r="S642" s="9">
        <v>5.5300000000000002E-2</v>
      </c>
      <c r="T642" s="9">
        <v>4.5999999999999999E-2</v>
      </c>
      <c r="U642" s="9">
        <v>5.8299999999999998E-2</v>
      </c>
      <c r="V642" s="9">
        <v>6.2300000000000001E-2</v>
      </c>
      <c r="W642" s="9">
        <v>5.3600000000000002E-2</v>
      </c>
    </row>
    <row r="643" spans="1:23">
      <c r="A643" s="9">
        <v>201308</v>
      </c>
      <c r="B643" s="9">
        <v>-2.7099999999999999E-2</v>
      </c>
      <c r="C643" s="9">
        <v>2.8999999999999998E-3</v>
      </c>
      <c r="D643" s="9">
        <v>-2.46E-2</v>
      </c>
      <c r="E643" s="9">
        <v>6.9999999999999999E-4</v>
      </c>
      <c r="F643" s="9">
        <v>0</v>
      </c>
      <c r="G643" s="9">
        <v>-3.7900000000000003E-2</v>
      </c>
      <c r="H643" s="9">
        <v>3.6799999999999999E-2</v>
      </c>
      <c r="I643" s="9">
        <v>-1.9199999999999998E-2</v>
      </c>
      <c r="J643" s="9">
        <v>-2.01E-2</v>
      </c>
      <c r="K643" s="9">
        <v>-2.4400000000000002E-2</v>
      </c>
      <c r="L643" s="9">
        <v>-3.3999999999999998E-3</v>
      </c>
      <c r="M643" s="9">
        <v>-4.1000000000000002E-2</v>
      </c>
      <c r="N643" s="9">
        <v>-3.8600000000000002E-2</v>
      </c>
      <c r="O643" s="9">
        <v>-2.8000000000000001E-2</v>
      </c>
      <c r="P643" s="9">
        <v>-1.41E-2</v>
      </c>
      <c r="Q643" s="9">
        <v>-4.7999999999999996E-3</v>
      </c>
      <c r="R643" s="9">
        <v>-1.12E-2</v>
      </c>
      <c r="S643" s="9">
        <v>-2.46E-2</v>
      </c>
      <c r="T643" s="9">
        <v>-4.4200000000000003E-2</v>
      </c>
      <c r="U643" s="9">
        <v>-4.6600000000000003E-2</v>
      </c>
      <c r="V643" s="9">
        <v>-4.1700000000000001E-2</v>
      </c>
      <c r="W643" s="9">
        <v>-2.01E-2</v>
      </c>
    </row>
    <row r="644" spans="1:23">
      <c r="A644" s="9">
        <v>201309</v>
      </c>
      <c r="B644" s="9">
        <v>3.7699999999999997E-2</v>
      </c>
      <c r="C644" s="9">
        <v>2.8500000000000001E-2</v>
      </c>
      <c r="D644" s="9">
        <v>-1.5900000000000001E-2</v>
      </c>
      <c r="E644" s="9">
        <v>2.9899999999999999E-2</v>
      </c>
      <c r="F644" s="9">
        <v>0</v>
      </c>
      <c r="G644" s="9">
        <v>6.7999999999999996E-3</v>
      </c>
      <c r="H644" s="9">
        <v>1.7399999999999999E-2</v>
      </c>
      <c r="I644" s="9">
        <v>1.9699999999999999E-2</v>
      </c>
      <c r="J644" s="9">
        <v>7.7200000000000005E-2</v>
      </c>
      <c r="K644" s="9">
        <v>6.3100000000000003E-2</v>
      </c>
      <c r="L644" s="9">
        <v>5.04E-2</v>
      </c>
      <c r="M644" s="9">
        <v>2.9000000000000001E-2</v>
      </c>
      <c r="N644" s="9">
        <v>5.45E-2</v>
      </c>
      <c r="O644" s="9">
        <v>7.9399999999999998E-2</v>
      </c>
      <c r="P644" s="9">
        <v>5.6300000000000003E-2</v>
      </c>
      <c r="Q644" s="9">
        <v>3.32E-2</v>
      </c>
      <c r="R644" s="9">
        <v>5.8999999999999997E-2</v>
      </c>
      <c r="S644" s="9">
        <v>6.8699999999999997E-2</v>
      </c>
      <c r="T644" s="9">
        <v>1.0500000000000001E-2</v>
      </c>
      <c r="U644" s="9">
        <v>4.3900000000000002E-2</v>
      </c>
      <c r="V644" s="9">
        <v>3.1800000000000002E-2</v>
      </c>
      <c r="W644" s="9">
        <v>4.6800000000000001E-2</v>
      </c>
    </row>
    <row r="645" spans="1:23">
      <c r="A645" s="9">
        <v>201310</v>
      </c>
      <c r="B645" s="9">
        <v>4.1799999999999997E-2</v>
      </c>
      <c r="C645" s="9">
        <v>-1.5699999999999999E-2</v>
      </c>
      <c r="D645" s="9">
        <v>1.2999999999999999E-2</v>
      </c>
      <c r="E645" s="9">
        <v>2E-3</v>
      </c>
      <c r="F645" s="9">
        <v>0</v>
      </c>
      <c r="G645" s="9">
        <v>4.9000000000000002E-2</v>
      </c>
      <c r="H645" s="9">
        <v>5.3900000000000003E-2</v>
      </c>
      <c r="I645" s="9">
        <v>4.8000000000000001E-2</v>
      </c>
      <c r="J645" s="9">
        <v>2.5899999999999999E-2</v>
      </c>
      <c r="K645" s="9">
        <v>5.74E-2</v>
      </c>
      <c r="L645" s="9">
        <v>3.3500000000000002E-2</v>
      </c>
      <c r="M645" s="9">
        <v>5.0099999999999999E-2</v>
      </c>
      <c r="N645" s="9">
        <v>3.78E-2</v>
      </c>
      <c r="O645" s="9">
        <v>8.1000000000000003E-2</v>
      </c>
      <c r="P645" s="9">
        <v>4.8000000000000001E-2</v>
      </c>
      <c r="Q645" s="9">
        <v>4.1799999999999997E-2</v>
      </c>
      <c r="R645" s="9">
        <v>6.0000000000000001E-3</v>
      </c>
      <c r="S645" s="9">
        <v>5.2499999999999998E-2</v>
      </c>
      <c r="T645" s="9">
        <v>3.3500000000000002E-2</v>
      </c>
      <c r="U645" s="9">
        <v>5.5899999999999998E-2</v>
      </c>
      <c r="V645" s="9">
        <v>3.3500000000000002E-2</v>
      </c>
      <c r="W645" s="9">
        <v>3.8800000000000001E-2</v>
      </c>
    </row>
    <row r="646" spans="1:23">
      <c r="A646" s="9">
        <v>201311</v>
      </c>
      <c r="B646" s="9">
        <v>3.1199999999999999E-2</v>
      </c>
      <c r="C646" s="9">
        <v>1.34E-2</v>
      </c>
      <c r="D646" s="9">
        <v>-3.3E-3</v>
      </c>
      <c r="E646" s="9">
        <v>4.7999999999999996E-3</v>
      </c>
      <c r="F646" s="9">
        <v>0</v>
      </c>
      <c r="G646" s="9">
        <v>1.49E-2</v>
      </c>
      <c r="H646" s="9">
        <v>-4.2999999999999997E-2</v>
      </c>
      <c r="I646" s="9">
        <v>9.7999999999999997E-3</v>
      </c>
      <c r="J646" s="9">
        <v>6.2899999999999998E-2</v>
      </c>
      <c r="K646" s="9">
        <v>3.95E-2</v>
      </c>
      <c r="L646" s="9">
        <v>1.43E-2</v>
      </c>
      <c r="M646" s="9">
        <v>3.7600000000000001E-2</v>
      </c>
      <c r="N646" s="9">
        <v>1.5299999999999999E-2</v>
      </c>
      <c r="O646" s="9">
        <v>1.5100000000000001E-2</v>
      </c>
      <c r="P646" s="9">
        <v>2.87E-2</v>
      </c>
      <c r="Q646" s="9">
        <v>3.2599999999999997E-2</v>
      </c>
      <c r="R646" s="9">
        <v>1.7000000000000001E-2</v>
      </c>
      <c r="S646" s="9">
        <v>5.1499999999999997E-2</v>
      </c>
      <c r="T646" s="9">
        <v>-1.8100000000000002E-2</v>
      </c>
      <c r="U646" s="9">
        <v>4.0899999999999999E-2</v>
      </c>
      <c r="V646" s="9">
        <v>5.96E-2</v>
      </c>
      <c r="W646" s="9">
        <v>2.52E-2</v>
      </c>
    </row>
    <row r="647" spans="1:23">
      <c r="A647" s="9">
        <v>201312</v>
      </c>
      <c r="B647" s="9">
        <v>2.81E-2</v>
      </c>
      <c r="C647" s="9">
        <v>-4.3E-3</v>
      </c>
      <c r="D647" s="9">
        <v>-1.5E-3</v>
      </c>
      <c r="E647" s="9">
        <v>1.1000000000000001E-3</v>
      </c>
      <c r="F647" s="9">
        <v>0</v>
      </c>
      <c r="G647" s="9">
        <v>2.46E-2</v>
      </c>
      <c r="H647" s="9">
        <v>6.5299999999999997E-2</v>
      </c>
      <c r="I647" s="9">
        <v>2.9600000000000001E-2</v>
      </c>
      <c r="J647" s="9">
        <v>1.0800000000000001E-2</v>
      </c>
      <c r="K647" s="9">
        <v>2.8400000000000002E-2</v>
      </c>
      <c r="L647" s="9">
        <v>5.4100000000000002E-2</v>
      </c>
      <c r="M647" s="9">
        <v>5.1000000000000004E-3</v>
      </c>
      <c r="N647" s="9">
        <v>3.78E-2</v>
      </c>
      <c r="O647" s="9">
        <v>6.6900000000000001E-2</v>
      </c>
      <c r="P647" s="9">
        <v>3.9600000000000003E-2</v>
      </c>
      <c r="Q647" s="9">
        <v>3.9E-2</v>
      </c>
      <c r="R647" s="9">
        <v>1.34E-2</v>
      </c>
      <c r="S647" s="9">
        <v>2.8799999999999999E-2</v>
      </c>
      <c r="T647" s="9">
        <v>1.7899999999999999E-2</v>
      </c>
      <c r="U647" s="9">
        <v>-7.0000000000000001E-3</v>
      </c>
      <c r="V647" s="9">
        <v>2.7E-2</v>
      </c>
      <c r="W647" s="9">
        <v>3.5099999999999999E-2</v>
      </c>
    </row>
    <row r="648" spans="1:23">
      <c r="A648" s="9">
        <v>201401</v>
      </c>
      <c r="B648" s="9">
        <v>-3.32E-2</v>
      </c>
      <c r="C648" s="9">
        <v>8.3999999999999995E-3</v>
      </c>
      <c r="D648" s="9">
        <v>-1.8599999999999998E-2</v>
      </c>
      <c r="E648" s="9">
        <v>1.72E-2</v>
      </c>
      <c r="F648" s="9">
        <v>0</v>
      </c>
      <c r="G648" s="9">
        <v>-4.2099999999999999E-2</v>
      </c>
      <c r="H648" s="9">
        <v>-6.6400000000000001E-2</v>
      </c>
      <c r="I648" s="9">
        <v>-6.9699999999999998E-2</v>
      </c>
      <c r="J648" s="9">
        <v>-7.1300000000000002E-2</v>
      </c>
      <c r="K648" s="9">
        <v>-8.2500000000000004E-2</v>
      </c>
      <c r="L648" s="9">
        <v>-4.0399999999999998E-2</v>
      </c>
      <c r="M648" s="9">
        <v>-2.1100000000000001E-2</v>
      </c>
      <c r="N648" s="9">
        <v>-4.0899999999999999E-2</v>
      </c>
      <c r="O648" s="9">
        <v>-5.5399999999999998E-2</v>
      </c>
      <c r="P648" s="9">
        <v>-5.8700000000000002E-2</v>
      </c>
      <c r="Q648" s="9">
        <v>-3.4500000000000003E-2</v>
      </c>
      <c r="R648" s="9">
        <v>-3.2899999999999999E-2</v>
      </c>
      <c r="S648" s="9">
        <v>-2.2200000000000001E-2</v>
      </c>
      <c r="T648" s="9">
        <v>2.47E-2</v>
      </c>
      <c r="U648" s="9">
        <v>-7.51E-2</v>
      </c>
      <c r="V648" s="9">
        <v>-4.2000000000000003E-2</v>
      </c>
      <c r="W648" s="9">
        <v>-1.61E-2</v>
      </c>
    </row>
    <row r="649" spans="1:23">
      <c r="A649" s="9">
        <v>201402</v>
      </c>
      <c r="B649" s="9">
        <v>4.65E-2</v>
      </c>
      <c r="C649" s="9">
        <v>3.2000000000000002E-3</v>
      </c>
      <c r="D649" s="9">
        <v>-4.7999999999999996E-3</v>
      </c>
      <c r="E649" s="9">
        <v>2.06E-2</v>
      </c>
      <c r="F649" s="9">
        <v>0</v>
      </c>
      <c r="G649" s="9">
        <v>3.3799999999999997E-2</v>
      </c>
      <c r="H649" s="9">
        <v>5.5199999999999999E-2</v>
      </c>
      <c r="I649" s="9">
        <v>5.7599999999999998E-2</v>
      </c>
      <c r="J649" s="9">
        <v>5.0700000000000002E-2</v>
      </c>
      <c r="K649" s="9">
        <v>4.2599999999999999E-2</v>
      </c>
      <c r="L649" s="9">
        <v>7.6999999999999999E-2</v>
      </c>
      <c r="M649" s="9">
        <v>6.1100000000000002E-2</v>
      </c>
      <c r="N649" s="9">
        <v>7.0000000000000007E-2</v>
      </c>
      <c r="O649" s="9">
        <v>2.76E-2</v>
      </c>
      <c r="P649" s="9">
        <v>5.6000000000000001E-2</v>
      </c>
      <c r="Q649" s="9">
        <v>4.8000000000000001E-2</v>
      </c>
      <c r="R649" s="9">
        <v>8.9099999999999999E-2</v>
      </c>
      <c r="S649" s="9">
        <v>3.5099999999999999E-2</v>
      </c>
      <c r="T649" s="9">
        <v>3.0800000000000001E-2</v>
      </c>
      <c r="U649" s="9">
        <v>5.0599999999999999E-2</v>
      </c>
      <c r="V649" s="9">
        <v>3.2199999999999999E-2</v>
      </c>
      <c r="W649" s="9">
        <v>4.58E-2</v>
      </c>
    </row>
    <row r="650" spans="1:23">
      <c r="A650" s="9">
        <v>201403</v>
      </c>
      <c r="B650" s="9">
        <v>4.3E-3</v>
      </c>
      <c r="C650" s="9">
        <v>-1.83E-2</v>
      </c>
      <c r="D650" s="9">
        <v>4.6699999999999998E-2</v>
      </c>
      <c r="E650" s="9">
        <v>-3.2399999999999998E-2</v>
      </c>
      <c r="F650" s="9">
        <v>0</v>
      </c>
      <c r="G650" s="9">
        <v>3.1099999999999999E-2</v>
      </c>
      <c r="H650" s="9">
        <v>-8.6E-3</v>
      </c>
      <c r="I650" s="9">
        <v>2.5700000000000001E-2</v>
      </c>
      <c r="J650" s="9">
        <v>-3.5999999999999999E-3</v>
      </c>
      <c r="K650" s="9">
        <v>8.3999999999999995E-3</v>
      </c>
      <c r="L650" s="9">
        <v>1.09E-2</v>
      </c>
      <c r="M650" s="9">
        <v>-5.1000000000000004E-3</v>
      </c>
      <c r="N650" s="9">
        <v>-2.6599999999999999E-2</v>
      </c>
      <c r="O650" s="9">
        <v>3.8399999999999997E-2</v>
      </c>
      <c r="P650" s="9">
        <v>-2.5000000000000001E-3</v>
      </c>
      <c r="Q650" s="9">
        <v>1.7600000000000001E-2</v>
      </c>
      <c r="R650" s="9">
        <v>-1.2999999999999999E-2</v>
      </c>
      <c r="S650" s="9">
        <v>1.0699999999999999E-2</v>
      </c>
      <c r="T650" s="9">
        <v>2.69E-2</v>
      </c>
      <c r="U650" s="9">
        <v>-5.4000000000000003E-3</v>
      </c>
      <c r="V650" s="9">
        <v>2.3599999999999999E-2</v>
      </c>
      <c r="W650" s="9">
        <v>-1.0999999999999999E-2</v>
      </c>
    </row>
    <row r="651" spans="1:23">
      <c r="A651" s="9">
        <v>201404</v>
      </c>
      <c r="B651" s="9">
        <v>-1.9E-3</v>
      </c>
      <c r="C651" s="9">
        <v>-4.19E-2</v>
      </c>
      <c r="D651" s="9">
        <v>1.5699999999999999E-2</v>
      </c>
      <c r="E651" s="9">
        <v>-3.9E-2</v>
      </c>
      <c r="F651" s="9">
        <v>0</v>
      </c>
      <c r="G651" s="9">
        <v>1.1900000000000001E-2</v>
      </c>
      <c r="H651" s="9">
        <v>3.7900000000000003E-2</v>
      </c>
      <c r="I651" s="9">
        <v>5.6099999999999997E-2</v>
      </c>
      <c r="J651" s="9">
        <v>-3.4200000000000001E-2</v>
      </c>
      <c r="K651" s="9">
        <v>-1.6299999999999999E-2</v>
      </c>
      <c r="L651" s="9">
        <v>-5.9999999999999995E-4</v>
      </c>
      <c r="M651" s="9">
        <v>2.1100000000000001E-2</v>
      </c>
      <c r="N651" s="9">
        <v>-2.1000000000000001E-2</v>
      </c>
      <c r="O651" s="9">
        <v>7.0000000000000001E-3</v>
      </c>
      <c r="P651" s="9">
        <v>2.2599999999999999E-2</v>
      </c>
      <c r="Q651" s="9">
        <v>1.5599999999999999E-2</v>
      </c>
      <c r="R651" s="9">
        <v>7.1000000000000004E-3</v>
      </c>
      <c r="S651" s="9">
        <v>1.0800000000000001E-2</v>
      </c>
      <c r="T651" s="9">
        <v>3.9699999999999999E-2</v>
      </c>
      <c r="U651" s="9">
        <v>-9.1999999999999998E-3</v>
      </c>
      <c r="V651" s="9">
        <v>-3.4099999999999998E-2</v>
      </c>
      <c r="W651" s="9">
        <v>-1.4E-2</v>
      </c>
    </row>
    <row r="652" spans="1:23">
      <c r="A652" s="9">
        <v>201405</v>
      </c>
      <c r="B652" s="9">
        <v>2.06E-2</v>
      </c>
      <c r="C652" s="9">
        <v>-1.8700000000000001E-2</v>
      </c>
      <c r="D652" s="9">
        <v>-3.8E-3</v>
      </c>
      <c r="E652" s="9">
        <v>9.9000000000000008E-3</v>
      </c>
      <c r="F652" s="9">
        <v>0</v>
      </c>
      <c r="G652" s="9">
        <v>3.78E-2</v>
      </c>
      <c r="H652" s="9">
        <v>-2.7799999999999998E-2</v>
      </c>
      <c r="I652" s="9">
        <v>1.12E-2</v>
      </c>
      <c r="J652" s="9">
        <v>2.2800000000000001E-2</v>
      </c>
      <c r="K652" s="9">
        <v>-6.0000000000000001E-3</v>
      </c>
      <c r="L652" s="9">
        <v>2.4799999999999999E-2</v>
      </c>
      <c r="M652" s="9">
        <v>1.0500000000000001E-2</v>
      </c>
      <c r="N652" s="9">
        <v>1.29E-2</v>
      </c>
      <c r="O652" s="9">
        <v>-1.49E-2</v>
      </c>
      <c r="P652" s="9">
        <v>-2E-3</v>
      </c>
      <c r="Q652" s="9">
        <v>3.3599999999999998E-2</v>
      </c>
      <c r="R652" s="9">
        <v>5.1999999999999998E-3</v>
      </c>
      <c r="S652" s="9">
        <v>3.9300000000000002E-2</v>
      </c>
      <c r="T652" s="9">
        <v>-2.9999999999999997E-4</v>
      </c>
      <c r="U652" s="9">
        <v>3.5000000000000001E-3</v>
      </c>
      <c r="V652" s="9">
        <v>1.8800000000000001E-2</v>
      </c>
      <c r="W652" s="9">
        <v>2.5700000000000001E-2</v>
      </c>
    </row>
    <row r="653" spans="1:23">
      <c r="A653" s="9">
        <v>201406</v>
      </c>
      <c r="B653" s="9">
        <v>2.6100000000000002E-2</v>
      </c>
      <c r="C653" s="9">
        <v>2.9899999999999999E-2</v>
      </c>
      <c r="D653" s="9">
        <v>-6.6E-3</v>
      </c>
      <c r="E653" s="9">
        <v>6.1999999999999998E-3</v>
      </c>
      <c r="F653" s="9">
        <v>0</v>
      </c>
      <c r="G653" s="9">
        <v>1.7999999999999999E-2</v>
      </c>
      <c r="H653" s="9">
        <v>5.5399999999999998E-2</v>
      </c>
      <c r="I653" s="9">
        <v>4.19E-2</v>
      </c>
      <c r="J653" s="9">
        <v>0.01</v>
      </c>
      <c r="K653" s="9">
        <v>2.2800000000000001E-2</v>
      </c>
      <c r="L653" s="9">
        <v>4.8999999999999998E-3</v>
      </c>
      <c r="M653" s="9">
        <v>1.29E-2</v>
      </c>
      <c r="N653" s="9">
        <v>1.9699999999999999E-2</v>
      </c>
      <c r="O653" s="9">
        <v>5.0799999999999998E-2</v>
      </c>
      <c r="P653" s="9">
        <v>2.9499999999999998E-2</v>
      </c>
      <c r="Q653" s="9">
        <v>3.8899999999999997E-2</v>
      </c>
      <c r="R653" s="9">
        <v>4.0599999999999997E-2</v>
      </c>
      <c r="S653" s="9">
        <v>-4.0000000000000002E-4</v>
      </c>
      <c r="T653" s="9">
        <v>5.4199999999999998E-2</v>
      </c>
      <c r="U653" s="9">
        <v>0.01</v>
      </c>
      <c r="V653" s="9">
        <v>2.9499999999999998E-2</v>
      </c>
      <c r="W653" s="9">
        <v>1.8800000000000001E-2</v>
      </c>
    </row>
    <row r="654" spans="1:23">
      <c r="A654" s="9">
        <v>201407</v>
      </c>
      <c r="B654" s="9">
        <v>-2.0400000000000001E-2</v>
      </c>
      <c r="C654" s="9">
        <v>-4.2799999999999998E-2</v>
      </c>
      <c r="D654" s="9">
        <v>1E-4</v>
      </c>
      <c r="E654" s="9">
        <v>-2.7000000000000001E-3</v>
      </c>
      <c r="F654" s="9">
        <v>0</v>
      </c>
      <c r="G654" s="9">
        <v>-5.1700000000000003E-2</v>
      </c>
      <c r="H654" s="9">
        <v>-6.8999999999999999E-3</v>
      </c>
      <c r="I654" s="9">
        <v>-3.4799999999999998E-2</v>
      </c>
      <c r="J654" s="9">
        <v>-1.18E-2</v>
      </c>
      <c r="K654" s="9">
        <v>-5.7700000000000001E-2</v>
      </c>
      <c r="L654" s="9">
        <v>-3.2199999999999999E-2</v>
      </c>
      <c r="M654" s="9">
        <v>-2.29E-2</v>
      </c>
      <c r="N654" s="9">
        <v>-4.5199999999999997E-2</v>
      </c>
      <c r="O654" s="9">
        <v>1.03E-2</v>
      </c>
      <c r="P654" s="9">
        <v>-7.3800000000000004E-2</v>
      </c>
      <c r="Q654" s="9">
        <v>-1.5800000000000002E-2</v>
      </c>
      <c r="R654" s="9">
        <v>-4.3400000000000001E-2</v>
      </c>
      <c r="S654" s="9">
        <v>-3.04E-2</v>
      </c>
      <c r="T654" s="9">
        <v>-6.4699999999999994E-2</v>
      </c>
      <c r="U654" s="9">
        <v>-2.18E-2</v>
      </c>
      <c r="V654" s="9">
        <v>-1.9900000000000001E-2</v>
      </c>
      <c r="W654" s="9">
        <v>-2.0999999999999999E-3</v>
      </c>
    </row>
    <row r="655" spans="1:23">
      <c r="A655" s="9">
        <v>201408</v>
      </c>
      <c r="B655" s="9">
        <v>4.2299999999999997E-2</v>
      </c>
      <c r="C655" s="9">
        <v>4.8999999999999998E-3</v>
      </c>
      <c r="D655" s="9">
        <v>-7.4999999999999997E-3</v>
      </c>
      <c r="E655" s="9">
        <v>7.4000000000000003E-3</v>
      </c>
      <c r="F655" s="9">
        <v>0</v>
      </c>
      <c r="G655" s="9">
        <v>6.2E-2</v>
      </c>
      <c r="H655" s="9">
        <v>1.67E-2</v>
      </c>
      <c r="I655" s="9">
        <v>2.3800000000000002E-2</v>
      </c>
      <c r="J655" s="9">
        <v>4.2099999999999999E-2</v>
      </c>
      <c r="K655" s="9">
        <v>5.0500000000000003E-2</v>
      </c>
      <c r="L655" s="9">
        <v>4.3099999999999999E-2</v>
      </c>
      <c r="M655" s="9">
        <v>4.6199999999999998E-2</v>
      </c>
      <c r="N655" s="9">
        <v>9.7799999999999998E-2</v>
      </c>
      <c r="O655" s="9">
        <v>6.59E-2</v>
      </c>
      <c r="P655" s="9">
        <v>2.0799999999999999E-2</v>
      </c>
      <c r="Q655" s="9">
        <v>5.3100000000000001E-2</v>
      </c>
      <c r="R655" s="9">
        <v>4.7100000000000003E-2</v>
      </c>
      <c r="S655" s="9">
        <v>4.9500000000000002E-2</v>
      </c>
      <c r="T655" s="9">
        <v>5.3800000000000001E-2</v>
      </c>
      <c r="U655" s="9">
        <v>4.19E-2</v>
      </c>
      <c r="V655" s="9">
        <v>3.85E-2</v>
      </c>
      <c r="W655" s="9">
        <v>3.8199999999999998E-2</v>
      </c>
    </row>
    <row r="656" spans="1:23">
      <c r="A656" s="9">
        <v>201409</v>
      </c>
      <c r="B656" s="9">
        <v>-1.9699999999999999E-2</v>
      </c>
      <c r="C656" s="9">
        <v>-3.7999999999999999E-2</v>
      </c>
      <c r="D656" s="9">
        <v>-1.61E-2</v>
      </c>
      <c r="E656" s="9">
        <v>5.7999999999999996E-3</v>
      </c>
      <c r="F656" s="9">
        <v>0</v>
      </c>
      <c r="G656" s="9">
        <v>-2.8E-3</v>
      </c>
      <c r="H656" s="9">
        <v>-0.1082</v>
      </c>
      <c r="I656" s="9">
        <v>-7.8799999999999995E-2</v>
      </c>
      <c r="J656" s="9">
        <v>3.7100000000000001E-2</v>
      </c>
      <c r="K656" s="9">
        <v>-4.0300000000000002E-2</v>
      </c>
      <c r="L656" s="9">
        <v>-2.1700000000000001E-2</v>
      </c>
      <c r="M656" s="9">
        <v>1.84E-2</v>
      </c>
      <c r="N656" s="9">
        <v>-3.3700000000000001E-2</v>
      </c>
      <c r="O656" s="9">
        <v>-5.3400000000000003E-2</v>
      </c>
      <c r="P656" s="9">
        <v>-4.3299999999999998E-2</v>
      </c>
      <c r="Q656" s="9">
        <v>-3.0200000000000001E-2</v>
      </c>
      <c r="R656" s="9">
        <v>-9.1999999999999998E-2</v>
      </c>
      <c r="S656" s="9">
        <v>3.2000000000000002E-3</v>
      </c>
      <c r="T656" s="9">
        <v>-3.4299999999999997E-2</v>
      </c>
      <c r="U656" s="9">
        <v>-9.9000000000000008E-3</v>
      </c>
      <c r="V656" s="9">
        <v>-6.4999999999999997E-3</v>
      </c>
      <c r="W656" s="9">
        <v>-1.6799999999999999E-2</v>
      </c>
    </row>
    <row r="657" spans="1:23">
      <c r="A657" s="9">
        <v>201410</v>
      </c>
      <c r="B657" s="9">
        <v>2.52E-2</v>
      </c>
      <c r="C657" s="9">
        <v>4.1700000000000001E-2</v>
      </c>
      <c r="D657" s="9">
        <v>-1.89E-2</v>
      </c>
      <c r="E657" s="9">
        <v>1.4E-3</v>
      </c>
      <c r="F657" s="9">
        <v>0</v>
      </c>
      <c r="G657" s="9">
        <v>2.1000000000000001E-2</v>
      </c>
      <c r="H657" s="9">
        <v>-8.3599999999999994E-2</v>
      </c>
      <c r="I657" s="9">
        <v>-4.5100000000000001E-2</v>
      </c>
      <c r="J657" s="9">
        <v>1.66E-2</v>
      </c>
      <c r="K657" s="9">
        <v>6.9599999999999995E-2</v>
      </c>
      <c r="L657" s="9">
        <v>-1.83E-2</v>
      </c>
      <c r="M657" s="9">
        <v>4.2000000000000003E-2</v>
      </c>
      <c r="N657" s="9">
        <v>0.05</v>
      </c>
      <c r="O657" s="9">
        <v>2.76E-2</v>
      </c>
      <c r="P657" s="9">
        <v>5.5E-2</v>
      </c>
      <c r="Q657" s="9">
        <v>2.75E-2</v>
      </c>
      <c r="R657" s="9">
        <v>4.3099999999999999E-2</v>
      </c>
      <c r="S657" s="9">
        <v>4.2200000000000001E-2</v>
      </c>
      <c r="T657" s="9">
        <v>6.6799999999999998E-2</v>
      </c>
      <c r="U657" s="9">
        <v>1.89E-2</v>
      </c>
      <c r="V657" s="9">
        <v>3.8699999999999998E-2</v>
      </c>
      <c r="W657" s="9">
        <v>2.3599999999999999E-2</v>
      </c>
    </row>
    <row r="658" spans="1:23">
      <c r="A658" s="9">
        <v>201411</v>
      </c>
      <c r="B658" s="9">
        <v>2.5499999999999998E-2</v>
      </c>
      <c r="C658" s="9">
        <v>-2.1399999999999999E-2</v>
      </c>
      <c r="D658" s="9">
        <v>-3.4200000000000001E-2</v>
      </c>
      <c r="E658" s="9">
        <v>1.1299999999999999E-2</v>
      </c>
      <c r="F658" s="9">
        <v>0</v>
      </c>
      <c r="G658" s="9">
        <v>5.2900000000000003E-2</v>
      </c>
      <c r="H658" s="9">
        <v>-6.4000000000000003E-3</v>
      </c>
      <c r="I658" s="9">
        <v>-9.98E-2</v>
      </c>
      <c r="J658" s="9">
        <v>8.7099999999999997E-2</v>
      </c>
      <c r="K658" s="9">
        <v>4.1200000000000001E-2</v>
      </c>
      <c r="L658" s="9">
        <v>1.4800000000000001E-2</v>
      </c>
      <c r="M658" s="9">
        <v>3.73E-2</v>
      </c>
      <c r="N658" s="9">
        <v>3.8399999999999997E-2</v>
      </c>
      <c r="O658" s="9">
        <v>-1.95E-2</v>
      </c>
      <c r="P658" s="9">
        <v>5.8999999999999999E-3</v>
      </c>
      <c r="Q658" s="9">
        <v>5.0700000000000002E-2</v>
      </c>
      <c r="R658" s="9">
        <v>5.16E-2</v>
      </c>
      <c r="S658" s="9">
        <v>5.1499999999999997E-2</v>
      </c>
      <c r="T658" s="9">
        <v>2.8999999999999998E-3</v>
      </c>
      <c r="U658" s="9">
        <v>9.3799999999999994E-2</v>
      </c>
      <c r="V658" s="9">
        <v>0.02</v>
      </c>
      <c r="W658" s="9">
        <v>2.52E-2</v>
      </c>
    </row>
    <row r="659" spans="1:23">
      <c r="A659" s="9">
        <v>201412</v>
      </c>
      <c r="B659" s="9">
        <v>-5.9999999999999995E-4</v>
      </c>
      <c r="C659" s="9">
        <v>2.5999999999999999E-2</v>
      </c>
      <c r="D659" s="9">
        <v>1.52E-2</v>
      </c>
      <c r="E659" s="9">
        <v>1.06E-2</v>
      </c>
      <c r="F659" s="9">
        <v>0</v>
      </c>
      <c r="G659" s="9">
        <v>-2.7699999999999999E-2</v>
      </c>
      <c r="H659" s="9">
        <v>-7.6499999999999999E-2</v>
      </c>
      <c r="I659" s="9">
        <v>6.3E-3</v>
      </c>
      <c r="J659" s="9">
        <v>-7.6E-3</v>
      </c>
      <c r="K659" s="9">
        <v>1.2800000000000001E-2</v>
      </c>
      <c r="L659" s="9">
        <v>-5.0000000000000001E-4</v>
      </c>
      <c r="M659" s="9">
        <v>-1.4999999999999999E-2</v>
      </c>
      <c r="N659" s="9">
        <v>4.0800000000000003E-2</v>
      </c>
      <c r="O659" s="9">
        <v>-5.6300000000000003E-2</v>
      </c>
      <c r="P659" s="9">
        <v>1.12E-2</v>
      </c>
      <c r="Q659" s="9">
        <v>-1.8599999999999998E-2</v>
      </c>
      <c r="R659" s="9">
        <v>1.34E-2</v>
      </c>
      <c r="S659" s="9">
        <v>4.3E-3</v>
      </c>
      <c r="T659" s="9">
        <v>1.8499999999999999E-2</v>
      </c>
      <c r="U659" s="9">
        <v>8.5000000000000006E-3</v>
      </c>
      <c r="V659" s="9">
        <v>1.95E-2</v>
      </c>
      <c r="W659" s="9">
        <v>-4.3E-3</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10B6-68AC-407D-8991-E9DC1FD360AF}">
  <dimension ref="A1:AK127"/>
  <sheetViews>
    <sheetView workbookViewId="0">
      <selection activeCell="J66" sqref="J66"/>
    </sheetView>
  </sheetViews>
  <sheetFormatPr defaultRowHeight="14.5"/>
  <cols>
    <col min="21" max="21" width="31.26953125" bestFit="1" customWidth="1"/>
    <col min="22" max="22" width="8.26953125" customWidth="1"/>
    <col min="23" max="24" width="12.26953125" bestFit="1" customWidth="1"/>
  </cols>
  <sheetData>
    <row r="1" spans="1:24">
      <c r="B1" s="9" t="s">
        <v>202</v>
      </c>
      <c r="C1" s="9" t="s">
        <v>203</v>
      </c>
      <c r="D1" s="9" t="s">
        <v>205</v>
      </c>
      <c r="E1" s="9" t="s">
        <v>207</v>
      </c>
      <c r="F1" s="9" t="s">
        <v>208</v>
      </c>
      <c r="G1" s="9" t="s">
        <v>209</v>
      </c>
      <c r="H1" s="9" t="s">
        <v>210</v>
      </c>
      <c r="I1" s="9" t="s">
        <v>211</v>
      </c>
      <c r="J1" s="9" t="s">
        <v>213</v>
      </c>
      <c r="K1" s="9" t="s">
        <v>214</v>
      </c>
      <c r="L1" s="9" t="s">
        <v>215</v>
      </c>
      <c r="M1" s="9" t="s">
        <v>217</v>
      </c>
      <c r="N1" s="9" t="s">
        <v>218</v>
      </c>
      <c r="O1" s="9" t="s">
        <v>219</v>
      </c>
      <c r="P1" s="9" t="s">
        <v>220</v>
      </c>
      <c r="Q1" s="9" t="s">
        <v>221</v>
      </c>
      <c r="R1" s="9" t="s">
        <v>197</v>
      </c>
      <c r="V1" t="s">
        <v>283</v>
      </c>
    </row>
    <row r="2" spans="1:24">
      <c r="B2" s="9"/>
      <c r="C2" s="9"/>
      <c r="D2" s="9"/>
      <c r="E2" s="9"/>
      <c r="F2" s="9"/>
      <c r="G2" s="9"/>
      <c r="H2" s="9"/>
      <c r="I2" s="9"/>
      <c r="J2" s="9"/>
      <c r="K2" s="9"/>
      <c r="L2" s="9"/>
      <c r="M2" s="9"/>
      <c r="N2" s="9"/>
      <c r="O2" s="9"/>
      <c r="P2" s="9"/>
      <c r="Q2" s="9"/>
      <c r="R2" s="9"/>
      <c r="U2" s="9" t="s">
        <v>284</v>
      </c>
      <c r="V2" s="9" t="s">
        <v>241</v>
      </c>
      <c r="W2" s="9" t="s">
        <v>253</v>
      </c>
      <c r="X2" s="9" t="s">
        <v>258</v>
      </c>
    </row>
    <row r="3" spans="1:24">
      <c r="B3" t="s">
        <v>285</v>
      </c>
      <c r="T3" s="9" t="s">
        <v>202</v>
      </c>
      <c r="U3" s="9">
        <f t="array" ref="U3:U19">MMULT(MINVERSE(B9:R25),TRANSPOSE(B6:R6))/MMULT(MMULT(B63:R63,MINVERSE(B9:R25)),TRANSPOSE(B6:R6))</f>
        <v>0.82267580255383244</v>
      </c>
      <c r="V3" s="9">
        <v>0.51990960866452696</v>
      </c>
      <c r="W3" s="9">
        <v>0.53375419773592803</v>
      </c>
      <c r="X3" s="9">
        <v>0.58029137599182001</v>
      </c>
    </row>
    <row r="4" spans="1:24">
      <c r="T4" s="9" t="s">
        <v>203</v>
      </c>
      <c r="U4" s="9">
        <v>0.38566452670040058</v>
      </c>
      <c r="V4" s="9">
        <v>-1.4063617191113899E-2</v>
      </c>
      <c r="W4" s="9">
        <v>-8.9900491629780407E-3</v>
      </c>
      <c r="X4" s="9">
        <v>6.9874615269687199E-3</v>
      </c>
    </row>
    <row r="5" spans="1:24">
      <c r="A5" t="s">
        <v>15</v>
      </c>
      <c r="B5" s="9">
        <v>7.7649056603773706E-2</v>
      </c>
      <c r="C5" s="9">
        <v>7.3152830188679296E-2</v>
      </c>
      <c r="D5" s="9">
        <v>7.9952830188679394E-2</v>
      </c>
      <c r="E5" s="9">
        <v>8.1407547169811301E-2</v>
      </c>
      <c r="F5" s="9">
        <v>4.5052830188679303E-2</v>
      </c>
      <c r="G5" s="9">
        <v>6.5343396226415107E-2</v>
      </c>
      <c r="H5" s="9">
        <v>7.82584905660378E-2</v>
      </c>
      <c r="I5" s="9">
        <v>6.8441509433962197E-2</v>
      </c>
      <c r="J5" s="9">
        <v>3.8135849056603797E-2</v>
      </c>
      <c r="K5" s="9">
        <v>6.7556603773584897E-2</v>
      </c>
      <c r="L5" s="9">
        <v>6.8794339622641601E-2</v>
      </c>
      <c r="M5" s="9">
        <v>6.2441509433962199E-2</v>
      </c>
      <c r="N5" s="9">
        <v>7.6160377358490502E-2</v>
      </c>
      <c r="O5" s="9">
        <v>5.3288679245283001E-2</v>
      </c>
      <c r="P5" s="9">
        <v>7.2701886792452805E-2</v>
      </c>
      <c r="Q5" s="9">
        <v>6.5633962264150997E-2</v>
      </c>
      <c r="R5" s="9">
        <v>5.4294339622641498E-2</v>
      </c>
      <c r="T5" s="9" t="s">
        <v>205</v>
      </c>
      <c r="U5" s="9">
        <v>0.36255877508817869</v>
      </c>
      <c r="V5" s="9">
        <v>5.8679462871286399E-2</v>
      </c>
      <c r="W5" s="9">
        <v>9.4535121244653506E-2</v>
      </c>
      <c r="X5" s="9">
        <v>0.113099423296337</v>
      </c>
    </row>
    <row r="6" spans="1:24">
      <c r="A6" t="s">
        <v>286</v>
      </c>
      <c r="B6" s="9">
        <f>B5/12</f>
        <v>6.4707547169811424E-3</v>
      </c>
      <c r="C6" s="9">
        <f t="shared" ref="C6:R6" si="0">C5/12</f>
        <v>6.0960691823899417E-3</v>
      </c>
      <c r="D6" s="9">
        <f t="shared" si="0"/>
        <v>6.6627358490566162E-3</v>
      </c>
      <c r="E6" s="9">
        <f t="shared" si="0"/>
        <v>6.7839622641509417E-3</v>
      </c>
      <c r="F6" s="9">
        <f t="shared" si="0"/>
        <v>3.7544025157232753E-3</v>
      </c>
      <c r="G6" s="9">
        <f t="shared" si="0"/>
        <v>5.4452830188679259E-3</v>
      </c>
      <c r="H6" s="9">
        <f t="shared" si="0"/>
        <v>6.5215408805031497E-3</v>
      </c>
      <c r="I6" s="9">
        <f t="shared" si="0"/>
        <v>5.70345911949685E-3</v>
      </c>
      <c r="J6" s="9">
        <f t="shared" si="0"/>
        <v>3.1779874213836499E-3</v>
      </c>
      <c r="K6" s="9">
        <f t="shared" si="0"/>
        <v>5.6297169811320748E-3</v>
      </c>
      <c r="L6" s="9">
        <f t="shared" si="0"/>
        <v>5.7328616352201331E-3</v>
      </c>
      <c r="M6" s="9">
        <f t="shared" si="0"/>
        <v>5.2034591194968496E-3</v>
      </c>
      <c r="N6" s="9">
        <f t="shared" si="0"/>
        <v>6.3466981132075419E-3</v>
      </c>
      <c r="O6" s="9">
        <f t="shared" si="0"/>
        <v>4.4407232704402498E-3</v>
      </c>
      <c r="P6" s="9">
        <f t="shared" si="0"/>
        <v>6.0584905660377338E-3</v>
      </c>
      <c r="Q6" s="9">
        <f t="shared" si="0"/>
        <v>5.4694968553459164E-3</v>
      </c>
      <c r="R6" s="9">
        <f t="shared" si="0"/>
        <v>4.5245283018867915E-3</v>
      </c>
      <c r="S6" s="9"/>
      <c r="T6" s="9" t="s">
        <v>207</v>
      </c>
      <c r="U6" s="9">
        <v>0.49195945804275293</v>
      </c>
      <c r="V6" s="9">
        <v>6.2609208215998399E-2</v>
      </c>
      <c r="W6" s="9">
        <v>7.2361159910593997E-2</v>
      </c>
      <c r="X6" s="9">
        <v>6.4261582445170606E-2</v>
      </c>
    </row>
    <row r="7" spans="1:24">
      <c r="B7" s="9"/>
      <c r="T7" s="9" t="s">
        <v>208</v>
      </c>
      <c r="U7" s="9">
        <v>-0.8242104454513135</v>
      </c>
      <c r="V7" s="9">
        <v>-0.175454474998536</v>
      </c>
      <c r="W7" s="9">
        <v>-0.14741524132717801</v>
      </c>
      <c r="X7" s="9">
        <v>-0.14570596196706301</v>
      </c>
    </row>
    <row r="8" spans="1:24">
      <c r="B8" t="s">
        <v>287</v>
      </c>
      <c r="T8" s="9" t="s">
        <v>209</v>
      </c>
      <c r="U8" s="9">
        <v>-0.55892296288961796</v>
      </c>
      <c r="V8" s="9">
        <v>-9.1022241189207806E-2</v>
      </c>
      <c r="W8" s="9">
        <v>-0.134840123184646</v>
      </c>
      <c r="X8" s="9">
        <v>-0.13674862967271301</v>
      </c>
    </row>
    <row r="9" spans="1:24">
      <c r="B9" s="16">
        <v>8.7437926271186398E-4</v>
      </c>
      <c r="C9" s="16">
        <v>1.00247583898305E-3</v>
      </c>
      <c r="D9" s="16">
        <v>8.1893304237288102E-4</v>
      </c>
      <c r="E9" s="16">
        <v>8.4197433898305105E-4</v>
      </c>
      <c r="F9" s="16">
        <v>1.01217605084746E-3</v>
      </c>
      <c r="G9" s="16">
        <v>1.08578960169492E-3</v>
      </c>
      <c r="H9" s="16">
        <v>7.4347061016949195E-4</v>
      </c>
      <c r="I9" s="16">
        <v>9.0396909322033902E-4</v>
      </c>
      <c r="J9" s="16">
        <v>1.20544723728814E-3</v>
      </c>
      <c r="K9" s="16">
        <v>9.4420371186440695E-4</v>
      </c>
      <c r="L9" s="16">
        <v>8.6749442372881398E-4</v>
      </c>
      <c r="M9" s="16">
        <v>9.2731940677966097E-4</v>
      </c>
      <c r="N9" s="16">
        <v>8.8150601694915302E-4</v>
      </c>
      <c r="O9" s="16">
        <v>6.3881023728813604E-4</v>
      </c>
      <c r="P9" s="16">
        <v>8.0804609322033898E-4</v>
      </c>
      <c r="Q9" s="16">
        <v>8.8775870338983097E-4</v>
      </c>
      <c r="R9" s="16">
        <v>8.2452777966101698E-4</v>
      </c>
      <c r="T9" s="9" t="s">
        <v>210</v>
      </c>
      <c r="U9" s="9">
        <v>0.73758530321540827</v>
      </c>
      <c r="V9" s="9">
        <v>0.46017813575057798</v>
      </c>
      <c r="W9" s="9">
        <v>0.46582201293709602</v>
      </c>
      <c r="X9" s="9">
        <v>0.52836919204704402</v>
      </c>
    </row>
    <row r="10" spans="1:24">
      <c r="B10" s="16">
        <v>1.00247583898305E-3</v>
      </c>
      <c r="C10" s="16">
        <v>6.1365773192090401E-3</v>
      </c>
      <c r="D10" s="16">
        <v>3.2421671214689302E-3</v>
      </c>
      <c r="E10" s="16">
        <v>2.2176435819209E-3</v>
      </c>
      <c r="F10" s="16">
        <v>3.06538702259887E-3</v>
      </c>
      <c r="G10" s="16">
        <v>3.6887208672316402E-3</v>
      </c>
      <c r="H10" s="16">
        <v>8.5913397740112996E-4</v>
      </c>
      <c r="I10" s="16">
        <v>2.88697521751412E-3</v>
      </c>
      <c r="J10" s="16">
        <v>4.7405002994350296E-3</v>
      </c>
      <c r="K10" s="16">
        <v>3.01579633333333E-3</v>
      </c>
      <c r="L10" s="16">
        <v>2.93449807344633E-3</v>
      </c>
      <c r="M10" s="16">
        <v>3.4433868079096E-3</v>
      </c>
      <c r="N10" s="16">
        <v>2.1769652824858801E-3</v>
      </c>
      <c r="O10" s="16">
        <v>7.34800881355932E-4</v>
      </c>
      <c r="P10" s="16">
        <v>1.5071852570621501E-3</v>
      </c>
      <c r="Q10" s="16">
        <v>2.4315087937853098E-3</v>
      </c>
      <c r="R10" s="16">
        <v>2.1133640169491499E-3</v>
      </c>
      <c r="T10" s="9" t="s">
        <v>211</v>
      </c>
      <c r="U10" s="9">
        <v>0.22803202038794251</v>
      </c>
      <c r="V10" s="9">
        <v>-1.7700414725296501E-2</v>
      </c>
      <c r="W10" s="9">
        <v>7.9785289898973696E-2</v>
      </c>
      <c r="X10" s="9">
        <v>5.3216862560428201E-2</v>
      </c>
    </row>
    <row r="11" spans="1:24">
      <c r="B11" s="16">
        <v>8.1893304237288102E-4</v>
      </c>
      <c r="C11" s="16">
        <v>3.2421671214689302E-3</v>
      </c>
      <c r="D11" s="16">
        <v>3.1091800310734498E-3</v>
      </c>
      <c r="E11" s="16">
        <v>1.63501499435028E-3</v>
      </c>
      <c r="F11" s="16">
        <v>2.28716843502825E-3</v>
      </c>
      <c r="G11" s="16">
        <v>2.6119592005649701E-3</v>
      </c>
      <c r="H11" s="16">
        <v>8.9022917514124296E-4</v>
      </c>
      <c r="I11" s="16">
        <v>2.2877289180790999E-3</v>
      </c>
      <c r="J11" s="16">
        <v>3.1948683785310698E-3</v>
      </c>
      <c r="K11" s="16">
        <v>2.3556445819209E-3</v>
      </c>
      <c r="L11" s="16">
        <v>2.20212796045198E-3</v>
      </c>
      <c r="M11" s="16">
        <v>2.40861166666667E-3</v>
      </c>
      <c r="N11" s="16">
        <v>1.6975508192090399E-3</v>
      </c>
      <c r="O11" s="16">
        <v>9.1170359322033899E-4</v>
      </c>
      <c r="P11" s="16">
        <v>1.1933673192090399E-3</v>
      </c>
      <c r="Q11" s="16">
        <v>2.0830541892655399E-3</v>
      </c>
      <c r="R11" s="16">
        <v>1.7277260508474601E-3</v>
      </c>
      <c r="T11" s="9" t="s">
        <v>213</v>
      </c>
      <c r="U11" s="9">
        <v>-0.53752982163607599</v>
      </c>
      <c r="V11" s="9">
        <v>-0.22626850422598599</v>
      </c>
      <c r="W11" s="9">
        <v>-0.25112763182022702</v>
      </c>
      <c r="X11" s="9">
        <v>-0.27430921036122402</v>
      </c>
    </row>
    <row r="12" spans="1:24">
      <c r="B12" s="16">
        <v>8.4197433898305105E-4</v>
      </c>
      <c r="C12" s="16">
        <v>2.2176435819209E-3</v>
      </c>
      <c r="D12" s="16">
        <v>1.63501499435028E-3</v>
      </c>
      <c r="E12" s="16">
        <v>3.2472287683615801E-3</v>
      </c>
      <c r="F12" s="16">
        <v>2.5302910395480199E-3</v>
      </c>
      <c r="G12" s="16">
        <v>2.3386317401129899E-3</v>
      </c>
      <c r="H12" s="16">
        <v>7.6402374011299505E-4</v>
      </c>
      <c r="I12" s="16">
        <v>1.9899825310734499E-3</v>
      </c>
      <c r="J12" s="16">
        <v>2.57395211299435E-3</v>
      </c>
      <c r="K12" s="16">
        <v>1.9943290282485901E-3</v>
      </c>
      <c r="L12" s="16">
        <v>2.2886106327683598E-3</v>
      </c>
      <c r="M12" s="16">
        <v>2.7424221468926599E-3</v>
      </c>
      <c r="N12" s="16">
        <v>1.7813272316384199E-3</v>
      </c>
      <c r="O12" s="16">
        <v>4.6761094915254202E-4</v>
      </c>
      <c r="P12" s="16">
        <v>1.7734194011299401E-3</v>
      </c>
      <c r="Q12" s="16">
        <v>1.90034266666667E-3</v>
      </c>
      <c r="R12" s="16">
        <v>1.5884633220339E-3</v>
      </c>
      <c r="T12" s="9" t="s">
        <v>214</v>
      </c>
      <c r="U12" s="9">
        <v>3.0048065382827019E-2</v>
      </c>
      <c r="V12" s="9">
        <v>-1.1122114770811899E-2</v>
      </c>
      <c r="W12" s="9">
        <v>8.4742166348327999E-2</v>
      </c>
      <c r="X12" s="9">
        <v>4.1345634017713399E-2</v>
      </c>
    </row>
    <row r="13" spans="1:24">
      <c r="B13" s="16">
        <v>1.01217605084746E-3</v>
      </c>
      <c r="C13" s="16">
        <v>3.06538702259887E-3</v>
      </c>
      <c r="D13" s="16">
        <v>2.28716843502825E-3</v>
      </c>
      <c r="E13" s="16">
        <v>2.5302910395480199E-3</v>
      </c>
      <c r="F13" s="16">
        <v>3.2714291412429398E-3</v>
      </c>
      <c r="G13" s="16">
        <v>2.6647605706214702E-3</v>
      </c>
      <c r="H13" s="16">
        <v>1.02195058757062E-3</v>
      </c>
      <c r="I13" s="16">
        <v>2.7244520395480198E-3</v>
      </c>
      <c r="J13" s="16">
        <v>3.3046551299435001E-3</v>
      </c>
      <c r="K13" s="16">
        <v>2.60208048587571E-3</v>
      </c>
      <c r="L13" s="16">
        <v>2.50545968361582E-3</v>
      </c>
      <c r="M13" s="16">
        <v>3.08557892655367E-3</v>
      </c>
      <c r="N13" s="16">
        <v>2.0380984180790999E-3</v>
      </c>
      <c r="O13" s="16">
        <v>7.4066494915254197E-4</v>
      </c>
      <c r="P13" s="16">
        <v>1.70003487570622E-3</v>
      </c>
      <c r="Q13" s="16">
        <v>2.40741146327684E-3</v>
      </c>
      <c r="R13" s="16">
        <v>1.83840969491525E-3</v>
      </c>
      <c r="T13" s="9" t="s">
        <v>215</v>
      </c>
      <c r="U13" s="9">
        <v>0.3446308706132622</v>
      </c>
      <c r="V13" s="9">
        <v>-2.4102498168047999E-2</v>
      </c>
      <c r="W13" s="9">
        <v>-7.6679090806597502E-2</v>
      </c>
      <c r="X13" s="9">
        <v>2.6947617816344702E-3</v>
      </c>
    </row>
    <row r="14" spans="1:24">
      <c r="B14" s="16">
        <v>1.08578960169492E-3</v>
      </c>
      <c r="C14" s="16">
        <v>3.6887208672316402E-3</v>
      </c>
      <c r="D14" s="16">
        <v>2.6119592005649701E-3</v>
      </c>
      <c r="E14" s="16">
        <v>2.3386317401129899E-3</v>
      </c>
      <c r="F14" s="16">
        <v>2.6647605706214702E-3</v>
      </c>
      <c r="G14" s="16">
        <v>3.37266830225989E-3</v>
      </c>
      <c r="H14" s="16">
        <v>1.01915388700565E-3</v>
      </c>
      <c r="I14" s="16">
        <v>2.5483770028248598E-3</v>
      </c>
      <c r="J14" s="16">
        <v>3.6805761073446298E-3</v>
      </c>
      <c r="K14" s="16">
        <v>2.6215268192090399E-3</v>
      </c>
      <c r="L14" s="16">
        <v>2.6019331807909602E-3</v>
      </c>
      <c r="M14" s="16">
        <v>3.1133647175141201E-3</v>
      </c>
      <c r="N14" s="16">
        <v>2.1495069209039601E-3</v>
      </c>
      <c r="O14" s="16">
        <v>8.2326447457627095E-4</v>
      </c>
      <c r="P14" s="16">
        <v>1.53556411581921E-3</v>
      </c>
      <c r="Q14" s="16">
        <v>2.3998506807909599E-3</v>
      </c>
      <c r="R14" s="16">
        <v>2.0294681186440698E-3</v>
      </c>
      <c r="T14" s="9" t="s">
        <v>217</v>
      </c>
      <c r="U14" s="9">
        <v>8.1882692799974677E-2</v>
      </c>
      <c r="V14" s="9">
        <v>-5.4995417204976298E-2</v>
      </c>
      <c r="W14" s="9">
        <v>1.51838436368947E-3</v>
      </c>
      <c r="X14" s="9">
        <v>3.50167205991469E-2</v>
      </c>
    </row>
    <row r="15" spans="1:24">
      <c r="B15" s="16">
        <v>7.4347061016949195E-4</v>
      </c>
      <c r="C15" s="16">
        <v>8.5913397740112996E-4</v>
      </c>
      <c r="D15" s="16">
        <v>8.9022917514124296E-4</v>
      </c>
      <c r="E15" s="16">
        <v>7.6402374011299505E-4</v>
      </c>
      <c r="F15" s="16">
        <v>1.02195058757062E-3</v>
      </c>
      <c r="G15" s="16">
        <v>1.01915388700565E-3</v>
      </c>
      <c r="H15" s="16">
        <v>9.7220944632768404E-4</v>
      </c>
      <c r="I15" s="16">
        <v>9.6425462146892699E-4</v>
      </c>
      <c r="J15" s="16">
        <v>1.1230213785310701E-3</v>
      </c>
      <c r="K15" s="16">
        <v>9.7945812429378501E-4</v>
      </c>
      <c r="L15" s="16">
        <v>8.5807797740113003E-4</v>
      </c>
      <c r="M15" s="16">
        <v>8.2936666666666697E-4</v>
      </c>
      <c r="N15" s="16">
        <v>8.5841378531073499E-4</v>
      </c>
      <c r="O15" s="16">
        <v>6.5775840677966099E-4</v>
      </c>
      <c r="P15" s="16">
        <v>8.3451442937853095E-4</v>
      </c>
      <c r="Q15" s="16">
        <v>9.5772628248587605E-4</v>
      </c>
      <c r="R15" s="16">
        <v>8.9269366101694904E-4</v>
      </c>
      <c r="T15" s="9" t="s">
        <v>218</v>
      </c>
      <c r="U15" s="9">
        <v>0.59905397095258406</v>
      </c>
      <c r="V15" s="9">
        <v>0.28540996203246999</v>
      </c>
      <c r="W15" s="9">
        <v>0.39011942611012901</v>
      </c>
      <c r="X15" s="9">
        <v>0.33537214036365098</v>
      </c>
    </row>
    <row r="16" spans="1:24">
      <c r="B16" s="16">
        <v>9.0396909322033902E-4</v>
      </c>
      <c r="C16" s="16">
        <v>2.88697521751412E-3</v>
      </c>
      <c r="D16" s="16">
        <v>2.2877289180790999E-3</v>
      </c>
      <c r="E16" s="16">
        <v>1.9899825310734499E-3</v>
      </c>
      <c r="F16" s="16">
        <v>2.7244520395480198E-3</v>
      </c>
      <c r="G16" s="16">
        <v>2.5483770028248598E-3</v>
      </c>
      <c r="H16" s="16">
        <v>9.6425462146892699E-4</v>
      </c>
      <c r="I16" s="16">
        <v>3.2847188107344599E-3</v>
      </c>
      <c r="J16" s="16">
        <v>3.1669154858757101E-3</v>
      </c>
      <c r="K16" s="16">
        <v>2.3563897570621499E-3</v>
      </c>
      <c r="L16" s="16">
        <v>2.3461553276836202E-3</v>
      </c>
      <c r="M16" s="16">
        <v>2.7368430790960401E-3</v>
      </c>
      <c r="N16" s="16">
        <v>1.9692652824858802E-3</v>
      </c>
      <c r="O16" s="16">
        <v>7.4367701694915203E-4</v>
      </c>
      <c r="P16" s="16">
        <v>1.5479033248587599E-3</v>
      </c>
      <c r="Q16" s="16">
        <v>2.40653333615819E-3</v>
      </c>
      <c r="R16" s="16">
        <v>1.8599333728813599E-3</v>
      </c>
      <c r="T16" s="9" t="s">
        <v>219</v>
      </c>
      <c r="U16" s="9">
        <v>-0.18639100978540779</v>
      </c>
      <c r="V16" s="9">
        <v>0.17273050579503199</v>
      </c>
      <c r="W16" s="9">
        <v>0.18025323467906601</v>
      </c>
      <c r="X16" s="9">
        <v>0.12923819461022501</v>
      </c>
    </row>
    <row r="17" spans="1:37">
      <c r="B17" s="16">
        <v>1.20544723728814E-3</v>
      </c>
      <c r="C17" s="16">
        <v>4.7405002994350296E-3</v>
      </c>
      <c r="D17" s="16">
        <v>3.1948683785310698E-3</v>
      </c>
      <c r="E17" s="16">
        <v>2.57395211299435E-3</v>
      </c>
      <c r="F17" s="16">
        <v>3.3046551299435001E-3</v>
      </c>
      <c r="G17" s="16">
        <v>3.6805761073446298E-3</v>
      </c>
      <c r="H17" s="16">
        <v>1.1230213785310701E-3</v>
      </c>
      <c r="I17" s="16">
        <v>3.1669154858757101E-3</v>
      </c>
      <c r="J17" s="16">
        <v>5.2647294802259902E-3</v>
      </c>
      <c r="K17" s="16">
        <v>3.1488004293785299E-3</v>
      </c>
      <c r="L17" s="16">
        <v>3.2387190621468902E-3</v>
      </c>
      <c r="M17" s="16">
        <v>3.65868615819209E-3</v>
      </c>
      <c r="N17" s="16">
        <v>2.6415614124293799E-3</v>
      </c>
      <c r="O17" s="16">
        <v>9.2595952542372901E-4</v>
      </c>
      <c r="P17" s="16">
        <v>1.7632343107344601E-3</v>
      </c>
      <c r="Q17" s="16">
        <v>3.0705149096045201E-3</v>
      </c>
      <c r="R17" s="16">
        <v>2.4711229152542401E-3</v>
      </c>
      <c r="T17" s="9" t="s">
        <v>220</v>
      </c>
      <c r="U17" s="9">
        <v>-0.4071206284988233</v>
      </c>
      <c r="V17" s="9">
        <v>0.26238589565464798</v>
      </c>
      <c r="W17" s="9">
        <v>0.28217255322380602</v>
      </c>
      <c r="X17" s="9">
        <v>0.24078044393818401</v>
      </c>
    </row>
    <row r="18" spans="1:37">
      <c r="B18" s="16">
        <v>9.4420371186440695E-4</v>
      </c>
      <c r="C18" s="16">
        <v>3.01579633333333E-3</v>
      </c>
      <c r="D18" s="16">
        <v>2.3556445819209E-3</v>
      </c>
      <c r="E18" s="16">
        <v>1.9943290282485901E-3</v>
      </c>
      <c r="F18" s="16">
        <v>2.60208048587571E-3</v>
      </c>
      <c r="G18" s="16">
        <v>2.6215268192090399E-3</v>
      </c>
      <c r="H18" s="16">
        <v>9.7945812429378501E-4</v>
      </c>
      <c r="I18" s="16">
        <v>2.3563897570621499E-3</v>
      </c>
      <c r="J18" s="16">
        <v>3.1488004293785299E-3</v>
      </c>
      <c r="K18" s="16">
        <v>2.6732279209039501E-3</v>
      </c>
      <c r="L18" s="16">
        <v>2.3261091977401101E-3</v>
      </c>
      <c r="M18" s="16">
        <v>2.8957378531073402E-3</v>
      </c>
      <c r="N18" s="16">
        <v>1.9800668361581899E-3</v>
      </c>
      <c r="O18" s="16">
        <v>8.3085006779660996E-4</v>
      </c>
      <c r="P18" s="16">
        <v>1.4548625480226001E-3</v>
      </c>
      <c r="Q18" s="16">
        <v>2.1213201299434999E-3</v>
      </c>
      <c r="R18" s="16">
        <v>1.75898345762712E-3</v>
      </c>
      <c r="T18" s="9" t="s">
        <v>221</v>
      </c>
      <c r="U18" s="9">
        <v>0.46686112319538398</v>
      </c>
      <c r="V18" s="9">
        <v>-4.3949510265414903E-2</v>
      </c>
      <c r="W18" s="9">
        <v>3.2074796684112001E-3</v>
      </c>
      <c r="X18" s="9">
        <v>0.226269865708598</v>
      </c>
    </row>
    <row r="19" spans="1:37">
      <c r="B19" s="16">
        <v>8.6749442372881398E-4</v>
      </c>
      <c r="C19" s="16">
        <v>2.93449807344633E-3</v>
      </c>
      <c r="D19" s="16">
        <v>2.20212796045198E-3</v>
      </c>
      <c r="E19" s="16">
        <v>2.2886106327683598E-3</v>
      </c>
      <c r="F19" s="16">
        <v>2.50545968361582E-3</v>
      </c>
      <c r="G19" s="16">
        <v>2.6019331807909602E-3</v>
      </c>
      <c r="H19" s="16">
        <v>8.5807797740113003E-4</v>
      </c>
      <c r="I19" s="16">
        <v>2.3461553276836202E-3</v>
      </c>
      <c r="J19" s="16">
        <v>3.2387190621468902E-3</v>
      </c>
      <c r="K19" s="16">
        <v>2.3261091977401101E-3</v>
      </c>
      <c r="L19" s="16">
        <v>2.74503198870057E-3</v>
      </c>
      <c r="M19" s="16">
        <v>2.7904351977401098E-3</v>
      </c>
      <c r="N19" s="16">
        <v>1.9425292655367199E-3</v>
      </c>
      <c r="O19" s="16">
        <v>6.3634416949152602E-4</v>
      </c>
      <c r="P19" s="16">
        <v>1.5110016892655399E-3</v>
      </c>
      <c r="Q19" s="16">
        <v>2.2152190225988699E-3</v>
      </c>
      <c r="R19" s="16">
        <v>1.8522934915254201E-3</v>
      </c>
      <c r="T19" s="9" t="s">
        <v>197</v>
      </c>
      <c r="U19" s="9">
        <v>-1.0367777406713097</v>
      </c>
      <c r="V19" s="9">
        <v>-0.163223986245147</v>
      </c>
      <c r="W19" s="9">
        <v>-0.569218889819047</v>
      </c>
      <c r="X19" s="9">
        <v>-0.80017985688592197</v>
      </c>
    </row>
    <row r="20" spans="1:37">
      <c r="B20" s="16">
        <v>9.2731940677966097E-4</v>
      </c>
      <c r="C20" s="16">
        <v>3.4433868079096E-3</v>
      </c>
      <c r="D20" s="16">
        <v>2.40861166666667E-3</v>
      </c>
      <c r="E20" s="16">
        <v>2.7424221468926599E-3</v>
      </c>
      <c r="F20" s="16">
        <v>3.08557892655367E-3</v>
      </c>
      <c r="G20" s="16">
        <v>3.1133647175141201E-3</v>
      </c>
      <c r="H20" s="16">
        <v>8.2936666666666697E-4</v>
      </c>
      <c r="I20" s="16">
        <v>2.7368430790960401E-3</v>
      </c>
      <c r="J20" s="16">
        <v>3.65868615819209E-3</v>
      </c>
      <c r="K20" s="16">
        <v>2.8957378531073402E-3</v>
      </c>
      <c r="L20" s="16">
        <v>2.7904351977401098E-3</v>
      </c>
      <c r="M20" s="16">
        <v>4.2430281920904003E-3</v>
      </c>
      <c r="N20" s="16">
        <v>2.3412871751412401E-3</v>
      </c>
      <c r="O20" s="16">
        <v>7.7523118644067803E-4</v>
      </c>
      <c r="P20" s="16">
        <v>1.6928579378531099E-3</v>
      </c>
      <c r="Q20" s="16">
        <v>2.61370324858757E-3</v>
      </c>
      <c r="R20" s="16">
        <v>1.9887296610169498E-3</v>
      </c>
      <c r="T20" s="9" t="s">
        <v>288</v>
      </c>
      <c r="U20" s="9">
        <f>SUM(U3:U19)</f>
        <v>0.99999999999999889</v>
      </c>
      <c r="V20" s="9">
        <f>SUM(V3:V19)</f>
        <v>1.0000000000000016</v>
      </c>
      <c r="W20" s="9">
        <f>SUM(W3:W19)</f>
        <v>1.0000000000000013</v>
      </c>
      <c r="X20" s="9">
        <f>SUM(X3:X19)</f>
        <v>0.99999999999999933</v>
      </c>
    </row>
    <row r="21" spans="1:37">
      <c r="B21" s="16">
        <v>8.8150601694915302E-4</v>
      </c>
      <c r="C21" s="16">
        <v>2.1769652824858801E-3</v>
      </c>
      <c r="D21" s="16">
        <v>1.6975508192090399E-3</v>
      </c>
      <c r="E21" s="16">
        <v>1.7813272316384199E-3</v>
      </c>
      <c r="F21" s="16">
        <v>2.0380984180790999E-3</v>
      </c>
      <c r="G21" s="16">
        <v>2.1495069209039601E-3</v>
      </c>
      <c r="H21" s="16">
        <v>8.5841378531073499E-4</v>
      </c>
      <c r="I21" s="16">
        <v>1.9692652824858802E-3</v>
      </c>
      <c r="J21" s="16">
        <v>2.6415614124293799E-3</v>
      </c>
      <c r="K21" s="16">
        <v>1.9800668361581899E-3</v>
      </c>
      <c r="L21" s="16">
        <v>1.9425292655367199E-3</v>
      </c>
      <c r="M21" s="16">
        <v>2.3412871751412401E-3</v>
      </c>
      <c r="N21" s="16">
        <v>1.87654310734463E-3</v>
      </c>
      <c r="O21" s="16">
        <v>6.7874050847457597E-4</v>
      </c>
      <c r="P21" s="16">
        <v>1.3056048870056501E-3</v>
      </c>
      <c r="Q21" s="16">
        <v>1.8636001977401101E-3</v>
      </c>
      <c r="R21" s="16">
        <v>1.5230908474576301E-3</v>
      </c>
      <c r="T21" s="9" t="s">
        <v>289</v>
      </c>
      <c r="U21" s="9">
        <v>8.1</v>
      </c>
      <c r="V21" s="9">
        <v>2.6438055579690798</v>
      </c>
      <c r="W21" s="9">
        <v>3.3765420522413501</v>
      </c>
      <c r="X21" s="9">
        <v>3.7138873177738398</v>
      </c>
    </row>
    <row r="22" spans="1:37">
      <c r="B22" s="16">
        <v>6.3881023728813604E-4</v>
      </c>
      <c r="C22" s="16">
        <v>7.34800881355932E-4</v>
      </c>
      <c r="D22" s="16">
        <v>9.1170359322033899E-4</v>
      </c>
      <c r="E22" s="16">
        <v>4.6761094915254202E-4</v>
      </c>
      <c r="F22" s="16">
        <v>7.4066494915254197E-4</v>
      </c>
      <c r="G22" s="16">
        <v>8.2326447457627095E-4</v>
      </c>
      <c r="H22" s="16">
        <v>6.5775840677966099E-4</v>
      </c>
      <c r="I22" s="16">
        <v>7.4367701694915203E-4</v>
      </c>
      <c r="J22" s="16">
        <v>9.2595952542372901E-4</v>
      </c>
      <c r="K22" s="16">
        <v>8.3085006779660996E-4</v>
      </c>
      <c r="L22" s="16">
        <v>6.3634416949152602E-4</v>
      </c>
      <c r="M22" s="16">
        <v>7.7523118644067803E-4</v>
      </c>
      <c r="N22" s="16">
        <v>6.7874050847457597E-4</v>
      </c>
      <c r="O22" s="16">
        <v>1.05539871186441E-3</v>
      </c>
      <c r="P22" s="16">
        <v>5.5800223728813601E-4</v>
      </c>
      <c r="Q22" s="16">
        <v>6.71080610169491E-4</v>
      </c>
      <c r="R22" s="16">
        <v>6.7429701694915196E-4</v>
      </c>
    </row>
    <row r="23" spans="1:37">
      <c r="B23" s="16">
        <v>8.0804609322033898E-4</v>
      </c>
      <c r="C23" s="16">
        <v>1.5071852570621501E-3</v>
      </c>
      <c r="D23" s="16">
        <v>1.1933673192090399E-3</v>
      </c>
      <c r="E23" s="16">
        <v>1.7734194011299401E-3</v>
      </c>
      <c r="F23" s="16">
        <v>1.70003487570622E-3</v>
      </c>
      <c r="G23" s="16">
        <v>1.53556411581921E-3</v>
      </c>
      <c r="H23" s="16">
        <v>8.3451442937853095E-4</v>
      </c>
      <c r="I23" s="16">
        <v>1.5479033248587599E-3</v>
      </c>
      <c r="J23" s="16">
        <v>1.7632343107344601E-3</v>
      </c>
      <c r="K23" s="16">
        <v>1.4548625480226001E-3</v>
      </c>
      <c r="L23" s="16">
        <v>1.5110016892655399E-3</v>
      </c>
      <c r="M23" s="16">
        <v>1.6928579378531099E-3</v>
      </c>
      <c r="N23" s="16">
        <v>1.3056048870056501E-3</v>
      </c>
      <c r="O23" s="16">
        <v>5.5800223728813601E-4</v>
      </c>
      <c r="P23" s="16">
        <v>1.4698966412429401E-3</v>
      </c>
      <c r="Q23" s="16">
        <v>1.36989876553672E-3</v>
      </c>
      <c r="R23" s="16">
        <v>1.19870062711864E-3</v>
      </c>
    </row>
    <row r="24" spans="1:37">
      <c r="B24" s="16">
        <v>8.8775870338983097E-4</v>
      </c>
      <c r="C24" s="16">
        <v>2.4315087937853098E-3</v>
      </c>
      <c r="D24" s="16">
        <v>2.0830541892655399E-3</v>
      </c>
      <c r="E24" s="16">
        <v>1.90034266666667E-3</v>
      </c>
      <c r="F24" s="16">
        <v>2.40741146327684E-3</v>
      </c>
      <c r="G24" s="16">
        <v>2.3998506807909599E-3</v>
      </c>
      <c r="H24" s="16">
        <v>9.5772628248587605E-4</v>
      </c>
      <c r="I24" s="16">
        <v>2.40653333615819E-3</v>
      </c>
      <c r="J24" s="16">
        <v>3.0705149096045201E-3</v>
      </c>
      <c r="K24" s="16">
        <v>2.1213201299434999E-3</v>
      </c>
      <c r="L24" s="16">
        <v>2.2152190225988699E-3</v>
      </c>
      <c r="M24" s="16">
        <v>2.61370324858757E-3</v>
      </c>
      <c r="N24" s="16">
        <v>1.8636001977401101E-3</v>
      </c>
      <c r="O24" s="16">
        <v>6.71080610169491E-4</v>
      </c>
      <c r="P24" s="16">
        <v>1.36989876553672E-3</v>
      </c>
      <c r="Q24" s="16">
        <v>2.5043330480225999E-3</v>
      </c>
      <c r="R24" s="16">
        <v>1.77202544067797E-3</v>
      </c>
    </row>
    <row r="25" spans="1:37">
      <c r="B25" s="16">
        <v>8.2452777966101698E-4</v>
      </c>
      <c r="C25" s="16">
        <v>2.1133640169491499E-3</v>
      </c>
      <c r="D25" s="16">
        <v>1.7277260508474601E-3</v>
      </c>
      <c r="E25" s="16">
        <v>1.5884633220339E-3</v>
      </c>
      <c r="F25" s="16">
        <v>1.83840969491525E-3</v>
      </c>
      <c r="G25" s="16">
        <v>2.0294681186440698E-3</v>
      </c>
      <c r="H25" s="16">
        <v>8.9269366101694904E-4</v>
      </c>
      <c r="I25" s="16">
        <v>1.8599333728813599E-3</v>
      </c>
      <c r="J25" s="16">
        <v>2.4711229152542401E-3</v>
      </c>
      <c r="K25" s="16">
        <v>1.75898345762712E-3</v>
      </c>
      <c r="L25" s="16">
        <v>1.8522934915254201E-3</v>
      </c>
      <c r="M25" s="16">
        <v>1.9887296610169498E-3</v>
      </c>
      <c r="N25" s="16">
        <v>1.5230908474576301E-3</v>
      </c>
      <c r="O25" s="16">
        <v>6.7429701694915196E-4</v>
      </c>
      <c r="P25" s="16">
        <v>1.19870062711864E-3</v>
      </c>
      <c r="Q25" s="16">
        <v>1.77202544067797E-3</v>
      </c>
      <c r="R25" s="16">
        <v>1.56119922033898E-3</v>
      </c>
    </row>
    <row r="26" spans="1:37">
      <c r="U26" s="16">
        <f t="array" ref="U26:AK42">MMULT(MMULT(TRANSPOSE(B29:R32),B57:E60),B29:R32)+B36:R52</f>
        <v>8.7437926271186279E-4</v>
      </c>
      <c r="V26" s="16">
        <v>1.12625988142069E-3</v>
      </c>
      <c r="W26" s="16">
        <v>9.5033576687466703E-4</v>
      </c>
      <c r="X26" s="16">
        <v>9.2754751857789973E-4</v>
      </c>
      <c r="Y26" s="16">
        <v>9.8415136299855066E-4</v>
      </c>
      <c r="Z26" s="16">
        <v>1.1164682973406792E-3</v>
      </c>
      <c r="AA26" s="16">
        <v>5.6541760956202913E-4</v>
      </c>
      <c r="AB26" s="16">
        <v>9.6487058477706319E-4</v>
      </c>
      <c r="AC26" s="16">
        <v>1.2902143524106025E-3</v>
      </c>
      <c r="AD26" s="16">
        <v>9.6334566119193291E-4</v>
      </c>
      <c r="AE26" s="16">
        <v>1.0214643920117455E-3</v>
      </c>
      <c r="AF26" s="16">
        <v>1.0196762717040746E-3</v>
      </c>
      <c r="AG26" s="16">
        <v>8.5061384820672584E-4</v>
      </c>
      <c r="AH26" s="16">
        <v>4.3165876486309936E-4</v>
      </c>
      <c r="AI26" s="16">
        <v>7.2365081377388633E-4</v>
      </c>
      <c r="AJ26" s="16">
        <v>9.323018626738324E-4</v>
      </c>
      <c r="AK26" s="16">
        <v>8.4137199905556055E-4</v>
      </c>
    </row>
    <row r="27" spans="1:37">
      <c r="B27" t="s">
        <v>290</v>
      </c>
      <c r="U27" s="16">
        <v>1.1262598814206898E-3</v>
      </c>
      <c r="V27" s="16">
        <v>6.1365773192090366E-3</v>
      </c>
      <c r="W27" s="16">
        <v>2.6328781685064722E-3</v>
      </c>
      <c r="X27" s="16">
        <v>2.3395864814812644E-3</v>
      </c>
      <c r="Y27" s="16">
        <v>2.8915246260889523E-3</v>
      </c>
      <c r="Z27" s="16">
        <v>2.9610034878392076E-3</v>
      </c>
      <c r="AA27" s="16">
        <v>1.1962619825674492E-3</v>
      </c>
      <c r="AB27" s="16">
        <v>2.806850050213118E-3</v>
      </c>
      <c r="AC27" s="16">
        <v>3.6711331679448139E-3</v>
      </c>
      <c r="AD27" s="16">
        <v>2.6562578822836324E-3</v>
      </c>
      <c r="AE27" s="16">
        <v>2.7337976973973526E-3</v>
      </c>
      <c r="AF27" s="16">
        <v>3.1225901371237375E-3</v>
      </c>
      <c r="AG27" s="16">
        <v>2.2201289743911932E-3</v>
      </c>
      <c r="AH27" s="16">
        <v>9.3640867525874672E-4</v>
      </c>
      <c r="AI27" s="16">
        <v>1.718041723260965E-3</v>
      </c>
      <c r="AJ27" s="16">
        <v>2.6901014073104591E-3</v>
      </c>
      <c r="AK27" s="16">
        <v>2.1535537429113456E-3</v>
      </c>
    </row>
    <row r="28" spans="1:37">
      <c r="B28" t="s">
        <v>291</v>
      </c>
      <c r="U28" s="16">
        <v>9.5033576687466703E-4</v>
      </c>
      <c r="V28" s="16">
        <v>2.6328781685064718E-3</v>
      </c>
      <c r="W28" s="16">
        <v>3.1091800310734403E-3</v>
      </c>
      <c r="X28" s="16">
        <v>1.8480589105089743E-3</v>
      </c>
      <c r="Y28" s="16">
        <v>2.3451860764794885E-3</v>
      </c>
      <c r="Z28" s="16">
        <v>2.4289270755478414E-3</v>
      </c>
      <c r="AA28" s="16">
        <v>9.8848129117467577E-4</v>
      </c>
      <c r="AB28" s="16">
        <v>2.3862785649875454E-3</v>
      </c>
      <c r="AC28" s="16">
        <v>3.0462514331564498E-3</v>
      </c>
      <c r="AD28" s="16">
        <v>2.167115090562772E-3</v>
      </c>
      <c r="AE28" s="16">
        <v>2.1940713479029392E-3</v>
      </c>
      <c r="AF28" s="16">
        <v>2.51446950526263E-3</v>
      </c>
      <c r="AG28" s="16">
        <v>1.8433828696045624E-3</v>
      </c>
      <c r="AH28" s="16">
        <v>8.2696792499446683E-4</v>
      </c>
      <c r="AI28" s="16">
        <v>1.3897739372074731E-3</v>
      </c>
      <c r="AJ28" s="16">
        <v>2.2793230299282168E-3</v>
      </c>
      <c r="AK28" s="16">
        <v>1.7622402698332109E-3</v>
      </c>
    </row>
    <row r="29" spans="1:37">
      <c r="A29" s="9" t="s">
        <v>273</v>
      </c>
      <c r="B29" s="64">
        <v>0.66404026109328795</v>
      </c>
      <c r="C29" s="9">
        <v>1.33608191940522</v>
      </c>
      <c r="D29" s="9">
        <v>1.1107255563177401</v>
      </c>
      <c r="E29" s="9">
        <v>1.0956934013559501</v>
      </c>
      <c r="F29" s="9">
        <v>1.1185785879924099</v>
      </c>
      <c r="G29" s="9">
        <v>1.3473046748864499</v>
      </c>
      <c r="H29" s="9">
        <v>0.73502774445586705</v>
      </c>
      <c r="I29" s="9">
        <v>1.05538183514551</v>
      </c>
      <c r="J29" s="9">
        <v>1.518789955506</v>
      </c>
      <c r="K29" s="9">
        <v>1.09096860892468</v>
      </c>
      <c r="L29" s="9">
        <v>1.2453857047621399</v>
      </c>
      <c r="M29" s="9">
        <v>1.1372003842484499</v>
      </c>
      <c r="N29" s="9">
        <v>0.97756388308409903</v>
      </c>
      <c r="O29" s="9">
        <v>0.497851295501336</v>
      </c>
      <c r="P29" s="9">
        <v>0.85437777014720495</v>
      </c>
      <c r="Q29" s="9">
        <v>1.1060683564561</v>
      </c>
      <c r="R29" s="9">
        <v>1.0165076718452799</v>
      </c>
      <c r="U29" s="16">
        <v>9.2754751857789951E-4</v>
      </c>
      <c r="V29" s="16">
        <v>2.339586481481264E-3</v>
      </c>
      <c r="W29" s="16">
        <v>1.8480589105089743E-3</v>
      </c>
      <c r="X29" s="16">
        <v>3.2472287683615779E-3</v>
      </c>
      <c r="Y29" s="16">
        <v>2.1234003496021828E-3</v>
      </c>
      <c r="Z29" s="16">
        <v>2.2260573619384797E-3</v>
      </c>
      <c r="AA29" s="16">
        <v>9.8801750645417644E-4</v>
      </c>
      <c r="AB29" s="16">
        <v>2.0107076645347944E-3</v>
      </c>
      <c r="AC29" s="16">
        <v>2.6488385223462866E-3</v>
      </c>
      <c r="AD29" s="16">
        <v>2.0151927479251965E-3</v>
      </c>
      <c r="AE29" s="16">
        <v>2.0758554429766195E-3</v>
      </c>
      <c r="AF29" s="16">
        <v>2.2718208819200391E-3</v>
      </c>
      <c r="AG29" s="16">
        <v>1.7023075002210372E-3</v>
      </c>
      <c r="AH29" s="16">
        <v>7.6325741393164421E-4</v>
      </c>
      <c r="AI29" s="16">
        <v>1.4108024679522252E-3</v>
      </c>
      <c r="AJ29" s="16">
        <v>1.8791927528099446E-3</v>
      </c>
      <c r="AK29" s="16">
        <v>1.6561457176622466E-3</v>
      </c>
    </row>
    <row r="30" spans="1:37">
      <c r="A30" s="9" t="s">
        <v>274</v>
      </c>
      <c r="B30" s="64">
        <v>-0.39292381127564702</v>
      </c>
      <c r="C30" s="9">
        <v>0.34864115576320798</v>
      </c>
      <c r="D30" s="9">
        <v>6.6084695620335102E-2</v>
      </c>
      <c r="E30" s="9">
        <v>9.9134271039327496E-2</v>
      </c>
      <c r="F30" s="9">
        <v>0.59196135716823395</v>
      </c>
      <c r="G30" s="9">
        <v>2.82774498745023E-2</v>
      </c>
      <c r="H30" s="9">
        <v>-0.48548958205470899</v>
      </c>
      <c r="I30" s="9">
        <v>0.53043167013455705</v>
      </c>
      <c r="J30" s="9">
        <v>0.36218282822868197</v>
      </c>
      <c r="K30" s="9">
        <v>0.39928961238773703</v>
      </c>
      <c r="L30" s="9">
        <v>7.9706844656676795E-2</v>
      </c>
      <c r="M30" s="9">
        <v>0.84637410905017196</v>
      </c>
      <c r="N30" s="9">
        <v>0.127115048688664</v>
      </c>
      <c r="O30" s="9">
        <v>-0.20345632988270601</v>
      </c>
      <c r="P30" s="9">
        <v>-8.2627970436140299E-2</v>
      </c>
      <c r="Q30" s="9">
        <v>0.19442302413057999</v>
      </c>
      <c r="R30" s="9">
        <v>-5.31866238082295E-2</v>
      </c>
      <c r="U30" s="16">
        <v>9.8415136299855022E-4</v>
      </c>
      <c r="V30" s="16">
        <v>2.8915246260889519E-3</v>
      </c>
      <c r="W30" s="16">
        <v>2.3451860764794881E-3</v>
      </c>
      <c r="X30" s="16">
        <v>2.1234003496021828E-3</v>
      </c>
      <c r="Y30" s="16">
        <v>3.2714291412429472E-3</v>
      </c>
      <c r="Z30" s="16">
        <v>2.6463910383284109E-3</v>
      </c>
      <c r="AA30" s="16">
        <v>1.0340188266329149E-3</v>
      </c>
      <c r="AB30" s="16">
        <v>2.5579280797640531E-3</v>
      </c>
      <c r="AC30" s="16">
        <v>3.2968526401846794E-3</v>
      </c>
      <c r="AD30" s="16">
        <v>2.422577374550359E-3</v>
      </c>
      <c r="AE30" s="16">
        <v>2.4468289118434908E-3</v>
      </c>
      <c r="AF30" s="16">
        <v>2.8614050769338885E-3</v>
      </c>
      <c r="AG30" s="16">
        <v>2.0102505791238538E-3</v>
      </c>
      <c r="AH30" s="16">
        <v>8.3773630151153552E-4</v>
      </c>
      <c r="AI30" s="16">
        <v>1.5525276621159837E-3</v>
      </c>
      <c r="AJ30" s="16">
        <v>2.3986935119572985E-3</v>
      </c>
      <c r="AK30" s="16">
        <v>1.9251116731948141E-3</v>
      </c>
    </row>
    <row r="31" spans="1:37">
      <c r="A31" s="9" t="s">
        <v>275</v>
      </c>
      <c r="B31" s="64">
        <v>-0.122395748542209</v>
      </c>
      <c r="C31" s="9">
        <v>5.0689741137859998E-2</v>
      </c>
      <c r="D31" s="9">
        <v>0.63004443270730204</v>
      </c>
      <c r="E31" s="9">
        <v>-0.48208786087695799</v>
      </c>
      <c r="F31" s="9">
        <v>2.6247407289476402E-2</v>
      </c>
      <c r="G31" s="9">
        <v>-9.0166230080088505E-2</v>
      </c>
      <c r="H31" s="9">
        <v>-0.25014507345647902</v>
      </c>
      <c r="I31" s="9">
        <v>0.55149386474967699</v>
      </c>
      <c r="J31" s="9">
        <v>0.25414594618840503</v>
      </c>
      <c r="K31" s="9">
        <v>-2.40428788612373E-2</v>
      </c>
      <c r="L31" s="9">
        <v>-0.30253489248647197</v>
      </c>
      <c r="M31" s="9">
        <v>3.5152822472046097E-2</v>
      </c>
      <c r="N31" s="9">
        <v>3.9290052503752997E-2</v>
      </c>
      <c r="O31" s="9">
        <v>0.113448484685693</v>
      </c>
      <c r="P31" s="9">
        <v>-0.27929232936003601</v>
      </c>
      <c r="Q31" s="9">
        <v>0.42981317065762698</v>
      </c>
      <c r="R31" s="9">
        <v>-0.142835623779132</v>
      </c>
      <c r="U31" s="16">
        <v>1.116468297340679E-3</v>
      </c>
      <c r="V31" s="16">
        <v>2.9610034878392081E-3</v>
      </c>
      <c r="W31" s="16">
        <v>2.4289270755478414E-3</v>
      </c>
      <c r="X31" s="16">
        <v>2.2260573619384801E-3</v>
      </c>
      <c r="Y31" s="16">
        <v>2.6463910383284113E-3</v>
      </c>
      <c r="Z31" s="16">
        <v>3.3726683022598939E-3</v>
      </c>
      <c r="AA31" s="16">
        <v>1.1895487129769693E-3</v>
      </c>
      <c r="AB31" s="16">
        <v>2.5654102343588298E-3</v>
      </c>
      <c r="AC31" s="16">
        <v>3.378132188183895E-3</v>
      </c>
      <c r="AD31" s="16">
        <v>2.4664969941712062E-3</v>
      </c>
      <c r="AE31" s="16">
        <v>2.5591213070167858E-3</v>
      </c>
      <c r="AF31" s="16">
        <v>2.8332066042996342E-3</v>
      </c>
      <c r="AG31" s="16">
        <v>2.0864553157109705E-3</v>
      </c>
      <c r="AH31" s="16">
        <v>9.2045222839314987E-4</v>
      </c>
      <c r="AI31" s="16">
        <v>1.6579129850464755E-3</v>
      </c>
      <c r="AJ31" s="16">
        <v>2.4629574130138423E-3</v>
      </c>
      <c r="AK31" s="16">
        <v>2.0356053831093895E-3</v>
      </c>
    </row>
    <row r="32" spans="1:37">
      <c r="A32" s="9" t="s">
        <v>276</v>
      </c>
      <c r="B32" s="64">
        <v>0.22663246812223301</v>
      </c>
      <c r="C32" s="9">
        <v>-0.28744554947311501</v>
      </c>
      <c r="D32" s="9">
        <v>-0.111303057926434</v>
      </c>
      <c r="E32" s="9">
        <v>0.19971400530581099</v>
      </c>
      <c r="F32" s="9">
        <v>-0.17413677677627401</v>
      </c>
      <c r="G32" s="9">
        <v>-7.2066409961807507E-2</v>
      </c>
      <c r="H32" s="9">
        <v>0.166224547170086</v>
      </c>
      <c r="I32" s="9">
        <v>-1.4911010513586001E-2</v>
      </c>
      <c r="J32" s="9">
        <v>-0.27901510059158402</v>
      </c>
      <c r="K32" s="9">
        <v>6.6067595110708796E-2</v>
      </c>
      <c r="L32" s="9">
        <v>-0.13109649132616999</v>
      </c>
      <c r="M32" s="9">
        <v>-0.26179103114979202</v>
      </c>
      <c r="N32" s="9">
        <v>0.16129574391468801</v>
      </c>
      <c r="O32" s="9">
        <v>0.310046982421605</v>
      </c>
      <c r="P32" s="9">
        <v>0.287300373143756</v>
      </c>
      <c r="Q32" s="9">
        <v>-0.29334165935200102</v>
      </c>
      <c r="R32" s="9">
        <v>4.3669978182362797E-2</v>
      </c>
      <c r="U32" s="16">
        <v>5.6541760956202892E-4</v>
      </c>
      <c r="V32" s="16">
        <v>1.1962619825674492E-3</v>
      </c>
      <c r="W32" s="16">
        <v>9.8848129117467556E-4</v>
      </c>
      <c r="X32" s="16">
        <v>9.8801750645417666E-4</v>
      </c>
      <c r="Y32" s="16">
        <v>1.0340188266329147E-3</v>
      </c>
      <c r="Z32" s="16">
        <v>1.189548712976969E-3</v>
      </c>
      <c r="AA32" s="16">
        <v>9.7220944632768242E-4</v>
      </c>
      <c r="AB32" s="16">
        <v>9.8876358685767328E-4</v>
      </c>
      <c r="AC32" s="16">
        <v>1.3619964670647852E-3</v>
      </c>
      <c r="AD32" s="16">
        <v>1.0075363526561322E-3</v>
      </c>
      <c r="AE32" s="16">
        <v>1.0978468282862538E-3</v>
      </c>
      <c r="AF32" s="16">
        <v>1.0683853985555003E-3</v>
      </c>
      <c r="AG32" s="16">
        <v>8.8887075154016261E-4</v>
      </c>
      <c r="AH32" s="16">
        <v>4.4423200072275467E-4</v>
      </c>
      <c r="AI32" s="16">
        <v>7.6550792421028644E-4</v>
      </c>
      <c r="AJ32" s="16">
        <v>9.8175223598287844E-4</v>
      </c>
      <c r="AK32" s="16">
        <v>8.9646991294289088E-4</v>
      </c>
    </row>
    <row r="33" spans="1:37">
      <c r="U33" s="16">
        <v>9.6487058477706319E-4</v>
      </c>
      <c r="V33" s="16">
        <v>2.806850050213118E-3</v>
      </c>
      <c r="W33" s="16">
        <v>2.386278564987545E-3</v>
      </c>
      <c r="X33" s="16">
        <v>2.0107076645347948E-3</v>
      </c>
      <c r="Y33" s="16">
        <v>2.5579280797640531E-3</v>
      </c>
      <c r="Z33" s="16">
        <v>2.5654102343588298E-3</v>
      </c>
      <c r="AA33" s="16">
        <v>9.8876358685767371E-4</v>
      </c>
      <c r="AB33" s="16">
        <v>3.2847188107344568E-3</v>
      </c>
      <c r="AC33" s="16">
        <v>3.2371076898527209E-3</v>
      </c>
      <c r="AD33" s="16">
        <v>2.3642046492565886E-3</v>
      </c>
      <c r="AE33" s="16">
        <v>2.329888657906308E-3</v>
      </c>
      <c r="AF33" s="16">
        <v>2.7707971114738911E-3</v>
      </c>
      <c r="AG33" s="16">
        <v>1.9827360415126463E-3</v>
      </c>
      <c r="AH33" s="16">
        <v>8.6513212303153549E-4</v>
      </c>
      <c r="AI33" s="16">
        <v>1.4955735532180875E-3</v>
      </c>
      <c r="AJ33" s="16">
        <v>2.3891862550994496E-3</v>
      </c>
      <c r="AK33" s="16">
        <v>1.8621454708233039E-3</v>
      </c>
    </row>
    <row r="34" spans="1:37">
      <c r="B34" t="s">
        <v>292</v>
      </c>
      <c r="U34" s="16">
        <v>1.290214352410602E-3</v>
      </c>
      <c r="V34" s="16">
        <v>3.6711331679448126E-3</v>
      </c>
      <c r="W34" s="16">
        <v>3.0462514331564489E-3</v>
      </c>
      <c r="X34" s="16">
        <v>2.6488385223462862E-3</v>
      </c>
      <c r="Y34" s="16">
        <v>3.296852640184679E-3</v>
      </c>
      <c r="Z34" s="16">
        <v>3.3781321881838937E-3</v>
      </c>
      <c r="AA34" s="16">
        <v>1.3619964670647847E-3</v>
      </c>
      <c r="AB34" s="16">
        <v>3.23710768985272E-3</v>
      </c>
      <c r="AC34" s="16">
        <v>5.2647294802259711E-3</v>
      </c>
      <c r="AD34" s="16">
        <v>3.0326614535113629E-3</v>
      </c>
      <c r="AE34" s="16">
        <v>3.103156021464713E-3</v>
      </c>
      <c r="AF34" s="16">
        <v>3.5565472679809952E-3</v>
      </c>
      <c r="AG34" s="16">
        <v>2.5433573770679606E-3</v>
      </c>
      <c r="AH34" s="16">
        <v>1.0874985044350399E-3</v>
      </c>
      <c r="AI34" s="16">
        <v>1.9549272501771277E-3</v>
      </c>
      <c r="AJ34" s="16">
        <v>3.0934468330738895E-3</v>
      </c>
      <c r="AK34" s="16">
        <v>2.4552791319427283E-3</v>
      </c>
    </row>
    <row r="35" spans="1:37">
      <c r="U35" s="16">
        <v>9.633456611919328E-4</v>
      </c>
      <c r="V35" s="16">
        <v>2.6562578822836324E-3</v>
      </c>
      <c r="W35" s="16">
        <v>2.1671150905627724E-3</v>
      </c>
      <c r="X35" s="16">
        <v>2.0151927479251965E-3</v>
      </c>
      <c r="Y35" s="16">
        <v>2.4225773745503595E-3</v>
      </c>
      <c r="Z35" s="16">
        <v>2.4664969941712062E-3</v>
      </c>
      <c r="AA35" s="16">
        <v>1.0075363526561327E-3</v>
      </c>
      <c r="AB35" s="16">
        <v>2.3642046492565886E-3</v>
      </c>
      <c r="AC35" s="16">
        <v>3.0326614535113637E-3</v>
      </c>
      <c r="AD35" s="16">
        <v>2.6732279209039384E-3</v>
      </c>
      <c r="AE35" s="16">
        <v>2.2742607826338854E-3</v>
      </c>
      <c r="AF35" s="16">
        <v>2.6153207916816035E-3</v>
      </c>
      <c r="AG35" s="16">
        <v>1.8953007435475557E-3</v>
      </c>
      <c r="AH35" s="16">
        <v>8.2683072366639186E-4</v>
      </c>
      <c r="AI35" s="16">
        <v>1.4948610118088398E-3</v>
      </c>
      <c r="AJ35" s="16">
        <v>2.1935505005374533E-3</v>
      </c>
      <c r="AK35" s="16">
        <v>1.8098459895485503E-3</v>
      </c>
    </row>
    <row r="36" spans="1:37">
      <c r="A36" t="s">
        <v>293</v>
      </c>
      <c r="B36" s="65">
        <v>3.45305383260666E-4</v>
      </c>
      <c r="C36">
        <v>0</v>
      </c>
      <c r="D36">
        <v>0</v>
      </c>
      <c r="E36">
        <v>0</v>
      </c>
      <c r="F36">
        <v>0</v>
      </c>
      <c r="G36">
        <v>0</v>
      </c>
      <c r="H36">
        <v>0</v>
      </c>
      <c r="I36">
        <v>0</v>
      </c>
      <c r="J36">
        <v>0</v>
      </c>
      <c r="K36">
        <v>0</v>
      </c>
      <c r="L36">
        <v>0</v>
      </c>
      <c r="M36">
        <v>0</v>
      </c>
      <c r="N36">
        <v>0</v>
      </c>
      <c r="O36">
        <v>0</v>
      </c>
      <c r="P36">
        <v>0</v>
      </c>
      <c r="Q36">
        <v>0</v>
      </c>
      <c r="R36">
        <v>0</v>
      </c>
      <c r="U36" s="16">
        <v>1.0214643920117455E-3</v>
      </c>
      <c r="V36" s="16">
        <v>2.733797697397353E-3</v>
      </c>
      <c r="W36" s="16">
        <v>2.1940713479029392E-3</v>
      </c>
      <c r="X36" s="16">
        <v>2.0758554429766204E-3</v>
      </c>
      <c r="Y36" s="16">
        <v>2.4468289118434908E-3</v>
      </c>
      <c r="Z36" s="16">
        <v>2.5591213070167863E-3</v>
      </c>
      <c r="AA36" s="16">
        <v>1.097846828286254E-3</v>
      </c>
      <c r="AB36" s="16">
        <v>2.329888657906308E-3</v>
      </c>
      <c r="AC36" s="16">
        <v>3.1031560214647138E-3</v>
      </c>
      <c r="AD36" s="16">
        <v>2.2742607826338854E-3</v>
      </c>
      <c r="AE36" s="16">
        <v>2.7450319887005786E-3</v>
      </c>
      <c r="AF36" s="16">
        <v>2.6249770084689874E-3</v>
      </c>
      <c r="AG36" s="16">
        <v>1.912887947486143E-3</v>
      </c>
      <c r="AH36" s="16">
        <v>8.2545220710667324E-4</v>
      </c>
      <c r="AI36" s="16">
        <v>1.5335871054385723E-3</v>
      </c>
      <c r="AJ36" s="16">
        <v>2.2470665049895053E-3</v>
      </c>
      <c r="AK36" s="16">
        <v>1.8793855414195547E-3</v>
      </c>
    </row>
    <row r="37" spans="1:37">
      <c r="B37">
        <v>0</v>
      </c>
      <c r="C37">
        <v>2.9192220825071699E-3</v>
      </c>
      <c r="D37">
        <v>0</v>
      </c>
      <c r="E37">
        <v>0</v>
      </c>
      <c r="F37">
        <v>0</v>
      </c>
      <c r="G37">
        <v>0</v>
      </c>
      <c r="H37">
        <v>0</v>
      </c>
      <c r="I37">
        <v>0</v>
      </c>
      <c r="J37">
        <v>0</v>
      </c>
      <c r="K37">
        <v>0</v>
      </c>
      <c r="L37">
        <v>0</v>
      </c>
      <c r="M37">
        <v>0</v>
      </c>
      <c r="N37">
        <v>0</v>
      </c>
      <c r="O37">
        <v>0</v>
      </c>
      <c r="P37">
        <v>0</v>
      </c>
      <c r="Q37">
        <v>0</v>
      </c>
      <c r="R37">
        <v>0</v>
      </c>
      <c r="U37" s="16">
        <v>1.0196762717040743E-3</v>
      </c>
      <c r="V37" s="16">
        <v>3.1225901371237379E-3</v>
      </c>
      <c r="W37" s="16">
        <v>2.51446950526263E-3</v>
      </c>
      <c r="X37" s="16">
        <v>2.27182088192004E-3</v>
      </c>
      <c r="Y37" s="16">
        <v>2.861405076933889E-3</v>
      </c>
      <c r="Z37" s="16">
        <v>2.8332066042996342E-3</v>
      </c>
      <c r="AA37" s="16">
        <v>1.0683853985555005E-3</v>
      </c>
      <c r="AB37" s="16">
        <v>2.7707971114738915E-3</v>
      </c>
      <c r="AC37" s="16">
        <v>3.5565472679809965E-3</v>
      </c>
      <c r="AD37" s="16">
        <v>2.6153207916816039E-3</v>
      </c>
      <c r="AE37" s="16">
        <v>2.6249770084689874E-3</v>
      </c>
      <c r="AF37" s="16">
        <v>4.2430281920903933E-3</v>
      </c>
      <c r="AG37" s="16">
        <v>2.1535378052065517E-3</v>
      </c>
      <c r="AH37" s="16">
        <v>8.7364210528711799E-4</v>
      </c>
      <c r="AI37" s="16">
        <v>1.6467875946670604E-3</v>
      </c>
      <c r="AJ37" s="16">
        <v>2.5852564052136636E-3</v>
      </c>
      <c r="AK37" s="16">
        <v>2.0535122170766899E-3</v>
      </c>
    </row>
    <row r="38" spans="1:37">
      <c r="B38">
        <v>0</v>
      </c>
      <c r="C38">
        <v>0</v>
      </c>
      <c r="D38">
        <v>8.2103640828447299E-4</v>
      </c>
      <c r="E38">
        <v>0</v>
      </c>
      <c r="F38">
        <v>0</v>
      </c>
      <c r="G38">
        <v>0</v>
      </c>
      <c r="H38">
        <v>0</v>
      </c>
      <c r="I38">
        <v>0</v>
      </c>
      <c r="J38">
        <v>0</v>
      </c>
      <c r="K38">
        <v>0</v>
      </c>
      <c r="L38">
        <v>0</v>
      </c>
      <c r="M38">
        <v>0</v>
      </c>
      <c r="N38">
        <v>0</v>
      </c>
      <c r="O38">
        <v>0</v>
      </c>
      <c r="P38">
        <v>0</v>
      </c>
      <c r="Q38">
        <v>0</v>
      </c>
      <c r="R38">
        <v>0</v>
      </c>
      <c r="U38" s="16">
        <v>8.5061384820672573E-4</v>
      </c>
      <c r="V38" s="16">
        <v>2.2201289743911936E-3</v>
      </c>
      <c r="W38" s="16">
        <v>1.8433828696045622E-3</v>
      </c>
      <c r="X38" s="16">
        <v>1.7023075002210375E-3</v>
      </c>
      <c r="Y38" s="16">
        <v>2.0102505791238538E-3</v>
      </c>
      <c r="Z38" s="16">
        <v>2.08645531571097E-3</v>
      </c>
      <c r="AA38" s="16">
        <v>8.8887075154016272E-4</v>
      </c>
      <c r="AB38" s="16">
        <v>1.9827360415126463E-3</v>
      </c>
      <c r="AC38" s="16">
        <v>2.5433573770679615E-3</v>
      </c>
      <c r="AD38" s="16">
        <v>1.8953007435475555E-3</v>
      </c>
      <c r="AE38" s="16">
        <v>1.9128879474861428E-3</v>
      </c>
      <c r="AF38" s="16">
        <v>2.1535378052065517E-3</v>
      </c>
      <c r="AG38" s="16">
        <v>1.8765431073446306E-3</v>
      </c>
      <c r="AH38" s="16">
        <v>7.3092660417556246E-4</v>
      </c>
      <c r="AI38" s="16">
        <v>1.2806939683746737E-3</v>
      </c>
      <c r="AJ38" s="16">
        <v>1.8452799367009694E-3</v>
      </c>
      <c r="AK38" s="16">
        <v>1.5384014645668759E-3</v>
      </c>
    </row>
    <row r="39" spans="1:37">
      <c r="B39">
        <v>0</v>
      </c>
      <c r="C39">
        <v>0</v>
      </c>
      <c r="D39">
        <v>0</v>
      </c>
      <c r="E39">
        <v>1.3577166453928101E-3</v>
      </c>
      <c r="F39">
        <v>0</v>
      </c>
      <c r="G39">
        <v>0</v>
      </c>
      <c r="H39">
        <v>0</v>
      </c>
      <c r="I39">
        <v>0</v>
      </c>
      <c r="J39">
        <v>0</v>
      </c>
      <c r="K39">
        <v>0</v>
      </c>
      <c r="L39">
        <v>0</v>
      </c>
      <c r="M39">
        <v>0</v>
      </c>
      <c r="N39">
        <v>0</v>
      </c>
      <c r="O39">
        <v>0</v>
      </c>
      <c r="P39">
        <v>0</v>
      </c>
      <c r="Q39">
        <v>0</v>
      </c>
      <c r="R39">
        <v>0</v>
      </c>
      <c r="U39" s="16">
        <v>4.316587648630992E-4</v>
      </c>
      <c r="V39" s="16">
        <v>9.3640867525874693E-4</v>
      </c>
      <c r="W39" s="16">
        <v>8.2696792499446672E-4</v>
      </c>
      <c r="X39" s="16">
        <v>7.6325741393164432E-4</v>
      </c>
      <c r="Y39" s="16">
        <v>8.3773630151153563E-4</v>
      </c>
      <c r="Z39" s="16">
        <v>9.2045222839314965E-4</v>
      </c>
      <c r="AA39" s="16">
        <v>4.4423200072275467E-4</v>
      </c>
      <c r="AB39" s="16">
        <v>8.651321230315356E-4</v>
      </c>
      <c r="AC39" s="16">
        <v>1.0874985044350401E-3</v>
      </c>
      <c r="AD39" s="16">
        <v>8.2683072366639175E-4</v>
      </c>
      <c r="AE39" s="16">
        <v>8.2545220710667302E-4</v>
      </c>
      <c r="AF39" s="16">
        <v>8.7364210528711789E-4</v>
      </c>
      <c r="AG39" s="16">
        <v>7.3092660417556235E-4</v>
      </c>
      <c r="AH39" s="16">
        <v>1.0553987118644061E-3</v>
      </c>
      <c r="AI39" s="16">
        <v>6.0424721399935776E-4</v>
      </c>
      <c r="AJ39" s="16">
        <v>7.908618680122734E-4</v>
      </c>
      <c r="AK39" s="16">
        <v>6.9299325891797271E-4</v>
      </c>
    </row>
    <row r="40" spans="1:37">
      <c r="B40">
        <v>0</v>
      </c>
      <c r="C40">
        <v>0</v>
      </c>
      <c r="D40">
        <v>0</v>
      </c>
      <c r="E40">
        <v>0</v>
      </c>
      <c r="F40">
        <v>6.3679239550955605E-4</v>
      </c>
      <c r="G40">
        <v>0</v>
      </c>
      <c r="H40">
        <v>0</v>
      </c>
      <c r="I40">
        <v>0</v>
      </c>
      <c r="J40">
        <v>0</v>
      </c>
      <c r="K40">
        <v>0</v>
      </c>
      <c r="L40">
        <v>0</v>
      </c>
      <c r="M40">
        <v>0</v>
      </c>
      <c r="N40">
        <v>0</v>
      </c>
      <c r="O40">
        <v>0</v>
      </c>
      <c r="P40">
        <v>0</v>
      </c>
      <c r="Q40">
        <v>0</v>
      </c>
      <c r="R40">
        <v>0</v>
      </c>
      <c r="U40" s="16">
        <v>7.2365081377388622E-4</v>
      </c>
      <c r="V40" s="16">
        <v>1.718041723260965E-3</v>
      </c>
      <c r="W40" s="16">
        <v>1.3897739372074733E-3</v>
      </c>
      <c r="X40" s="16">
        <v>1.410802467952225E-3</v>
      </c>
      <c r="Y40" s="16">
        <v>1.5525276621159839E-3</v>
      </c>
      <c r="Z40" s="16">
        <v>1.6579129850464755E-3</v>
      </c>
      <c r="AA40" s="16">
        <v>7.6550792421028644E-4</v>
      </c>
      <c r="AB40" s="16">
        <v>1.4955735532180875E-3</v>
      </c>
      <c r="AC40" s="16">
        <v>1.9549272501771285E-3</v>
      </c>
      <c r="AD40" s="16">
        <v>1.4948610118088396E-3</v>
      </c>
      <c r="AE40" s="16">
        <v>1.533587105438572E-3</v>
      </c>
      <c r="AF40" s="16">
        <v>1.64678759466706E-3</v>
      </c>
      <c r="AG40" s="16">
        <v>1.2806939683746737E-3</v>
      </c>
      <c r="AH40" s="16">
        <v>6.0424721399935776E-4</v>
      </c>
      <c r="AI40" s="16">
        <v>1.4698966412429351E-3</v>
      </c>
      <c r="AJ40" s="16">
        <v>1.3898373414423135E-3</v>
      </c>
      <c r="AK40" s="16">
        <v>1.2412696793449788E-3</v>
      </c>
    </row>
    <row r="41" spans="1:37">
      <c r="B41">
        <v>0</v>
      </c>
      <c r="C41">
        <v>0</v>
      </c>
      <c r="D41">
        <v>0</v>
      </c>
      <c r="E41">
        <v>0</v>
      </c>
      <c r="F41">
        <v>0</v>
      </c>
      <c r="G41">
        <v>5.9919235600884601E-4</v>
      </c>
      <c r="H41">
        <v>0</v>
      </c>
      <c r="I41">
        <v>0</v>
      </c>
      <c r="J41">
        <v>0</v>
      </c>
      <c r="K41">
        <v>0</v>
      </c>
      <c r="L41">
        <v>0</v>
      </c>
      <c r="M41">
        <v>0</v>
      </c>
      <c r="N41">
        <v>0</v>
      </c>
      <c r="O41">
        <v>0</v>
      </c>
      <c r="P41">
        <v>0</v>
      </c>
      <c r="Q41">
        <v>0</v>
      </c>
      <c r="R41">
        <v>0</v>
      </c>
      <c r="U41" s="16">
        <v>9.3230186267383229E-4</v>
      </c>
      <c r="V41" s="16">
        <v>2.6901014073104591E-3</v>
      </c>
      <c r="W41" s="16">
        <v>2.2793230299282168E-3</v>
      </c>
      <c r="X41" s="16">
        <v>1.8791927528099448E-3</v>
      </c>
      <c r="Y41" s="16">
        <v>2.3986935119572985E-3</v>
      </c>
      <c r="Z41" s="16">
        <v>2.4629574130138419E-3</v>
      </c>
      <c r="AA41" s="16">
        <v>9.8175223598287887E-4</v>
      </c>
      <c r="AB41" s="16">
        <v>2.38918625509945E-3</v>
      </c>
      <c r="AC41" s="16">
        <v>3.0934468330738904E-3</v>
      </c>
      <c r="AD41" s="16">
        <v>2.1935505005374529E-3</v>
      </c>
      <c r="AE41" s="16">
        <v>2.2470665049895045E-3</v>
      </c>
      <c r="AF41" s="16">
        <v>2.5852564052136632E-3</v>
      </c>
      <c r="AG41" s="16">
        <v>1.8452799367009696E-3</v>
      </c>
      <c r="AH41" s="16">
        <v>7.9086186801227351E-4</v>
      </c>
      <c r="AI41" s="16">
        <v>1.3898373414423133E-3</v>
      </c>
      <c r="AJ41" s="16">
        <v>2.5043330480225899E-3</v>
      </c>
      <c r="AK41" s="16">
        <v>1.7805278607144243E-3</v>
      </c>
    </row>
    <row r="42" spans="1:37">
      <c r="B42">
        <v>0</v>
      </c>
      <c r="C42">
        <v>0</v>
      </c>
      <c r="D42">
        <v>0</v>
      </c>
      <c r="E42">
        <v>0</v>
      </c>
      <c r="F42">
        <v>0</v>
      </c>
      <c r="G42">
        <v>0</v>
      </c>
      <c r="H42">
        <v>3.5810417201960699E-4</v>
      </c>
      <c r="I42">
        <v>0</v>
      </c>
      <c r="J42">
        <v>0</v>
      </c>
      <c r="K42">
        <v>0</v>
      </c>
      <c r="L42">
        <v>0</v>
      </c>
      <c r="M42">
        <v>0</v>
      </c>
      <c r="N42">
        <v>0</v>
      </c>
      <c r="O42">
        <v>0</v>
      </c>
      <c r="P42">
        <v>0</v>
      </c>
      <c r="Q42">
        <v>0</v>
      </c>
      <c r="R42">
        <v>0</v>
      </c>
      <c r="U42" s="16">
        <v>8.4137199905556033E-4</v>
      </c>
      <c r="V42" s="16">
        <v>2.1535537429113456E-3</v>
      </c>
      <c r="W42" s="16">
        <v>1.7622402698332109E-3</v>
      </c>
      <c r="X42" s="16">
        <v>1.656145717662247E-3</v>
      </c>
      <c r="Y42" s="16">
        <v>1.9251116731948145E-3</v>
      </c>
      <c r="Z42" s="16">
        <v>2.0356053831093899E-3</v>
      </c>
      <c r="AA42" s="16">
        <v>8.9646991294289099E-4</v>
      </c>
      <c r="AB42" s="16">
        <v>1.8621454708233041E-3</v>
      </c>
      <c r="AC42" s="16">
        <v>2.4552791319427292E-3</v>
      </c>
      <c r="AD42" s="16">
        <v>1.8098459895485501E-3</v>
      </c>
      <c r="AE42" s="16">
        <v>1.8793855414195549E-3</v>
      </c>
      <c r="AF42" s="16">
        <v>2.0535122170766895E-3</v>
      </c>
      <c r="AG42" s="16">
        <v>1.5384014645668759E-3</v>
      </c>
      <c r="AH42" s="16">
        <v>6.9299325891797282E-4</v>
      </c>
      <c r="AI42" s="16">
        <v>1.2412696793449788E-3</v>
      </c>
      <c r="AJ42" s="16">
        <v>1.7805278607144243E-3</v>
      </c>
      <c r="AK42" s="16">
        <v>1.5611992203389809E-3</v>
      </c>
    </row>
    <row r="43" spans="1:37">
      <c r="B43">
        <v>0</v>
      </c>
      <c r="C43">
        <v>0</v>
      </c>
      <c r="D43">
        <v>0</v>
      </c>
      <c r="E43">
        <v>0</v>
      </c>
      <c r="F43">
        <v>0</v>
      </c>
      <c r="G43">
        <v>0</v>
      </c>
      <c r="H43">
        <v>0</v>
      </c>
      <c r="I43">
        <v>7.0138885240546896E-4</v>
      </c>
      <c r="J43">
        <v>0</v>
      </c>
      <c r="K43">
        <v>0</v>
      </c>
      <c r="L43">
        <v>0</v>
      </c>
      <c r="M43">
        <v>0</v>
      </c>
      <c r="N43">
        <v>0</v>
      </c>
      <c r="O43">
        <v>0</v>
      </c>
      <c r="P43">
        <v>0</v>
      </c>
      <c r="Q43">
        <v>0</v>
      </c>
      <c r="R43">
        <v>0</v>
      </c>
    </row>
    <row r="44" spans="1:37">
      <c r="B44">
        <v>0</v>
      </c>
      <c r="C44">
        <v>0</v>
      </c>
      <c r="D44">
        <v>0</v>
      </c>
      <c r="E44">
        <v>0</v>
      </c>
      <c r="F44">
        <v>0</v>
      </c>
      <c r="G44">
        <v>0</v>
      </c>
      <c r="H44">
        <v>0</v>
      </c>
      <c r="I44">
        <v>0</v>
      </c>
      <c r="J44">
        <v>1.06206017785507E-3</v>
      </c>
      <c r="K44">
        <v>0</v>
      </c>
      <c r="L44">
        <v>0</v>
      </c>
      <c r="M44">
        <v>0</v>
      </c>
      <c r="N44">
        <v>0</v>
      </c>
      <c r="O44">
        <v>0</v>
      </c>
      <c r="P44">
        <v>0</v>
      </c>
      <c r="Q44">
        <v>0</v>
      </c>
      <c r="R44">
        <v>0</v>
      </c>
      <c r="U44" t="s">
        <v>31</v>
      </c>
    </row>
    <row r="45" spans="1:37">
      <c r="B45">
        <v>0</v>
      </c>
      <c r="C45">
        <v>0</v>
      </c>
      <c r="D45">
        <v>0</v>
      </c>
      <c r="E45">
        <v>0</v>
      </c>
      <c r="F45">
        <v>0</v>
      </c>
      <c r="G45">
        <v>0</v>
      </c>
      <c r="H45">
        <v>0</v>
      </c>
      <c r="I45">
        <v>0</v>
      </c>
      <c r="J45">
        <v>0</v>
      </c>
      <c r="K45">
        <v>4.1200668583574602E-4</v>
      </c>
      <c r="L45">
        <v>0</v>
      </c>
      <c r="M45">
        <v>0</v>
      </c>
      <c r="N45">
        <v>0</v>
      </c>
      <c r="O45">
        <v>0</v>
      </c>
      <c r="P45">
        <v>0</v>
      </c>
      <c r="Q45">
        <v>0</v>
      </c>
      <c r="R45">
        <v>0</v>
      </c>
      <c r="U45" s="16">
        <f>U26-B9</f>
        <v>-1.1926223897340549E-18</v>
      </c>
    </row>
    <row r="46" spans="1:37">
      <c r="B46">
        <v>0</v>
      </c>
      <c r="C46">
        <v>0</v>
      </c>
      <c r="D46">
        <v>0</v>
      </c>
      <c r="E46">
        <v>0</v>
      </c>
      <c r="F46">
        <v>0</v>
      </c>
      <c r="G46">
        <v>0</v>
      </c>
      <c r="H46">
        <v>0</v>
      </c>
      <c r="I46">
        <v>0</v>
      </c>
      <c r="J46">
        <v>0</v>
      </c>
      <c r="K46">
        <v>0</v>
      </c>
      <c r="L46">
        <v>3.6554646827468E-4</v>
      </c>
      <c r="M46">
        <v>0</v>
      </c>
      <c r="N46">
        <v>0</v>
      </c>
      <c r="O46">
        <v>0</v>
      </c>
      <c r="P46">
        <v>0</v>
      </c>
      <c r="Q46">
        <v>0</v>
      </c>
      <c r="R46">
        <v>0</v>
      </c>
      <c r="V46" s="16">
        <f>V27-C10</f>
        <v>0</v>
      </c>
    </row>
    <row r="47" spans="1:37">
      <c r="B47">
        <v>0</v>
      </c>
      <c r="C47">
        <v>0</v>
      </c>
      <c r="D47">
        <v>0</v>
      </c>
      <c r="E47">
        <v>0</v>
      </c>
      <c r="F47">
        <v>0</v>
      </c>
      <c r="G47">
        <v>0</v>
      </c>
      <c r="H47">
        <v>0</v>
      </c>
      <c r="I47">
        <v>0</v>
      </c>
      <c r="J47">
        <v>0</v>
      </c>
      <c r="K47">
        <v>0</v>
      </c>
      <c r="L47">
        <v>0</v>
      </c>
      <c r="M47">
        <v>1.1196589965921299E-3</v>
      </c>
      <c r="N47">
        <v>0</v>
      </c>
      <c r="O47">
        <v>0</v>
      </c>
      <c r="P47">
        <v>0</v>
      </c>
      <c r="Q47">
        <v>0</v>
      </c>
      <c r="R47">
        <v>0</v>
      </c>
      <c r="W47" s="16">
        <f>W28-D11</f>
        <v>-9.540979117872439E-18</v>
      </c>
    </row>
    <row r="48" spans="1:37">
      <c r="B48">
        <v>0</v>
      </c>
      <c r="C48">
        <v>0</v>
      </c>
      <c r="D48">
        <v>0</v>
      </c>
      <c r="E48">
        <v>0</v>
      </c>
      <c r="F48">
        <v>0</v>
      </c>
      <c r="G48">
        <v>0</v>
      </c>
      <c r="H48">
        <v>0</v>
      </c>
      <c r="I48">
        <v>0</v>
      </c>
      <c r="J48">
        <v>0</v>
      </c>
      <c r="K48">
        <v>0</v>
      </c>
      <c r="L48">
        <v>0</v>
      </c>
      <c r="M48">
        <v>0</v>
      </c>
      <c r="N48">
        <v>2.6848910633198099E-4</v>
      </c>
      <c r="O48">
        <v>0</v>
      </c>
      <c r="P48">
        <v>0</v>
      </c>
      <c r="Q48">
        <v>0</v>
      </c>
      <c r="R48">
        <v>0</v>
      </c>
      <c r="X48" s="16">
        <f>X29-E12</f>
        <v>0</v>
      </c>
    </row>
    <row r="49" spans="1:37">
      <c r="B49">
        <v>0</v>
      </c>
      <c r="C49">
        <v>0</v>
      </c>
      <c r="D49">
        <v>0</v>
      </c>
      <c r="E49">
        <v>0</v>
      </c>
      <c r="F49">
        <v>0</v>
      </c>
      <c r="G49">
        <v>0</v>
      </c>
      <c r="H49">
        <v>0</v>
      </c>
      <c r="I49">
        <v>0</v>
      </c>
      <c r="J49">
        <v>0</v>
      </c>
      <c r="K49">
        <v>0</v>
      </c>
      <c r="L49">
        <v>0</v>
      </c>
      <c r="M49">
        <v>0</v>
      </c>
      <c r="N49">
        <v>0</v>
      </c>
      <c r="O49">
        <v>6.7355495613191402E-4</v>
      </c>
      <c r="P49">
        <v>0</v>
      </c>
      <c r="Q49">
        <v>0</v>
      </c>
      <c r="R49">
        <v>0</v>
      </c>
      <c r="Y49" s="16">
        <f>Y30-F13</f>
        <v>7.3725747729014302E-18</v>
      </c>
    </row>
    <row r="50" spans="1:37">
      <c r="B50">
        <v>0</v>
      </c>
      <c r="C50">
        <v>0</v>
      </c>
      <c r="D50">
        <v>0</v>
      </c>
      <c r="E50">
        <v>0</v>
      </c>
      <c r="F50">
        <v>0</v>
      </c>
      <c r="G50">
        <v>0</v>
      </c>
      <c r="H50">
        <v>0</v>
      </c>
      <c r="I50">
        <v>0</v>
      </c>
      <c r="J50">
        <v>0</v>
      </c>
      <c r="K50">
        <v>0</v>
      </c>
      <c r="L50">
        <v>0</v>
      </c>
      <c r="M50">
        <v>0</v>
      </c>
      <c r="N50">
        <v>0</v>
      </c>
      <c r="O50">
        <v>0</v>
      </c>
      <c r="P50">
        <v>3.9817474187444702E-4</v>
      </c>
      <c r="Q50">
        <v>0</v>
      </c>
      <c r="R50">
        <v>0</v>
      </c>
      <c r="Z50" s="16">
        <f>Z31-G14</f>
        <v>3.903127820947816E-18</v>
      </c>
    </row>
    <row r="51" spans="1:37">
      <c r="B51">
        <v>0</v>
      </c>
      <c r="C51">
        <v>0</v>
      </c>
      <c r="D51">
        <v>0</v>
      </c>
      <c r="E51">
        <v>0</v>
      </c>
      <c r="F51">
        <v>0</v>
      </c>
      <c r="G51">
        <v>0</v>
      </c>
      <c r="H51">
        <v>0</v>
      </c>
      <c r="I51">
        <v>0</v>
      </c>
      <c r="J51">
        <v>0</v>
      </c>
      <c r="K51">
        <v>0</v>
      </c>
      <c r="L51">
        <v>0</v>
      </c>
      <c r="M51">
        <v>0</v>
      </c>
      <c r="N51">
        <v>0</v>
      </c>
      <c r="O51">
        <v>0</v>
      </c>
      <c r="P51">
        <v>0</v>
      </c>
      <c r="Q51">
        <v>1.9968198039820601E-4</v>
      </c>
      <c r="R51">
        <v>0</v>
      </c>
      <c r="AA51" s="16">
        <f>AA32-H15</f>
        <v>-1.6263032587282567E-18</v>
      </c>
    </row>
    <row r="52" spans="1:37">
      <c r="B52">
        <v>0</v>
      </c>
      <c r="C52">
        <v>0</v>
      </c>
      <c r="D52">
        <v>0</v>
      </c>
      <c r="E52">
        <v>0</v>
      </c>
      <c r="F52">
        <v>0</v>
      </c>
      <c r="G52">
        <v>0</v>
      </c>
      <c r="H52">
        <v>0</v>
      </c>
      <c r="I52">
        <v>0</v>
      </c>
      <c r="J52">
        <v>0</v>
      </c>
      <c r="K52">
        <v>0</v>
      </c>
      <c r="L52">
        <v>0</v>
      </c>
      <c r="M52">
        <v>0</v>
      </c>
      <c r="N52">
        <v>0</v>
      </c>
      <c r="O52">
        <v>0</v>
      </c>
      <c r="P52">
        <v>0</v>
      </c>
      <c r="Q52">
        <v>0</v>
      </c>
      <c r="R52" s="6">
        <v>5.9042093383136498E-5</v>
      </c>
      <c r="AB52" s="16">
        <f>AB33-I16</f>
        <v>0</v>
      </c>
    </row>
    <row r="53" spans="1:37">
      <c r="AC53" s="16">
        <f>AC34-J17</f>
        <v>-1.9081958235744878E-17</v>
      </c>
    </row>
    <row r="54" spans="1:37">
      <c r="B54" t="s">
        <v>294</v>
      </c>
      <c r="AD54" s="16">
        <f>AD35-K18</f>
        <v>-1.1709383462843448E-17</v>
      </c>
    </row>
    <row r="55" spans="1:37">
      <c r="B55" t="s">
        <v>76</v>
      </c>
      <c r="C55" t="s">
        <v>230</v>
      </c>
      <c r="D55" t="s">
        <v>231</v>
      </c>
      <c r="E55" t="s">
        <v>267</v>
      </c>
      <c r="AE55" s="16">
        <f>AE36-L19</f>
        <v>8.6736173798840355E-18</v>
      </c>
    </row>
    <row r="56" spans="1:37">
      <c r="C56" t="s">
        <v>295</v>
      </c>
      <c r="AF56" s="16">
        <f>AF37-M20</f>
        <v>-6.9388939039072284E-18</v>
      </c>
    </row>
    <row r="57" spans="1:37">
      <c r="A57" t="s">
        <v>76</v>
      </c>
      <c r="B57">
        <v>1.52807897175141E-3</v>
      </c>
      <c r="C57" s="65">
        <v>4.20661265536723E-4</v>
      </c>
      <c r="D57">
        <v>1.4421853107344601E-4</v>
      </c>
      <c r="E57" s="6">
        <v>1.47247740112995E-5</v>
      </c>
      <c r="AG57" s="16">
        <f>AG38-N21</f>
        <v>0</v>
      </c>
    </row>
    <row r="58" spans="1:37">
      <c r="A58" t="s">
        <v>230</v>
      </c>
      <c r="B58">
        <v>4.20661265536723E-4</v>
      </c>
      <c r="C58">
        <v>4.6467300564971803E-4</v>
      </c>
      <c r="D58" s="6">
        <v>2.1894011299435001E-5</v>
      </c>
      <c r="E58" s="6">
        <v>9.3184887005649697E-5</v>
      </c>
      <c r="AH58" s="16">
        <f>AH39-O22</f>
        <v>-3.903127820947816E-18</v>
      </c>
    </row>
    <row r="59" spans="1:37">
      <c r="A59" t="s">
        <v>231</v>
      </c>
      <c r="B59">
        <v>1.4421853107344601E-4</v>
      </c>
      <c r="C59" s="6">
        <v>2.1894011299435001E-5</v>
      </c>
      <c r="D59">
        <v>3.3036802259886998E-4</v>
      </c>
      <c r="E59" s="6">
        <v>-1.3615480225988599E-5</v>
      </c>
      <c r="AI59" s="16">
        <f>AI40-P23</f>
        <v>-4.9873299934333204E-18</v>
      </c>
    </row>
    <row r="60" spans="1:37">
      <c r="A60" t="s">
        <v>267</v>
      </c>
      <c r="B60" s="6">
        <v>1.47247740112995E-5</v>
      </c>
      <c r="C60" s="6">
        <v>9.3184887005649697E-5</v>
      </c>
      <c r="D60" s="6">
        <v>-1.3615480225988599E-5</v>
      </c>
      <c r="E60">
        <v>6.0044179378531098E-4</v>
      </c>
      <c r="AJ60" s="16">
        <f>AJ41-Q24</f>
        <v>-9.9746599868666408E-18</v>
      </c>
    </row>
    <row r="61" spans="1:37">
      <c r="AK61" s="16">
        <f>AK42-R25</f>
        <v>0</v>
      </c>
    </row>
    <row r="62" spans="1:37">
      <c r="B62" t="s">
        <v>296</v>
      </c>
    </row>
    <row r="63" spans="1:37">
      <c r="B63">
        <v>1</v>
      </c>
      <c r="C63">
        <v>1</v>
      </c>
      <c r="D63">
        <v>1</v>
      </c>
      <c r="E63">
        <v>1</v>
      </c>
      <c r="F63">
        <v>1</v>
      </c>
      <c r="G63">
        <v>1</v>
      </c>
      <c r="H63">
        <v>1</v>
      </c>
      <c r="I63">
        <v>1</v>
      </c>
      <c r="J63">
        <v>1</v>
      </c>
      <c r="K63">
        <v>1</v>
      </c>
      <c r="L63">
        <v>1</v>
      </c>
      <c r="M63">
        <v>1</v>
      </c>
      <c r="N63">
        <v>1</v>
      </c>
      <c r="O63">
        <v>1</v>
      </c>
      <c r="P63">
        <v>1</v>
      </c>
      <c r="Q63">
        <v>1</v>
      </c>
      <c r="R63">
        <v>1</v>
      </c>
    </row>
    <row r="65" spans="1:10">
      <c r="B65" t="s">
        <v>297</v>
      </c>
    </row>
    <row r="66" spans="1:10">
      <c r="C66" s="65">
        <f>_xlfn.COVARIANCE.S(B68:B127,C68:C127)</f>
        <v>4.2066126553672316E-4</v>
      </c>
      <c r="J66" s="65">
        <f>VAR(J68:J127)</f>
        <v>3.4530538326066573E-4</v>
      </c>
    </row>
    <row r="67" spans="1:10">
      <c r="B67" t="s">
        <v>76</v>
      </c>
      <c r="C67" t="s">
        <v>230</v>
      </c>
      <c r="D67" t="s">
        <v>231</v>
      </c>
      <c r="E67" t="s">
        <v>267</v>
      </c>
      <c r="F67" t="s">
        <v>298</v>
      </c>
      <c r="J67" t="s">
        <v>299</v>
      </c>
    </row>
    <row r="68" spans="1:10">
      <c r="A68">
        <v>201001</v>
      </c>
      <c r="B68">
        <v>-3.3599999999999998E-2</v>
      </c>
      <c r="C68">
        <v>2.0999999999999999E-3</v>
      </c>
      <c r="D68">
        <v>6.0000000000000001E-3</v>
      </c>
      <c r="E68">
        <v>-5.3400000000000003E-2</v>
      </c>
      <c r="F68">
        <v>-2.06E-2</v>
      </c>
      <c r="H68" s="65">
        <f t="array" ref="H68:H72">TRANSPOSE(LINEST(F68:F127,B68:E127,TRUE))</f>
        <v>0.22663246812223267</v>
      </c>
      <c r="J68">
        <f>F68-$H$72-$H$71*B68-$H$70*C68-$H$69*D68-$H$68*E68</f>
        <v>1.2067895675789959E-2</v>
      </c>
    </row>
    <row r="69" spans="1:10">
      <c r="A69">
        <v>201002</v>
      </c>
      <c r="B69">
        <v>3.4000000000000002E-2</v>
      </c>
      <c r="C69">
        <v>1.44E-2</v>
      </c>
      <c r="D69">
        <v>2.7300000000000001E-2</v>
      </c>
      <c r="E69">
        <v>3.6200000000000003E-2</v>
      </c>
      <c r="F69">
        <v>1.8599999999999998E-2</v>
      </c>
      <c r="H69" s="65">
        <v>-0.12239574854220948</v>
      </c>
      <c r="J69">
        <f t="shared" ref="J69:J127" si="1">F69-$H$72-$H$71*B69-$H$70*C69-$H$69*D69-$H$68*E69</f>
        <v>-6.4875027952288715E-3</v>
      </c>
    </row>
    <row r="70" spans="1:10">
      <c r="A70">
        <v>201003</v>
      </c>
      <c r="B70">
        <v>6.3100000000000003E-2</v>
      </c>
      <c r="C70">
        <v>1.5800000000000002E-2</v>
      </c>
      <c r="D70">
        <v>2.0500000000000001E-2</v>
      </c>
      <c r="E70">
        <v>3.73E-2</v>
      </c>
      <c r="F70">
        <v>5.0500000000000003E-2</v>
      </c>
      <c r="H70" s="65">
        <v>-0.39292381127564718</v>
      </c>
      <c r="J70">
        <f t="shared" si="1"/>
        <v>5.5574321377208618E-3</v>
      </c>
    </row>
    <row r="71" spans="1:10">
      <c r="A71">
        <v>201004</v>
      </c>
      <c r="B71">
        <v>0.02</v>
      </c>
      <c r="C71">
        <v>4.9299999999999997E-2</v>
      </c>
      <c r="D71">
        <v>3.1899999999999998E-2</v>
      </c>
      <c r="E71">
        <v>3.1399999999999997E-2</v>
      </c>
      <c r="F71">
        <v>-1.29E-2</v>
      </c>
      <c r="H71" s="65">
        <v>0.66404026109328851</v>
      </c>
      <c r="J71">
        <f t="shared" si="1"/>
        <v>-1.3327041836121864E-2</v>
      </c>
    </row>
    <row r="72" spans="1:10">
      <c r="A72">
        <v>201005</v>
      </c>
      <c r="B72">
        <v>-7.8899999999999998E-2</v>
      </c>
      <c r="C72">
        <v>-8.0000000000000004E-4</v>
      </c>
      <c r="D72">
        <v>-2.35E-2</v>
      </c>
      <c r="E72">
        <v>-2.0999999999999999E-3</v>
      </c>
      <c r="F72">
        <v>-4.82E-2</v>
      </c>
      <c r="H72" s="65">
        <v>3.3055453896038739E-3</v>
      </c>
      <c r="J72">
        <f t="shared" si="1"/>
        <v>-1.8274797460491674E-3</v>
      </c>
    </row>
    <row r="73" spans="1:10">
      <c r="A73">
        <v>201006</v>
      </c>
      <c r="B73">
        <v>-5.5599999999999997E-2</v>
      </c>
      <c r="C73">
        <v>-2.12E-2</v>
      </c>
      <c r="D73">
        <v>-4.2799999999999998E-2</v>
      </c>
      <c r="E73">
        <v>-0.03</v>
      </c>
      <c r="F73">
        <v>-1.9099999999999999E-2</v>
      </c>
      <c r="J73">
        <f t="shared" si="1"/>
        <v>7.7455443341996628E-3</v>
      </c>
    </row>
    <row r="74" spans="1:10">
      <c r="A74">
        <v>201007</v>
      </c>
      <c r="B74">
        <v>6.93E-2</v>
      </c>
      <c r="C74">
        <v>2.7000000000000001E-3</v>
      </c>
      <c r="D74">
        <v>8.9999999999999998E-4</v>
      </c>
      <c r="E74">
        <v>1.9E-2</v>
      </c>
      <c r="F74">
        <v>6.6699999999999995E-2</v>
      </c>
      <c r="J74">
        <f t="shared" si="1"/>
        <v>1.4241498086441047E-2</v>
      </c>
    </row>
    <row r="75" spans="1:10">
      <c r="A75">
        <v>201008</v>
      </c>
      <c r="B75">
        <v>-4.7699999999999999E-2</v>
      </c>
      <c r="C75">
        <v>-3.0200000000000001E-2</v>
      </c>
      <c r="D75">
        <v>-1.4E-2</v>
      </c>
      <c r="E75">
        <v>-1.1000000000000001E-3</v>
      </c>
      <c r="F75">
        <v>-6.8999999999999999E-3</v>
      </c>
      <c r="J75">
        <f t="shared" si="1"/>
        <v>8.1386311993649641E-3</v>
      </c>
    </row>
    <row r="76" spans="1:10">
      <c r="A76">
        <v>201009</v>
      </c>
      <c r="B76">
        <v>9.5399999999999999E-2</v>
      </c>
      <c r="C76">
        <v>3.8600000000000002E-2</v>
      </c>
      <c r="D76">
        <v>-2.8500000000000001E-2</v>
      </c>
      <c r="E76">
        <v>1.34E-2</v>
      </c>
      <c r="F76">
        <v>3.15E-2</v>
      </c>
      <c r="J76">
        <f t="shared" si="1"/>
        <v>-2.6513281088954496E-2</v>
      </c>
    </row>
    <row r="77" spans="1:10">
      <c r="A77">
        <v>201010</v>
      </c>
      <c r="B77">
        <v>3.8800000000000001E-2</v>
      </c>
      <c r="C77">
        <v>1.0500000000000001E-2</v>
      </c>
      <c r="D77">
        <v>-2.2200000000000001E-2</v>
      </c>
      <c r="E77">
        <v>1.5900000000000001E-2</v>
      </c>
      <c r="F77">
        <v>4.0099999999999997E-2</v>
      </c>
      <c r="J77">
        <f t="shared" si="1"/>
        <v>8.8347506375902694E-3</v>
      </c>
    </row>
    <row r="78" spans="1:10">
      <c r="A78">
        <v>201011</v>
      </c>
      <c r="B78">
        <v>6.0000000000000001E-3</v>
      </c>
      <c r="C78">
        <v>3.6700000000000003E-2</v>
      </c>
      <c r="D78">
        <v>-5.8999999999999999E-3</v>
      </c>
      <c r="E78">
        <v>2.5100000000000001E-2</v>
      </c>
      <c r="F78">
        <v>-1.6999999999999999E-3</v>
      </c>
      <c r="J78">
        <f t="shared" si="1"/>
        <v>-9.8009294861442758E-4</v>
      </c>
    </row>
    <row r="79" spans="1:10">
      <c r="A79">
        <v>201012</v>
      </c>
      <c r="B79">
        <v>6.8199999999999997E-2</v>
      </c>
      <c r="C79">
        <v>7.7999999999999996E-3</v>
      </c>
      <c r="D79">
        <v>3.3599999999999998E-2</v>
      </c>
      <c r="E79">
        <v>-3.1899999999999998E-2</v>
      </c>
      <c r="F79">
        <v>4.5499999999999999E-2</v>
      </c>
      <c r="J79">
        <f t="shared" si="1"/>
        <v>1.1313787415901356E-2</v>
      </c>
    </row>
    <row r="80" spans="1:10">
      <c r="A80">
        <v>201101</v>
      </c>
      <c r="B80">
        <v>1.9900000000000001E-2</v>
      </c>
      <c r="C80">
        <v>-2.4400000000000002E-2</v>
      </c>
      <c r="D80">
        <v>7.0000000000000001E-3</v>
      </c>
      <c r="E80">
        <v>-2.3E-3</v>
      </c>
      <c r="F80">
        <v>-1.9599999999999999E-2</v>
      </c>
      <c r="J80">
        <f t="shared" si="1"/>
        <v>-4.4329262664009508E-2</v>
      </c>
    </row>
    <row r="81" spans="1:10">
      <c r="A81">
        <v>201102</v>
      </c>
      <c r="B81">
        <v>3.49E-2</v>
      </c>
      <c r="C81">
        <v>1.5599999999999999E-2</v>
      </c>
      <c r="D81">
        <v>1.7100000000000001E-2</v>
      </c>
      <c r="E81">
        <v>2.0500000000000001E-2</v>
      </c>
      <c r="F81">
        <v>2.9499999999999998E-2</v>
      </c>
      <c r="J81">
        <f t="shared" si="1"/>
        <v>6.5960626577064637E-3</v>
      </c>
    </row>
    <row r="82" spans="1:10">
      <c r="A82">
        <v>201103</v>
      </c>
      <c r="B82">
        <v>4.4999999999999997E-3</v>
      </c>
      <c r="C82">
        <v>2.7E-2</v>
      </c>
      <c r="D82">
        <v>-1.1599999999999999E-2</v>
      </c>
      <c r="E82">
        <v>3.5900000000000001E-2</v>
      </c>
      <c r="F82">
        <v>2.2499999999999999E-2</v>
      </c>
      <c r="J82">
        <f t="shared" si="1"/>
        <v>1.725932005124102E-2</v>
      </c>
    </row>
    <row r="83" spans="1:10">
      <c r="A83">
        <v>201104</v>
      </c>
      <c r="B83">
        <v>2.9000000000000001E-2</v>
      </c>
      <c r="C83">
        <v>-3.5999999999999999E-3</v>
      </c>
      <c r="D83">
        <v>-2.1700000000000001E-2</v>
      </c>
      <c r="E83">
        <v>8.0000000000000004E-4</v>
      </c>
      <c r="F83">
        <v>4.07E-2</v>
      </c>
      <c r="J83">
        <f t="shared" si="1"/>
        <v>1.3885467600234694E-2</v>
      </c>
    </row>
    <row r="84" spans="1:10">
      <c r="A84">
        <v>201105</v>
      </c>
      <c r="B84">
        <v>-1.2699999999999999E-2</v>
      </c>
      <c r="C84">
        <v>-6.4000000000000003E-3</v>
      </c>
      <c r="D84">
        <v>-2.07E-2</v>
      </c>
      <c r="E84">
        <v>-6.1000000000000004E-3</v>
      </c>
      <c r="F84">
        <v>1.7600000000000001E-2</v>
      </c>
      <c r="J84">
        <f t="shared" si="1"/>
        <v>1.906191959483863E-2</v>
      </c>
    </row>
    <row r="85" spans="1:10">
      <c r="A85">
        <v>201106</v>
      </c>
      <c r="B85">
        <v>-1.7500000000000002E-2</v>
      </c>
      <c r="C85">
        <v>-1.2999999999999999E-3</v>
      </c>
      <c r="D85">
        <v>-2.3E-3</v>
      </c>
      <c r="E85">
        <v>1.7600000000000001E-2</v>
      </c>
      <c r="F85">
        <v>-1E-4</v>
      </c>
      <c r="J85">
        <f t="shared" si="1"/>
        <v>3.4341165642719574E-3</v>
      </c>
    </row>
    <row r="86" spans="1:10">
      <c r="A86">
        <v>201107</v>
      </c>
      <c r="B86">
        <v>-2.3599999999999999E-2</v>
      </c>
      <c r="C86">
        <v>-1.43E-2</v>
      </c>
      <c r="D86">
        <v>-1.14E-2</v>
      </c>
      <c r="E86">
        <v>4.0000000000000002E-4</v>
      </c>
      <c r="F86">
        <v>-1.7000000000000001E-2</v>
      </c>
      <c r="J86">
        <f t="shared" si="1"/>
        <v>-1.1738970249674104E-2</v>
      </c>
    </row>
    <row r="87" spans="1:10">
      <c r="A87">
        <v>201108</v>
      </c>
      <c r="B87">
        <v>-5.9900000000000002E-2</v>
      </c>
      <c r="C87">
        <v>-3.3000000000000002E-2</v>
      </c>
      <c r="D87">
        <v>-1.5699999999999999E-2</v>
      </c>
      <c r="E87">
        <v>-3.5000000000000001E-3</v>
      </c>
      <c r="F87">
        <v>-3.0000000000000001E-3</v>
      </c>
      <c r="J87">
        <f t="shared" si="1"/>
        <v>1.9375580864102879E-2</v>
      </c>
    </row>
    <row r="88" spans="1:10">
      <c r="A88">
        <v>201109</v>
      </c>
      <c r="B88">
        <v>-7.5899999999999995E-2</v>
      </c>
      <c r="C88">
        <v>-3.7199999999999997E-2</v>
      </c>
      <c r="D88">
        <v>-9.9000000000000008E-3</v>
      </c>
      <c r="E88">
        <v>-2.5499999999999998E-2</v>
      </c>
      <c r="F88">
        <v>-4.3799999999999999E-2</v>
      </c>
      <c r="J88">
        <f t="shared" si="1"/>
        <v>-6.7542453255282943E-3</v>
      </c>
    </row>
    <row r="89" spans="1:10">
      <c r="A89">
        <v>201110</v>
      </c>
      <c r="B89">
        <v>0.1135</v>
      </c>
      <c r="C89">
        <v>3.5900000000000001E-2</v>
      </c>
      <c r="D89">
        <v>-9.1999999999999998E-3</v>
      </c>
      <c r="E89">
        <v>-1.41E-2</v>
      </c>
      <c r="F89">
        <v>4.07E-2</v>
      </c>
      <c r="J89">
        <f t="shared" si="1"/>
        <v>-2.1798673284961243E-2</v>
      </c>
    </row>
    <row r="90" spans="1:10">
      <c r="A90">
        <v>201111</v>
      </c>
      <c r="B90">
        <v>-2.8E-3</v>
      </c>
      <c r="C90">
        <v>-2.5999999999999999E-3</v>
      </c>
      <c r="D90">
        <v>-1.6000000000000001E-3</v>
      </c>
      <c r="E90">
        <v>3.9699999999999999E-2</v>
      </c>
      <c r="F90">
        <v>6.1999999999999998E-3</v>
      </c>
      <c r="J90">
        <f t="shared" si="1"/>
        <v>-5.4609767499795205E-3</v>
      </c>
    </row>
    <row r="91" spans="1:10">
      <c r="A91">
        <v>201112</v>
      </c>
      <c r="B91">
        <v>7.4000000000000003E-3</v>
      </c>
      <c r="C91">
        <v>-5.7000000000000002E-3</v>
      </c>
      <c r="D91">
        <v>1.54E-2</v>
      </c>
      <c r="E91">
        <v>1.8800000000000001E-2</v>
      </c>
      <c r="F91">
        <v>2.1299999999999999E-2</v>
      </c>
      <c r="J91">
        <f t="shared" si="1"/>
        <v>8.4650950808866521E-3</v>
      </c>
    </row>
    <row r="92" spans="1:10">
      <c r="A92">
        <v>201201</v>
      </c>
      <c r="B92">
        <v>5.0500000000000003E-2</v>
      </c>
      <c r="C92">
        <v>2.53E-2</v>
      </c>
      <c r="D92">
        <v>-2.1600000000000001E-2</v>
      </c>
      <c r="E92">
        <v>-7.9399999999999998E-2</v>
      </c>
      <c r="F92">
        <v>6.0000000000000001E-3</v>
      </c>
      <c r="J92">
        <f t="shared" si="1"/>
        <v>-5.5477363491475279E-3</v>
      </c>
    </row>
    <row r="93" spans="1:10">
      <c r="A93">
        <v>201202</v>
      </c>
      <c r="B93">
        <v>4.4200000000000003E-2</v>
      </c>
      <c r="C93">
        <v>-1.6400000000000001E-2</v>
      </c>
      <c r="D93">
        <v>4.0000000000000002E-4</v>
      </c>
      <c r="E93">
        <v>-3.8E-3</v>
      </c>
      <c r="F93">
        <v>9.5999999999999992E-3</v>
      </c>
      <c r="J93">
        <f t="shared" si="1"/>
        <v>-2.8589913756566478E-2</v>
      </c>
    </row>
    <row r="94" spans="1:10">
      <c r="A94">
        <v>201203</v>
      </c>
      <c r="B94">
        <v>3.1099999999999999E-2</v>
      </c>
      <c r="C94">
        <v>-2.3999999999999998E-3</v>
      </c>
      <c r="D94">
        <v>-5.9999999999999995E-4</v>
      </c>
      <c r="E94">
        <v>1.4500000000000001E-2</v>
      </c>
      <c r="F94">
        <v>3.7400000000000003E-2</v>
      </c>
      <c r="J94">
        <f t="shared" si="1"/>
        <v>9.1401771064355992E-3</v>
      </c>
    </row>
    <row r="95" spans="1:10">
      <c r="A95">
        <v>201204</v>
      </c>
      <c r="B95">
        <v>-8.5000000000000006E-3</v>
      </c>
      <c r="C95">
        <v>-6.1999999999999998E-3</v>
      </c>
      <c r="D95">
        <v>-1.6999999999999999E-3</v>
      </c>
      <c r="E95">
        <v>3.8100000000000002E-2</v>
      </c>
      <c r="F95">
        <v>8.6999999999999994E-3</v>
      </c>
      <c r="J95">
        <f t="shared" si="1"/>
        <v>-2.4010060819875528E-4</v>
      </c>
    </row>
    <row r="96" spans="1:10">
      <c r="A96">
        <v>201205</v>
      </c>
      <c r="B96">
        <v>-6.1899999999999997E-2</v>
      </c>
      <c r="C96">
        <v>-1.1999999999999999E-3</v>
      </c>
      <c r="D96">
        <v>1.1000000000000001E-3</v>
      </c>
      <c r="E96">
        <v>6.6400000000000001E-2</v>
      </c>
      <c r="F96">
        <v>-1.4E-2</v>
      </c>
      <c r="J96">
        <f t="shared" si="1"/>
        <v>8.4132776386200876E-3</v>
      </c>
    </row>
    <row r="97" spans="1:10">
      <c r="A97">
        <v>201206</v>
      </c>
      <c r="B97">
        <v>3.8899999999999997E-2</v>
      </c>
      <c r="C97">
        <v>8.2000000000000007E-3</v>
      </c>
      <c r="D97">
        <v>4.7999999999999996E-3</v>
      </c>
      <c r="E97">
        <v>-1.1599999999999999E-2</v>
      </c>
      <c r="F97">
        <v>3.8600000000000002E-2</v>
      </c>
      <c r="J97">
        <f t="shared" si="1"/>
        <v>1.5901699929548017E-2</v>
      </c>
    </row>
    <row r="98" spans="1:10">
      <c r="A98">
        <v>201207</v>
      </c>
      <c r="B98">
        <v>7.9000000000000008E-3</v>
      </c>
      <c r="C98">
        <v>-2.5999999999999999E-2</v>
      </c>
      <c r="D98">
        <v>2.0000000000000001E-4</v>
      </c>
      <c r="E98">
        <v>3.0599999999999999E-2</v>
      </c>
      <c r="F98">
        <v>3.5000000000000001E-3</v>
      </c>
      <c r="J98">
        <f t="shared" si="1"/>
        <v>-2.2177956920239557E-2</v>
      </c>
    </row>
    <row r="99" spans="1:10">
      <c r="A99">
        <v>201208</v>
      </c>
      <c r="B99">
        <v>2.5499999999999998E-2</v>
      </c>
      <c r="C99">
        <v>7.1000000000000004E-3</v>
      </c>
      <c r="D99">
        <v>5.4999999999999997E-3</v>
      </c>
      <c r="E99">
        <v>-2.46E-2</v>
      </c>
      <c r="F99">
        <v>-1.1999999999999999E-3</v>
      </c>
      <c r="J99">
        <f t="shared" si="1"/>
        <v>-1.240047765463656E-2</v>
      </c>
    </row>
    <row r="100" spans="1:10">
      <c r="A100">
        <v>201209</v>
      </c>
      <c r="B100">
        <v>2.7300000000000001E-2</v>
      </c>
      <c r="C100">
        <v>4.8999999999999998E-3</v>
      </c>
      <c r="D100">
        <v>1.5699999999999999E-2</v>
      </c>
      <c r="E100">
        <v>-1.0200000000000001E-2</v>
      </c>
      <c r="F100">
        <v>1.1299999999999999E-2</v>
      </c>
      <c r="J100">
        <f t="shared" si="1"/>
        <v>-3.9752534152405188E-3</v>
      </c>
    </row>
    <row r="101" spans="1:10">
      <c r="A101">
        <v>201210</v>
      </c>
      <c r="B101">
        <v>-1.7600000000000001E-2</v>
      </c>
      <c r="C101">
        <v>-1.0699999999999999E-2</v>
      </c>
      <c r="D101">
        <v>4.1399999999999999E-2</v>
      </c>
      <c r="E101">
        <v>1E-3</v>
      </c>
      <c r="F101">
        <v>-1.7999999999999999E-2</v>
      </c>
      <c r="J101">
        <f t="shared" si="1"/>
        <v>-8.9821700534861784E-3</v>
      </c>
    </row>
    <row r="102" spans="1:10">
      <c r="A102">
        <v>201211</v>
      </c>
      <c r="B102">
        <v>7.7999999999999996E-3</v>
      </c>
      <c r="C102">
        <v>6.7000000000000002E-3</v>
      </c>
      <c r="D102">
        <v>-1.0999999999999999E-2</v>
      </c>
      <c r="E102">
        <v>3.3E-3</v>
      </c>
      <c r="F102">
        <v>3.4000000000000002E-2</v>
      </c>
      <c r="J102">
        <f t="shared" si="1"/>
        <v>2.6053289730647647E-2</v>
      </c>
    </row>
    <row r="103" spans="1:10">
      <c r="A103">
        <v>201212</v>
      </c>
      <c r="B103">
        <v>1.18E-2</v>
      </c>
      <c r="C103">
        <v>1.6199999999999999E-2</v>
      </c>
      <c r="D103">
        <v>3.2500000000000001E-2</v>
      </c>
      <c r="E103">
        <v>-2.9600000000000001E-2</v>
      </c>
      <c r="F103">
        <v>-1.24E-2</v>
      </c>
      <c r="J103">
        <f t="shared" si="1"/>
        <v>-6.4896718437993011E-3</v>
      </c>
    </row>
    <row r="104" spans="1:10">
      <c r="A104">
        <v>201301</v>
      </c>
      <c r="B104">
        <v>5.57E-2</v>
      </c>
      <c r="C104">
        <v>4.7000000000000002E-3</v>
      </c>
      <c r="D104">
        <v>1.3100000000000001E-2</v>
      </c>
      <c r="E104">
        <v>-1.9099999999999999E-2</v>
      </c>
      <c r="F104">
        <v>5.3600000000000002E-2</v>
      </c>
      <c r="J104">
        <f t="shared" si="1"/>
        <v>2.1086218427533086E-2</v>
      </c>
    </row>
    <row r="105" spans="1:10">
      <c r="A105">
        <v>201302</v>
      </c>
      <c r="B105">
        <v>1.29E-2</v>
      </c>
      <c r="C105">
        <v>-3.8999999999999998E-3</v>
      </c>
      <c r="D105">
        <v>2.8999999999999998E-3</v>
      </c>
      <c r="E105">
        <v>1.47E-2</v>
      </c>
      <c r="F105">
        <v>3.9899999999999998E-2</v>
      </c>
      <c r="J105">
        <f t="shared" si="1"/>
        <v>2.3519382767693262E-2</v>
      </c>
    </row>
    <row r="106" spans="1:10">
      <c r="A106">
        <v>201303</v>
      </c>
      <c r="B106">
        <v>4.0300000000000002E-2</v>
      </c>
      <c r="C106">
        <v>8.3000000000000001E-3</v>
      </c>
      <c r="D106">
        <v>-5.9999999999999995E-4</v>
      </c>
      <c r="E106">
        <v>2.0899999999999998E-2</v>
      </c>
      <c r="F106">
        <v>6.2799999999999995E-2</v>
      </c>
      <c r="J106">
        <f t="shared" si="1"/>
        <v>3.1184843689044478E-2</v>
      </c>
    </row>
    <row r="107" spans="1:10">
      <c r="A107">
        <v>201304</v>
      </c>
      <c r="B107">
        <v>1.5599999999999999E-2</v>
      </c>
      <c r="C107">
        <v>-2.4E-2</v>
      </c>
      <c r="D107">
        <v>4.1000000000000003E-3</v>
      </c>
      <c r="E107">
        <v>3.5000000000000001E-3</v>
      </c>
      <c r="F107">
        <v>2.86E-2</v>
      </c>
      <c r="J107">
        <f t="shared" si="1"/>
        <v>5.2138639973205387E-3</v>
      </c>
    </row>
    <row r="108" spans="1:10">
      <c r="A108">
        <v>201305</v>
      </c>
      <c r="B108">
        <v>2.8000000000000001E-2</v>
      </c>
      <c r="C108">
        <v>1.95E-2</v>
      </c>
      <c r="D108">
        <v>1.32E-2</v>
      </c>
      <c r="E108">
        <v>-1.8800000000000001E-2</v>
      </c>
      <c r="F108">
        <v>-2.93E-2</v>
      </c>
      <c r="J108">
        <f t="shared" si="1"/>
        <v>-3.7660344098885697E-2</v>
      </c>
    </row>
    <row r="109" spans="1:10">
      <c r="A109">
        <v>201306</v>
      </c>
      <c r="B109">
        <v>-1.2E-2</v>
      </c>
      <c r="C109">
        <v>1.23E-2</v>
      </c>
      <c r="D109">
        <v>-4.4000000000000003E-3</v>
      </c>
      <c r="E109">
        <v>6.6E-3</v>
      </c>
      <c r="F109">
        <v>7.7000000000000002E-3</v>
      </c>
      <c r="J109">
        <f t="shared" si="1"/>
        <v>1.5161585039013593E-2</v>
      </c>
    </row>
    <row r="110" spans="1:10">
      <c r="A110">
        <v>201307</v>
      </c>
      <c r="B110">
        <v>5.6500000000000002E-2</v>
      </c>
      <c r="C110">
        <v>1.8700000000000001E-2</v>
      </c>
      <c r="D110">
        <v>7.4000000000000003E-3</v>
      </c>
      <c r="E110">
        <v>1.72E-2</v>
      </c>
      <c r="F110">
        <v>3.2000000000000001E-2</v>
      </c>
      <c r="J110">
        <f t="shared" si="1"/>
        <v>-4.4684947830101246E-3</v>
      </c>
    </row>
    <row r="111" spans="1:10">
      <c r="A111">
        <v>201308</v>
      </c>
      <c r="B111">
        <v>-2.7099999999999999E-2</v>
      </c>
      <c r="C111">
        <v>2.8999999999999998E-3</v>
      </c>
      <c r="D111">
        <v>-2.46E-2</v>
      </c>
      <c r="E111">
        <v>6.9999999999999999E-4</v>
      </c>
      <c r="F111">
        <v>-3.7900000000000003E-2</v>
      </c>
      <c r="J111">
        <f t="shared" si="1"/>
        <v>-2.5240153403100301E-2</v>
      </c>
    </row>
    <row r="112" spans="1:10">
      <c r="A112">
        <v>201309</v>
      </c>
      <c r="B112">
        <v>3.7699999999999997E-2</v>
      </c>
      <c r="C112">
        <v>2.8500000000000001E-2</v>
      </c>
      <c r="D112">
        <v>-1.5900000000000001E-2</v>
      </c>
      <c r="E112">
        <v>2.9899999999999999E-2</v>
      </c>
      <c r="F112">
        <v>6.7999999999999996E-3</v>
      </c>
      <c r="J112">
        <f t="shared" si="1"/>
        <v>-1.9063937810140791E-2</v>
      </c>
    </row>
    <row r="113" spans="1:10">
      <c r="A113">
        <v>201310</v>
      </c>
      <c r="B113">
        <v>4.1799999999999997E-2</v>
      </c>
      <c r="C113">
        <v>-1.5699999999999999E-2</v>
      </c>
      <c r="D113">
        <v>1.2999999999999999E-2</v>
      </c>
      <c r="E113">
        <v>2E-3</v>
      </c>
      <c r="F113">
        <v>4.9000000000000002E-2</v>
      </c>
      <c r="J113">
        <f t="shared" si="1"/>
        <v>1.2906547654473265E-2</v>
      </c>
    </row>
    <row r="114" spans="1:10">
      <c r="A114">
        <v>201311</v>
      </c>
      <c r="B114">
        <v>3.1199999999999999E-2</v>
      </c>
      <c r="C114">
        <v>1.34E-2</v>
      </c>
      <c r="D114">
        <v>-3.3E-3</v>
      </c>
      <c r="E114">
        <v>4.7999999999999996E-3</v>
      </c>
      <c r="F114">
        <v>1.49E-2</v>
      </c>
      <c r="J114">
        <f t="shared" si="1"/>
        <v>-5.35016428179681E-3</v>
      </c>
    </row>
    <row r="115" spans="1:10">
      <c r="A115">
        <v>201312</v>
      </c>
      <c r="B115">
        <v>2.81E-2</v>
      </c>
      <c r="C115">
        <v>-4.3E-3</v>
      </c>
      <c r="D115">
        <v>-1.5E-3</v>
      </c>
      <c r="E115">
        <v>1.1000000000000001E-3</v>
      </c>
      <c r="F115">
        <v>2.46E-2</v>
      </c>
      <c r="J115">
        <f t="shared" si="1"/>
        <v>5.1246154744166608E-4</v>
      </c>
    </row>
    <row r="116" spans="1:10">
      <c r="A116">
        <v>201401</v>
      </c>
      <c r="B116">
        <v>-3.32E-2</v>
      </c>
      <c r="C116">
        <v>8.3999999999999995E-3</v>
      </c>
      <c r="D116">
        <v>-1.8599999999999998E-2</v>
      </c>
      <c r="E116">
        <v>1.72E-2</v>
      </c>
      <c r="F116">
        <v>-4.2099999999999999E-2</v>
      </c>
      <c r="J116">
        <f t="shared" si="1"/>
        <v>-2.6233488081178757E-2</v>
      </c>
    </row>
    <row r="117" spans="1:10">
      <c r="A117">
        <v>201402</v>
      </c>
      <c r="B117">
        <v>4.65E-2</v>
      </c>
      <c r="C117">
        <v>3.2000000000000002E-3</v>
      </c>
      <c r="D117">
        <v>-4.7999999999999996E-3</v>
      </c>
      <c r="E117">
        <v>2.06E-2</v>
      </c>
      <c r="F117">
        <v>3.3799999999999997E-2</v>
      </c>
      <c r="J117">
        <f t="shared" si="1"/>
        <v>-4.3821897706803189E-3</v>
      </c>
    </row>
    <row r="118" spans="1:10">
      <c r="A118">
        <v>201403</v>
      </c>
      <c r="B118">
        <v>4.3E-3</v>
      </c>
      <c r="C118">
        <v>-1.83E-2</v>
      </c>
      <c r="D118">
        <v>4.6699999999999998E-2</v>
      </c>
      <c r="E118">
        <v>-3.2399999999999998E-2</v>
      </c>
      <c r="F118">
        <v>3.1099999999999999E-2</v>
      </c>
      <c r="J118">
        <f t="shared" si="1"/>
        <v>3.0807349165432162E-2</v>
      </c>
    </row>
    <row r="119" spans="1:10">
      <c r="A119">
        <v>201404</v>
      </c>
      <c r="B119">
        <v>-1.9E-3</v>
      </c>
      <c r="C119">
        <v>-4.19E-2</v>
      </c>
      <c r="D119">
        <v>1.5699999999999999E-2</v>
      </c>
      <c r="E119">
        <v>-3.9E-2</v>
      </c>
      <c r="F119">
        <v>1.1900000000000001E-2</v>
      </c>
      <c r="J119">
        <f t="shared" si="1"/>
        <v>4.1529029229035227E-3</v>
      </c>
    </row>
    <row r="120" spans="1:10">
      <c r="A120">
        <v>201405</v>
      </c>
      <c r="B120">
        <v>2.06E-2</v>
      </c>
      <c r="C120">
        <v>-1.8700000000000001E-2</v>
      </c>
      <c r="D120">
        <v>-3.8E-3</v>
      </c>
      <c r="E120">
        <v>9.9000000000000008E-3</v>
      </c>
      <c r="F120">
        <v>3.78E-2</v>
      </c>
      <c r="J120">
        <f t="shared" si="1"/>
        <v>1.0758784682149278E-2</v>
      </c>
    </row>
    <row r="121" spans="1:10">
      <c r="A121">
        <v>201406</v>
      </c>
      <c r="B121">
        <v>2.6100000000000002E-2</v>
      </c>
      <c r="C121">
        <v>2.9899999999999999E-2</v>
      </c>
      <c r="D121">
        <v>-6.6E-3</v>
      </c>
      <c r="E121">
        <v>6.1999999999999998E-3</v>
      </c>
      <c r="F121">
        <v>1.7999999999999999E-2</v>
      </c>
      <c r="J121">
        <f t="shared" si="1"/>
        <v>6.8984925102667204E-3</v>
      </c>
    </row>
    <row r="122" spans="1:10">
      <c r="A122">
        <v>201407</v>
      </c>
      <c r="B122">
        <v>-2.0400000000000001E-2</v>
      </c>
      <c r="C122">
        <v>-4.2799999999999998E-2</v>
      </c>
      <c r="D122">
        <v>1E-4</v>
      </c>
      <c r="E122">
        <v>-2.7000000000000001E-3</v>
      </c>
      <c r="F122">
        <v>-5.1700000000000003E-2</v>
      </c>
      <c r="J122">
        <f t="shared" si="1"/>
        <v>-5.7652115947114238E-2</v>
      </c>
    </row>
    <row r="123" spans="1:10">
      <c r="A123">
        <v>201408</v>
      </c>
      <c r="B123">
        <v>4.2299999999999997E-2</v>
      </c>
      <c r="C123">
        <v>4.8999999999999998E-3</v>
      </c>
      <c r="D123">
        <v>-7.4999999999999997E-3</v>
      </c>
      <c r="E123">
        <v>7.4000000000000003E-3</v>
      </c>
      <c r="F123">
        <v>6.2E-2</v>
      </c>
      <c r="J123">
        <f t="shared" si="1"/>
        <v>2.9935829863229596E-2</v>
      </c>
    </row>
    <row r="124" spans="1:10">
      <c r="A124">
        <v>201409</v>
      </c>
      <c r="B124">
        <v>-1.9699999999999999E-2</v>
      </c>
      <c r="C124">
        <v>-3.7999999999999999E-2</v>
      </c>
      <c r="D124">
        <v>-1.61E-2</v>
      </c>
      <c r="E124">
        <v>5.7999999999999996E-3</v>
      </c>
      <c r="F124">
        <v>-2.8E-3</v>
      </c>
      <c r="J124">
        <f t="shared" si="1"/>
        <v>-1.1240096941179206E-2</v>
      </c>
    </row>
    <row r="125" spans="1:10">
      <c r="A125">
        <v>201410</v>
      </c>
      <c r="B125">
        <v>2.52E-2</v>
      </c>
      <c r="C125">
        <v>4.1700000000000001E-2</v>
      </c>
      <c r="D125">
        <v>-1.89E-2</v>
      </c>
      <c r="E125">
        <v>1.4E-3</v>
      </c>
      <c r="F125">
        <v>2.1000000000000001E-2</v>
      </c>
      <c r="J125">
        <f t="shared" si="1"/>
        <v>1.4714997858220858E-2</v>
      </c>
    </row>
    <row r="126" spans="1:10">
      <c r="A126">
        <v>201411</v>
      </c>
      <c r="B126">
        <v>2.5499999999999998E-2</v>
      </c>
      <c r="C126">
        <v>-2.1399999999999999E-2</v>
      </c>
      <c r="D126">
        <v>-3.4200000000000001E-2</v>
      </c>
      <c r="E126">
        <v>1.1299999999999999E-2</v>
      </c>
      <c r="F126">
        <v>5.2900000000000003E-2</v>
      </c>
      <c r="J126">
        <f t="shared" si="1"/>
        <v>1.7505976901293623E-2</v>
      </c>
    </row>
    <row r="127" spans="1:10">
      <c r="A127">
        <v>201412</v>
      </c>
      <c r="B127">
        <v>-5.9999999999999995E-4</v>
      </c>
      <c r="C127">
        <v>2.5999999999999999E-2</v>
      </c>
      <c r="D127">
        <v>1.52E-2</v>
      </c>
      <c r="E127">
        <v>1.06E-2</v>
      </c>
      <c r="F127">
        <v>-2.7699999999999999E-2</v>
      </c>
      <c r="J127">
        <f t="shared" si="1"/>
        <v>-2.0932990924035152E-2</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5C62F-3D00-4364-A42A-22A42749D61E}">
  <dimension ref="A1:T637"/>
  <sheetViews>
    <sheetView workbookViewId="0">
      <selection activeCell="M30" sqref="M30"/>
    </sheetView>
  </sheetViews>
  <sheetFormatPr defaultRowHeight="14.5"/>
  <sheetData>
    <row r="1" spans="1:20">
      <c r="B1" t="s">
        <v>231</v>
      </c>
      <c r="C1" t="s">
        <v>267</v>
      </c>
      <c r="D1" t="s">
        <v>300</v>
      </c>
      <c r="G1" t="s">
        <v>231</v>
      </c>
      <c r="H1" t="s">
        <v>267</v>
      </c>
      <c r="I1" t="s">
        <v>301</v>
      </c>
    </row>
    <row r="2" spans="1:20">
      <c r="A2">
        <v>196201</v>
      </c>
      <c r="B2">
        <v>4.99E-2</v>
      </c>
      <c r="C2">
        <v>-2.01E-2</v>
      </c>
      <c r="D2">
        <f>0.5*B2+0.5*C2</f>
        <v>1.49E-2</v>
      </c>
      <c r="F2" t="s">
        <v>268</v>
      </c>
      <c r="G2" s="4">
        <f>AVERAGE(B2:B637)*12</f>
        <v>4.6101886792452834E-2</v>
      </c>
      <c r="H2" s="4">
        <f t="shared" ref="H2:I2" si="0">AVERAGE(C2:C637)*12</f>
        <v>8.3249056603773491E-2</v>
      </c>
      <c r="I2" s="4">
        <f t="shared" si="0"/>
        <v>6.4675471698113204E-2</v>
      </c>
      <c r="L2" s="66" t="s">
        <v>302</v>
      </c>
      <c r="M2" s="67">
        <v>1</v>
      </c>
      <c r="N2" s="67">
        <v>2</v>
      </c>
      <c r="O2" s="67">
        <v>3</v>
      </c>
      <c r="P2" s="67">
        <v>4</v>
      </c>
      <c r="Q2" s="67">
        <v>5</v>
      </c>
      <c r="R2" s="68"/>
      <c r="S2" s="68"/>
      <c r="T2" s="68"/>
    </row>
    <row r="3" spans="1:20">
      <c r="A3">
        <v>196202</v>
      </c>
      <c r="B3">
        <v>8.8999999999999999E-3</v>
      </c>
      <c r="C3">
        <v>-9.5999999999999992E-3</v>
      </c>
      <c r="D3">
        <f t="shared" ref="D3:D66" si="1">0.5*B3+0.5*C3</f>
        <v>-3.4999999999999962E-4</v>
      </c>
      <c r="F3" t="s">
        <v>303</v>
      </c>
      <c r="G3" s="4">
        <f>STDEV(B2:B637)*SQRT(12)</f>
        <v>9.8341963630621504E-2</v>
      </c>
      <c r="H3" s="4">
        <f t="shared" ref="H3:I3" si="2">STDEV(C2:C637)*SQRT(12)</f>
        <v>0.1453197911122297</v>
      </c>
      <c r="I3" s="4">
        <f t="shared" si="2"/>
        <v>8.1208734433001556E-2</v>
      </c>
      <c r="L3" s="69" t="s">
        <v>304</v>
      </c>
      <c r="M3" s="70">
        <v>2.5000000000000001E-2</v>
      </c>
      <c r="N3" s="70">
        <v>0.1</v>
      </c>
      <c r="O3" s="70">
        <v>0</v>
      </c>
      <c r="P3" s="70">
        <v>0.1</v>
      </c>
      <c r="Q3" s="70">
        <v>2.5000000000000001E-2</v>
      </c>
    </row>
    <row r="4" spans="1:20">
      <c r="A4">
        <v>196203</v>
      </c>
      <c r="B4">
        <v>-1.01E-2</v>
      </c>
      <c r="C4">
        <v>1.8200000000000001E-2</v>
      </c>
      <c r="D4">
        <f t="shared" si="1"/>
        <v>4.0500000000000006E-3</v>
      </c>
      <c r="F4" t="s">
        <v>129</v>
      </c>
      <c r="G4" s="16">
        <f>G2/G3</f>
        <v>0.46879160320221358</v>
      </c>
      <c r="H4" s="16">
        <f>H2/H3</f>
        <v>0.57286798973913122</v>
      </c>
      <c r="I4" s="16">
        <f>I2/I3</f>
        <v>0.79641028948027082</v>
      </c>
      <c r="L4" s="69" t="s">
        <v>305</v>
      </c>
      <c r="M4" s="9">
        <v>0.8</v>
      </c>
      <c r="N4" s="9">
        <v>1.2</v>
      </c>
      <c r="O4" s="9">
        <v>0.8</v>
      </c>
      <c r="P4" s="9">
        <v>0.8</v>
      </c>
      <c r="Q4" s="9">
        <v>1.4</v>
      </c>
    </row>
    <row r="5" spans="1:20">
      <c r="A5">
        <v>196204</v>
      </c>
      <c r="B5">
        <v>4.7999999999999996E-3</v>
      </c>
      <c r="C5">
        <v>2.8899999999999999E-2</v>
      </c>
      <c r="D5">
        <f t="shared" si="1"/>
        <v>1.685E-2</v>
      </c>
      <c r="F5" t="s">
        <v>306</v>
      </c>
      <c r="G5">
        <f>SKEW(B2:B637)</f>
        <v>-7.6107429853601548E-3</v>
      </c>
      <c r="H5">
        <f t="shared" ref="H5:I5" si="3">SKEW(C2:C637)</f>
        <v>-1.4213046215982268</v>
      </c>
      <c r="I5">
        <f t="shared" si="3"/>
        <v>-0.95420831632558212</v>
      </c>
      <c r="L5" s="71" t="s">
        <v>307</v>
      </c>
      <c r="M5" s="70">
        <v>0.2</v>
      </c>
      <c r="N5" s="70">
        <v>0.2</v>
      </c>
      <c r="O5" s="70">
        <v>0.2</v>
      </c>
      <c r="P5" s="70">
        <v>0.2</v>
      </c>
      <c r="Q5" s="70">
        <v>0.2</v>
      </c>
    </row>
    <row r="6" spans="1:20">
      <c r="A6">
        <v>196205</v>
      </c>
      <c r="B6">
        <v>2.3099999999999999E-2</v>
      </c>
      <c r="C6">
        <v>3.3999999999999998E-3</v>
      </c>
      <c r="D6">
        <f t="shared" si="1"/>
        <v>1.325E-2</v>
      </c>
      <c r="F6" t="s">
        <v>308</v>
      </c>
      <c r="G6">
        <f>KURT(B2:B637)</f>
        <v>2.6219032791435493</v>
      </c>
      <c r="H6">
        <f t="shared" ref="H6:I6" si="4">KURT(C2:C637)</f>
        <v>11.346742326296429</v>
      </c>
      <c r="I6">
        <f t="shared" si="4"/>
        <v>8.1261328724703326</v>
      </c>
      <c r="L6" s="71" t="s">
        <v>309</v>
      </c>
      <c r="M6" s="72">
        <v>3</v>
      </c>
      <c r="N6" s="72">
        <v>2</v>
      </c>
      <c r="O6" s="72">
        <v>4</v>
      </c>
      <c r="P6" s="72">
        <v>1</v>
      </c>
      <c r="Q6" s="72">
        <v>5</v>
      </c>
    </row>
    <row r="7" spans="1:20">
      <c r="A7">
        <v>196206</v>
      </c>
      <c r="B7">
        <v>2.8000000000000001E-2</v>
      </c>
      <c r="C7">
        <v>6.4199999999999993E-2</v>
      </c>
      <c r="D7">
        <f t="shared" si="1"/>
        <v>4.6099999999999995E-2</v>
      </c>
      <c r="L7" s="71" t="s">
        <v>310</v>
      </c>
      <c r="M7" s="72">
        <v>4</v>
      </c>
      <c r="N7" s="72">
        <v>1</v>
      </c>
      <c r="O7" s="72">
        <v>5</v>
      </c>
      <c r="P7" s="72">
        <v>2</v>
      </c>
      <c r="Q7" s="72">
        <v>3</v>
      </c>
    </row>
    <row r="8" spans="1:20">
      <c r="A8">
        <v>196207</v>
      </c>
      <c r="B8">
        <v>-3.5999999999999997E-2</v>
      </c>
      <c r="C8">
        <v>7.1000000000000004E-3</v>
      </c>
      <c r="D8">
        <f t="shared" si="1"/>
        <v>-1.4449999999999998E-2</v>
      </c>
      <c r="F8" t="s">
        <v>139</v>
      </c>
      <c r="G8">
        <f>CORREL(B2:B637,C2:C637)</f>
        <v>-0.15427678033634878</v>
      </c>
      <c r="L8" s="73"/>
      <c r="M8" s="68"/>
      <c r="N8" s="68"/>
      <c r="O8" s="68"/>
      <c r="P8" s="68"/>
      <c r="Q8" s="68"/>
      <c r="R8" s="74" t="s">
        <v>304</v>
      </c>
      <c r="S8" s="74" t="s">
        <v>189</v>
      </c>
      <c r="T8" s="74" t="s">
        <v>195</v>
      </c>
    </row>
    <row r="9" spans="1:20">
      <c r="A9">
        <v>196208</v>
      </c>
      <c r="B9">
        <v>-1.24E-2</v>
      </c>
      <c r="C9">
        <v>-5.7000000000000002E-3</v>
      </c>
      <c r="D9">
        <f t="shared" si="1"/>
        <v>-9.049999999999999E-3</v>
      </c>
      <c r="L9" s="71" t="s">
        <v>307</v>
      </c>
      <c r="M9" s="9">
        <v>0.2</v>
      </c>
      <c r="N9" s="9">
        <v>0.2</v>
      </c>
      <c r="O9" s="9">
        <v>0.2</v>
      </c>
      <c r="P9" s="9">
        <v>0.2</v>
      </c>
      <c r="Q9" s="9">
        <v>0.2</v>
      </c>
      <c r="R9" s="70">
        <f t="array" ref="R9">MMULT(M3:Q3,TRANSPOSE(M9:Q9))</f>
        <v>5.0000000000000017E-2</v>
      </c>
      <c r="S9" s="9">
        <f t="array" ref="S9">MMULT(M4:Q4,TRANSPOSE(M9:Q9))</f>
        <v>1</v>
      </c>
      <c r="T9" s="4">
        <v>0</v>
      </c>
    </row>
    <row r="10" spans="1:20">
      <c r="A10">
        <v>196209</v>
      </c>
      <c r="B10">
        <v>1.32E-2</v>
      </c>
      <c r="C10">
        <v>3.9699999999999999E-2</v>
      </c>
      <c r="D10">
        <f t="shared" si="1"/>
        <v>2.6450000000000001E-2</v>
      </c>
      <c r="L10" s="71" t="s">
        <v>311</v>
      </c>
      <c r="M10">
        <v>-0.05</v>
      </c>
      <c r="N10" s="9">
        <v>0.1</v>
      </c>
      <c r="O10">
        <v>-0.1</v>
      </c>
      <c r="P10" s="9">
        <v>0.1</v>
      </c>
      <c r="Q10" s="9">
        <v>-0.05</v>
      </c>
      <c r="R10" s="70">
        <f t="array" ref="R10">MMULT(M3:Q3,TRANSPOSE(M10:Q10))</f>
        <v>1.7500000000000002E-2</v>
      </c>
      <c r="S10" s="9">
        <f t="array" ref="S10">MMULT(M4:Q4,TRANSPOSE(M10:Q10))</f>
        <v>9.999999999999995E-3</v>
      </c>
      <c r="T10" s="4">
        <f>R10-S10*R9</f>
        <v>1.7000000000000001E-2</v>
      </c>
    </row>
    <row r="11" spans="1:20">
      <c r="A11">
        <v>196210</v>
      </c>
      <c r="B11">
        <v>1.3599999999999999E-2</v>
      </c>
      <c r="C11">
        <v>7.1999999999999998E-3</v>
      </c>
      <c r="D11">
        <f t="shared" si="1"/>
        <v>1.04E-2</v>
      </c>
      <c r="L11" s="71" t="s">
        <v>312</v>
      </c>
      <c r="M11" s="9">
        <f>M10+M9</f>
        <v>0.15000000000000002</v>
      </c>
      <c r="N11" s="9">
        <f t="shared" ref="N11:Q11" si="5">N10+N9</f>
        <v>0.30000000000000004</v>
      </c>
      <c r="O11" s="9">
        <f t="shared" si="5"/>
        <v>0.1</v>
      </c>
      <c r="P11" s="9">
        <f t="shared" si="5"/>
        <v>0.30000000000000004</v>
      </c>
      <c r="Q11" s="9">
        <f t="shared" si="5"/>
        <v>0.15000000000000002</v>
      </c>
      <c r="R11" s="70">
        <f t="array" ref="R11">MMULT(M3:Q3,TRANSPOSE(M11:Q11))</f>
        <v>6.7500000000000018E-2</v>
      </c>
      <c r="S11" s="9">
        <f t="array" ref="S11">MMULT(M4:Q4,TRANSPOSE(M11:Q11))</f>
        <v>1.01</v>
      </c>
      <c r="T11" s="4">
        <f t="array" ref="T11">R11-S11*R9</f>
        <v>1.7000000000000001E-2</v>
      </c>
    </row>
    <row r="12" spans="1:20">
      <c r="A12">
        <v>196211</v>
      </c>
      <c r="B12">
        <v>1.04E-2</v>
      </c>
      <c r="C12">
        <v>-7.1499999999999994E-2</v>
      </c>
      <c r="D12">
        <f t="shared" si="1"/>
        <v>-3.0549999999999997E-2</v>
      </c>
    </row>
    <row r="13" spans="1:20">
      <c r="A13">
        <v>196212</v>
      </c>
      <c r="B13">
        <v>3.3E-3</v>
      </c>
      <c r="C13">
        <v>5.8000000000000003E-2</v>
      </c>
      <c r="D13">
        <f t="shared" si="1"/>
        <v>3.065E-2</v>
      </c>
    </row>
    <row r="14" spans="1:20">
      <c r="A14">
        <v>196301</v>
      </c>
      <c r="B14">
        <v>2.1899999999999999E-2</v>
      </c>
      <c r="C14">
        <v>-2.1100000000000001E-2</v>
      </c>
      <c r="D14">
        <f t="shared" si="1"/>
        <v>3.9999999999999931E-4</v>
      </c>
    </row>
    <row r="15" spans="1:20">
      <c r="A15">
        <v>196302</v>
      </c>
      <c r="B15">
        <v>2.2499999999999999E-2</v>
      </c>
      <c r="C15">
        <v>2.52E-2</v>
      </c>
      <c r="D15">
        <f t="shared" si="1"/>
        <v>2.385E-2</v>
      </c>
    </row>
    <row r="16" spans="1:20">
      <c r="A16">
        <v>196303</v>
      </c>
      <c r="B16">
        <v>1.9300000000000001E-2</v>
      </c>
      <c r="C16">
        <v>1.5800000000000002E-2</v>
      </c>
      <c r="D16">
        <f t="shared" si="1"/>
        <v>1.7550000000000003E-2</v>
      </c>
    </row>
    <row r="17" spans="1:4">
      <c r="A17">
        <v>196304</v>
      </c>
      <c r="B17">
        <v>1.03E-2</v>
      </c>
      <c r="C17">
        <v>-8.0000000000000004E-4</v>
      </c>
      <c r="D17">
        <f t="shared" si="1"/>
        <v>4.7499999999999999E-3</v>
      </c>
    </row>
    <row r="18" spans="1:4">
      <c r="A18">
        <v>196305</v>
      </c>
      <c r="B18">
        <v>2.5600000000000001E-2</v>
      </c>
      <c r="C18">
        <v>3.7000000000000002E-3</v>
      </c>
      <c r="D18">
        <f t="shared" si="1"/>
        <v>1.465E-2</v>
      </c>
    </row>
    <row r="19" spans="1:4">
      <c r="A19">
        <v>196306</v>
      </c>
      <c r="B19">
        <v>7.3000000000000001E-3</v>
      </c>
      <c r="C19">
        <v>1.18E-2</v>
      </c>
      <c r="D19">
        <f t="shared" si="1"/>
        <v>9.5499999999999995E-3</v>
      </c>
    </row>
    <row r="20" spans="1:4">
      <c r="A20">
        <v>196307</v>
      </c>
      <c r="B20">
        <v>-8.2000000000000007E-3</v>
      </c>
      <c r="C20">
        <v>9.9000000000000008E-3</v>
      </c>
      <c r="D20">
        <f t="shared" si="1"/>
        <v>8.5000000000000006E-4</v>
      </c>
    </row>
    <row r="21" spans="1:4">
      <c r="A21">
        <v>196308</v>
      </c>
      <c r="B21">
        <v>1.6299999999999999E-2</v>
      </c>
      <c r="C21">
        <v>1.0800000000000001E-2</v>
      </c>
      <c r="D21">
        <f t="shared" si="1"/>
        <v>1.355E-2</v>
      </c>
    </row>
    <row r="22" spans="1:4">
      <c r="A22">
        <v>196309</v>
      </c>
      <c r="B22">
        <v>1.9E-3</v>
      </c>
      <c r="C22">
        <v>1.2999999999999999E-3</v>
      </c>
      <c r="D22">
        <f t="shared" si="1"/>
        <v>1.5999999999999999E-3</v>
      </c>
    </row>
    <row r="23" spans="1:4">
      <c r="A23">
        <v>196310</v>
      </c>
      <c r="B23">
        <v>-1.1000000000000001E-3</v>
      </c>
      <c r="C23">
        <v>3.1399999999999997E-2</v>
      </c>
      <c r="D23">
        <f t="shared" si="1"/>
        <v>1.5149999999999999E-2</v>
      </c>
    </row>
    <row r="24" spans="1:4">
      <c r="A24">
        <v>196311</v>
      </c>
      <c r="B24">
        <v>1.66E-2</v>
      </c>
      <c r="C24">
        <v>-7.4999999999999997E-3</v>
      </c>
      <c r="D24">
        <f t="shared" si="1"/>
        <v>4.5500000000000002E-3</v>
      </c>
    </row>
    <row r="25" spans="1:4">
      <c r="A25">
        <v>196312</v>
      </c>
      <c r="B25">
        <v>-1.1000000000000001E-3</v>
      </c>
      <c r="C25">
        <v>1.7000000000000001E-2</v>
      </c>
      <c r="D25">
        <f t="shared" si="1"/>
        <v>7.9500000000000005E-3</v>
      </c>
    </row>
    <row r="26" spans="1:4">
      <c r="A26">
        <v>196401</v>
      </c>
      <c r="B26">
        <v>1.6400000000000001E-2</v>
      </c>
      <c r="C26">
        <v>1.06E-2</v>
      </c>
      <c r="D26">
        <f t="shared" si="1"/>
        <v>1.3500000000000002E-2</v>
      </c>
    </row>
    <row r="27" spans="1:4">
      <c r="A27">
        <v>196402</v>
      </c>
      <c r="B27">
        <v>2.8299999999999999E-2</v>
      </c>
      <c r="C27">
        <v>2.5000000000000001E-3</v>
      </c>
      <c r="D27">
        <f t="shared" si="1"/>
        <v>1.5399999999999999E-2</v>
      </c>
    </row>
    <row r="28" spans="1:4">
      <c r="A28">
        <v>196403</v>
      </c>
      <c r="B28">
        <v>3.3599999999999998E-2</v>
      </c>
      <c r="C28">
        <v>7.1000000000000004E-3</v>
      </c>
      <c r="D28">
        <f t="shared" si="1"/>
        <v>2.035E-2</v>
      </c>
    </row>
    <row r="29" spans="1:4">
      <c r="A29">
        <v>196404</v>
      </c>
      <c r="B29">
        <v>-4.1999999999999997E-3</v>
      </c>
      <c r="C29">
        <v>-5.8999999999999999E-3</v>
      </c>
      <c r="D29">
        <f t="shared" si="1"/>
        <v>-5.0499999999999998E-3</v>
      </c>
    </row>
    <row r="30" spans="1:4">
      <c r="A30">
        <v>196405</v>
      </c>
      <c r="B30">
        <v>1.8800000000000001E-2</v>
      </c>
      <c r="C30">
        <v>2.5399999999999999E-2</v>
      </c>
      <c r="D30">
        <f t="shared" si="1"/>
        <v>2.2100000000000002E-2</v>
      </c>
    </row>
    <row r="31" spans="1:4">
      <c r="A31">
        <v>196406</v>
      </c>
      <c r="B31">
        <v>7.1999999999999998E-3</v>
      </c>
      <c r="C31">
        <v>4.7000000000000002E-3</v>
      </c>
      <c r="D31">
        <f t="shared" si="1"/>
        <v>5.9500000000000004E-3</v>
      </c>
    </row>
    <row r="32" spans="1:4">
      <c r="A32">
        <v>196407</v>
      </c>
      <c r="B32">
        <v>7.0000000000000001E-3</v>
      </c>
      <c r="C32">
        <v>-3.2000000000000002E-3</v>
      </c>
      <c r="D32">
        <f t="shared" si="1"/>
        <v>1.9E-3</v>
      </c>
    </row>
    <row r="33" spans="1:4">
      <c r="A33">
        <v>196408</v>
      </c>
      <c r="B33">
        <v>1.1999999999999999E-3</v>
      </c>
      <c r="C33">
        <v>-2E-3</v>
      </c>
      <c r="D33">
        <f t="shared" si="1"/>
        <v>-4.0000000000000007E-4</v>
      </c>
    </row>
    <row r="34" spans="1:4">
      <c r="A34">
        <v>196409</v>
      </c>
      <c r="B34">
        <v>1.6500000000000001E-2</v>
      </c>
      <c r="C34">
        <v>-3.8E-3</v>
      </c>
      <c r="D34">
        <f t="shared" si="1"/>
        <v>6.3500000000000006E-3</v>
      </c>
    </row>
    <row r="35" spans="1:4">
      <c r="A35">
        <v>196410</v>
      </c>
      <c r="B35">
        <v>1.14E-2</v>
      </c>
      <c r="C35">
        <v>1.2999999999999999E-3</v>
      </c>
      <c r="D35">
        <f t="shared" si="1"/>
        <v>6.3499999999999997E-3</v>
      </c>
    </row>
    <row r="36" spans="1:4">
      <c r="A36">
        <v>196411</v>
      </c>
      <c r="B36">
        <v>-1.9599999999999999E-2</v>
      </c>
      <c r="C36">
        <v>1.0999999999999999E-2</v>
      </c>
      <c r="D36">
        <f t="shared" si="1"/>
        <v>-4.3E-3</v>
      </c>
    </row>
    <row r="37" spans="1:4">
      <c r="A37">
        <v>196412</v>
      </c>
      <c r="B37">
        <v>-2.58E-2</v>
      </c>
      <c r="C37">
        <v>-7.1000000000000004E-3</v>
      </c>
      <c r="D37">
        <f t="shared" si="1"/>
        <v>-1.6449999999999999E-2</v>
      </c>
    </row>
    <row r="38" spans="1:4">
      <c r="A38">
        <v>196501</v>
      </c>
      <c r="B38">
        <v>2E-3</v>
      </c>
      <c r="C38">
        <v>-1.2999999999999999E-2</v>
      </c>
      <c r="D38">
        <f t="shared" si="1"/>
        <v>-5.4999999999999997E-3</v>
      </c>
    </row>
    <row r="39" spans="1:4">
      <c r="A39">
        <v>196502</v>
      </c>
      <c r="B39">
        <v>1.9E-3</v>
      </c>
      <c r="C39">
        <v>2.8E-3</v>
      </c>
      <c r="D39">
        <f t="shared" si="1"/>
        <v>2.3500000000000001E-3</v>
      </c>
    </row>
    <row r="40" spans="1:4">
      <c r="A40">
        <v>196503</v>
      </c>
      <c r="B40">
        <v>1.0699999999999999E-2</v>
      </c>
      <c r="C40">
        <v>8.9999999999999998E-4</v>
      </c>
      <c r="D40">
        <f t="shared" si="1"/>
        <v>5.7999999999999996E-3</v>
      </c>
    </row>
    <row r="41" spans="1:4">
      <c r="A41">
        <v>196504</v>
      </c>
      <c r="B41">
        <v>7.0000000000000001E-3</v>
      </c>
      <c r="C41">
        <v>2.5399999999999999E-2</v>
      </c>
      <c r="D41">
        <f t="shared" si="1"/>
        <v>1.6199999999999999E-2</v>
      </c>
    </row>
    <row r="42" spans="1:4">
      <c r="A42">
        <v>196505</v>
      </c>
      <c r="B42">
        <v>-1.61E-2</v>
      </c>
      <c r="C42">
        <v>5.3E-3</v>
      </c>
      <c r="D42">
        <f t="shared" si="1"/>
        <v>-5.4000000000000003E-3</v>
      </c>
    </row>
    <row r="43" spans="1:4">
      <c r="A43">
        <v>196506</v>
      </c>
      <c r="B43">
        <v>5.7999999999999996E-3</v>
      </c>
      <c r="C43">
        <v>-3.1300000000000001E-2</v>
      </c>
      <c r="D43">
        <f t="shared" si="1"/>
        <v>-1.2750000000000001E-2</v>
      </c>
    </row>
    <row r="44" spans="1:4">
      <c r="A44">
        <v>196507</v>
      </c>
      <c r="B44">
        <v>2.2200000000000001E-2</v>
      </c>
      <c r="C44">
        <v>4.0899999999999999E-2</v>
      </c>
      <c r="D44">
        <f t="shared" si="1"/>
        <v>3.1550000000000002E-2</v>
      </c>
    </row>
    <row r="45" spans="1:4">
      <c r="A45">
        <v>196508</v>
      </c>
      <c r="B45">
        <v>-1.0699999999999999E-2</v>
      </c>
      <c r="C45">
        <v>2.58E-2</v>
      </c>
      <c r="D45">
        <f t="shared" si="1"/>
        <v>7.5500000000000003E-3</v>
      </c>
    </row>
    <row r="46" spans="1:4">
      <c r="A46">
        <v>196509</v>
      </c>
      <c r="B46">
        <v>-1.1000000000000001E-3</v>
      </c>
      <c r="C46">
        <v>3.32E-2</v>
      </c>
      <c r="D46">
        <f t="shared" si="1"/>
        <v>1.6050000000000002E-2</v>
      </c>
    </row>
    <row r="47" spans="1:4">
      <c r="A47">
        <v>196510</v>
      </c>
      <c r="B47">
        <v>1.6E-2</v>
      </c>
      <c r="C47">
        <v>3.44E-2</v>
      </c>
      <c r="D47">
        <f t="shared" si="1"/>
        <v>2.52E-2</v>
      </c>
    </row>
    <row r="48" spans="1:4">
      <c r="A48">
        <v>196511</v>
      </c>
      <c r="B48">
        <v>2.3E-3</v>
      </c>
      <c r="C48">
        <v>4.41E-2</v>
      </c>
      <c r="D48">
        <f t="shared" si="1"/>
        <v>2.3199999999999998E-2</v>
      </c>
    </row>
    <row r="49" spans="1:4">
      <c r="A49">
        <v>196512</v>
      </c>
      <c r="B49">
        <v>2.0799999999999999E-2</v>
      </c>
      <c r="C49">
        <v>1.5E-3</v>
      </c>
      <c r="D49">
        <f t="shared" si="1"/>
        <v>1.115E-2</v>
      </c>
    </row>
    <row r="50" spans="1:4">
      <c r="A50">
        <v>196601</v>
      </c>
      <c r="B50">
        <v>3.5700000000000003E-2</v>
      </c>
      <c r="C50">
        <v>5.4300000000000001E-2</v>
      </c>
      <c r="D50">
        <f t="shared" si="1"/>
        <v>4.4999999999999998E-2</v>
      </c>
    </row>
    <row r="51" spans="1:4">
      <c r="A51">
        <v>196602</v>
      </c>
      <c r="B51">
        <v>3.5999999999999999E-3</v>
      </c>
      <c r="C51">
        <v>4.5400000000000003E-2</v>
      </c>
      <c r="D51">
        <f t="shared" si="1"/>
        <v>2.4500000000000001E-2</v>
      </c>
    </row>
    <row r="52" spans="1:4">
      <c r="A52">
        <v>196603</v>
      </c>
      <c r="B52">
        <v>-2.0500000000000001E-2</v>
      </c>
      <c r="C52">
        <v>1.35E-2</v>
      </c>
      <c r="D52">
        <f t="shared" si="1"/>
        <v>-3.5000000000000005E-3</v>
      </c>
    </row>
    <row r="53" spans="1:4">
      <c r="A53">
        <v>196604</v>
      </c>
      <c r="B53">
        <v>-4.4999999999999997E-3</v>
      </c>
      <c r="C53">
        <v>6.2100000000000002E-2</v>
      </c>
      <c r="D53">
        <f t="shared" si="1"/>
        <v>2.8800000000000003E-2</v>
      </c>
    </row>
    <row r="54" spans="1:4">
      <c r="A54">
        <v>196605</v>
      </c>
      <c r="B54">
        <v>-1.6500000000000001E-2</v>
      </c>
      <c r="C54">
        <v>-4.7300000000000002E-2</v>
      </c>
      <c r="D54">
        <f t="shared" si="1"/>
        <v>-3.1899999999999998E-2</v>
      </c>
    </row>
    <row r="55" spans="1:4">
      <c r="A55">
        <v>196606</v>
      </c>
      <c r="B55">
        <v>4.8999999999999998E-3</v>
      </c>
      <c r="C55">
        <v>3.3099999999999997E-2</v>
      </c>
      <c r="D55">
        <f t="shared" si="1"/>
        <v>1.9E-2</v>
      </c>
    </row>
    <row r="56" spans="1:4">
      <c r="A56">
        <v>196607</v>
      </c>
      <c r="B56">
        <v>8.2000000000000007E-3</v>
      </c>
      <c r="C56">
        <v>-1.41E-2</v>
      </c>
      <c r="D56">
        <f t="shared" si="1"/>
        <v>-2.9499999999999995E-3</v>
      </c>
    </row>
    <row r="57" spans="1:4">
      <c r="A57">
        <v>196608</v>
      </c>
      <c r="B57">
        <v>5.5999999999999999E-3</v>
      </c>
      <c r="C57">
        <v>-2.0799999999999999E-2</v>
      </c>
      <c r="D57">
        <f t="shared" si="1"/>
        <v>-7.5999999999999991E-3</v>
      </c>
    </row>
    <row r="58" spans="1:4">
      <c r="A58">
        <v>196609</v>
      </c>
      <c r="B58">
        <v>5.0000000000000001E-3</v>
      </c>
      <c r="C58">
        <v>-1.77E-2</v>
      </c>
      <c r="D58">
        <f t="shared" si="1"/>
        <v>-6.3499999999999997E-3</v>
      </c>
    </row>
    <row r="59" spans="1:4">
      <c r="A59">
        <v>196610</v>
      </c>
      <c r="B59">
        <v>2.81E-2</v>
      </c>
      <c r="C59">
        <v>-5.1299999999999998E-2</v>
      </c>
      <c r="D59">
        <f t="shared" si="1"/>
        <v>-1.1599999999999999E-2</v>
      </c>
    </row>
    <row r="60" spans="1:4">
      <c r="A60">
        <v>196611</v>
      </c>
      <c r="B60">
        <v>-4.5999999999999999E-2</v>
      </c>
      <c r="C60">
        <v>5.7299999999999997E-2</v>
      </c>
      <c r="D60">
        <f t="shared" si="1"/>
        <v>5.6499999999999988E-3</v>
      </c>
    </row>
    <row r="61" spans="1:4">
      <c r="A61">
        <v>196612</v>
      </c>
      <c r="B61">
        <v>-1.29E-2</v>
      </c>
      <c r="C61">
        <v>1.0699999999999999E-2</v>
      </c>
      <c r="D61">
        <f t="shared" si="1"/>
        <v>-1.1000000000000003E-3</v>
      </c>
    </row>
    <row r="62" spans="1:4">
      <c r="A62">
        <v>196701</v>
      </c>
      <c r="B62">
        <v>2.0299999999999999E-2</v>
      </c>
      <c r="C62">
        <v>-6.7500000000000004E-2</v>
      </c>
      <c r="D62">
        <f t="shared" si="1"/>
        <v>-2.3600000000000003E-2</v>
      </c>
    </row>
    <row r="63" spans="1:4">
      <c r="A63">
        <v>196702</v>
      </c>
      <c r="B63">
        <v>-2.2599999999999999E-2</v>
      </c>
      <c r="C63">
        <v>3.56E-2</v>
      </c>
      <c r="D63">
        <f t="shared" si="1"/>
        <v>6.5000000000000006E-3</v>
      </c>
    </row>
    <row r="64" spans="1:4">
      <c r="A64">
        <v>196703</v>
      </c>
      <c r="B64">
        <v>1.9E-3</v>
      </c>
      <c r="C64">
        <v>1.43E-2</v>
      </c>
      <c r="D64">
        <f t="shared" si="1"/>
        <v>8.0999999999999996E-3</v>
      </c>
    </row>
    <row r="65" spans="1:4">
      <c r="A65">
        <v>196704</v>
      </c>
      <c r="B65">
        <v>-2.5399999999999999E-2</v>
      </c>
      <c r="C65">
        <v>6.1999999999999998E-3</v>
      </c>
      <c r="D65">
        <f t="shared" si="1"/>
        <v>-9.5999999999999992E-3</v>
      </c>
    </row>
    <row r="66" spans="1:4">
      <c r="A66">
        <v>196705</v>
      </c>
      <c r="B66">
        <v>8.8999999999999999E-3</v>
      </c>
      <c r="C66">
        <v>5.8999999999999999E-3</v>
      </c>
      <c r="D66">
        <f t="shared" si="1"/>
        <v>7.4000000000000003E-3</v>
      </c>
    </row>
    <row r="67" spans="1:4">
      <c r="A67">
        <v>196706</v>
      </c>
      <c r="B67">
        <v>9.4999999999999998E-3</v>
      </c>
      <c r="C67">
        <v>6.0400000000000002E-2</v>
      </c>
      <c r="D67">
        <f t="shared" ref="D67:D130" si="6">0.5*B67+0.5*C67</f>
        <v>3.4950000000000002E-2</v>
      </c>
    </row>
    <row r="68" spans="1:4">
      <c r="A68">
        <v>196707</v>
      </c>
      <c r="B68">
        <v>2.6499999999999999E-2</v>
      </c>
      <c r="C68">
        <v>-1.09E-2</v>
      </c>
      <c r="D68">
        <f t="shared" si="6"/>
        <v>7.7999999999999996E-3</v>
      </c>
    </row>
    <row r="69" spans="1:4">
      <c r="A69">
        <v>196708</v>
      </c>
      <c r="B69">
        <v>1.46E-2</v>
      </c>
      <c r="C69">
        <v>-1.41E-2</v>
      </c>
      <c r="D69">
        <f t="shared" si="6"/>
        <v>2.5000000000000022E-4</v>
      </c>
    </row>
    <row r="70" spans="1:4">
      <c r="A70">
        <v>196709</v>
      </c>
      <c r="B70">
        <v>-2.46E-2</v>
      </c>
      <c r="C70">
        <v>2.5499999999999998E-2</v>
      </c>
      <c r="D70">
        <f t="shared" si="6"/>
        <v>4.4999999999999901E-4</v>
      </c>
    </row>
    <row r="71" spans="1:4">
      <c r="A71">
        <v>196710</v>
      </c>
      <c r="B71">
        <v>-3.3799999999999997E-2</v>
      </c>
      <c r="C71">
        <v>3.6600000000000001E-2</v>
      </c>
      <c r="D71">
        <f t="shared" si="6"/>
        <v>1.4000000000000019E-3</v>
      </c>
    </row>
    <row r="72" spans="1:4">
      <c r="A72">
        <v>196711</v>
      </c>
      <c r="B72">
        <v>-1.7100000000000001E-2</v>
      </c>
      <c r="C72">
        <v>1.29E-2</v>
      </c>
      <c r="D72">
        <f t="shared" si="6"/>
        <v>-2.1000000000000003E-3</v>
      </c>
    </row>
    <row r="73" spans="1:4">
      <c r="A73">
        <v>196712</v>
      </c>
      <c r="B73">
        <v>-3.8999999999999998E-3</v>
      </c>
      <c r="C73">
        <v>3.2300000000000002E-2</v>
      </c>
      <c r="D73">
        <f t="shared" si="6"/>
        <v>1.4200000000000001E-2</v>
      </c>
    </row>
    <row r="74" spans="1:4">
      <c r="A74">
        <v>196801</v>
      </c>
      <c r="B74">
        <v>4.7699999999999999E-2</v>
      </c>
      <c r="C74">
        <v>-4.6399999999999997E-2</v>
      </c>
      <c r="D74">
        <f t="shared" si="6"/>
        <v>6.5000000000000127E-4</v>
      </c>
    </row>
    <row r="75" spans="1:4">
      <c r="A75">
        <v>196802</v>
      </c>
      <c r="B75">
        <v>1.17E-2</v>
      </c>
      <c r="C75">
        <v>-3.4000000000000002E-2</v>
      </c>
      <c r="D75">
        <f t="shared" si="6"/>
        <v>-1.115E-2</v>
      </c>
    </row>
    <row r="76" spans="1:4">
      <c r="A76">
        <v>196803</v>
      </c>
      <c r="B76">
        <v>-5.8999999999999999E-3</v>
      </c>
      <c r="C76">
        <v>3.1800000000000002E-2</v>
      </c>
      <c r="D76">
        <f t="shared" si="6"/>
        <v>1.2950000000000001E-2</v>
      </c>
    </row>
    <row r="77" spans="1:4">
      <c r="A77">
        <v>196804</v>
      </c>
      <c r="B77">
        <v>-1.0200000000000001E-2</v>
      </c>
      <c r="C77">
        <v>5.1499999999999997E-2</v>
      </c>
      <c r="D77">
        <f t="shared" si="6"/>
        <v>2.0649999999999998E-2</v>
      </c>
    </row>
    <row r="78" spans="1:4">
      <c r="A78">
        <v>196805</v>
      </c>
      <c r="B78">
        <v>8.5000000000000006E-3</v>
      </c>
      <c r="C78">
        <v>3.73E-2</v>
      </c>
      <c r="D78">
        <f t="shared" si="6"/>
        <v>2.29E-2</v>
      </c>
    </row>
    <row r="79" spans="1:4">
      <c r="A79">
        <v>196806</v>
      </c>
      <c r="B79">
        <v>6.7999999999999996E-3</v>
      </c>
      <c r="C79">
        <v>-1.9199999999999998E-2</v>
      </c>
      <c r="D79">
        <f t="shared" si="6"/>
        <v>-6.1999999999999989E-3</v>
      </c>
    </row>
    <row r="80" spans="1:4">
      <c r="A80">
        <v>196807</v>
      </c>
      <c r="B80">
        <v>5.4800000000000001E-2</v>
      </c>
      <c r="C80">
        <v>-8.5000000000000006E-3</v>
      </c>
      <c r="D80">
        <f t="shared" si="6"/>
        <v>2.315E-2</v>
      </c>
    </row>
    <row r="81" spans="1:4">
      <c r="A81">
        <v>196808</v>
      </c>
      <c r="B81">
        <v>1.01E-2</v>
      </c>
      <c r="C81">
        <v>1.8800000000000001E-2</v>
      </c>
      <c r="D81">
        <f t="shared" si="6"/>
        <v>1.4450000000000001E-2</v>
      </c>
    </row>
    <row r="82" spans="1:4">
      <c r="A82">
        <v>196809</v>
      </c>
      <c r="B82">
        <v>2.5999999999999999E-3</v>
      </c>
      <c r="C82">
        <v>-6.6E-3</v>
      </c>
      <c r="D82">
        <f t="shared" si="6"/>
        <v>-2E-3</v>
      </c>
    </row>
    <row r="83" spans="1:4">
      <c r="A83">
        <v>196810</v>
      </c>
      <c r="B83">
        <v>2.9100000000000001E-2</v>
      </c>
      <c r="C83">
        <v>-1.52E-2</v>
      </c>
      <c r="D83">
        <f t="shared" si="6"/>
        <v>6.9500000000000004E-3</v>
      </c>
    </row>
    <row r="84" spans="1:4">
      <c r="A84">
        <v>196811</v>
      </c>
      <c r="B84">
        <v>-8.9999999999999993E-3</v>
      </c>
      <c r="C84">
        <v>1.7299999999999999E-2</v>
      </c>
      <c r="D84">
        <f t="shared" si="6"/>
        <v>4.15E-3</v>
      </c>
    </row>
    <row r="85" spans="1:4">
      <c r="A85">
        <v>196812</v>
      </c>
      <c r="B85">
        <v>2.0000000000000001E-4</v>
      </c>
      <c r="C85">
        <v>1.1000000000000001E-3</v>
      </c>
      <c r="D85">
        <f t="shared" si="6"/>
        <v>6.5000000000000008E-4</v>
      </c>
    </row>
    <row r="86" spans="1:4">
      <c r="A86">
        <v>196901</v>
      </c>
      <c r="B86">
        <v>1.6899999999999998E-2</v>
      </c>
      <c r="C86">
        <v>-1.5E-3</v>
      </c>
      <c r="D86">
        <f t="shared" si="6"/>
        <v>7.6999999999999994E-3</v>
      </c>
    </row>
    <row r="87" spans="1:4">
      <c r="A87">
        <v>196902</v>
      </c>
      <c r="B87">
        <v>9.1999999999999998E-3</v>
      </c>
      <c r="C87">
        <v>-2.4500000000000001E-2</v>
      </c>
      <c r="D87">
        <f t="shared" si="6"/>
        <v>-7.6500000000000005E-3</v>
      </c>
    </row>
    <row r="88" spans="1:4">
      <c r="A88">
        <v>196903</v>
      </c>
      <c r="B88">
        <v>-4.4999999999999997E-3</v>
      </c>
      <c r="C88">
        <v>3.95E-2</v>
      </c>
      <c r="D88">
        <f t="shared" si="6"/>
        <v>1.7500000000000002E-2</v>
      </c>
    </row>
    <row r="89" spans="1:4">
      <c r="A89">
        <v>196904</v>
      </c>
      <c r="B89">
        <v>5.0000000000000001E-4</v>
      </c>
      <c r="C89">
        <v>1.17E-2</v>
      </c>
      <c r="D89">
        <f t="shared" si="6"/>
        <v>6.1000000000000004E-3</v>
      </c>
    </row>
    <row r="90" spans="1:4">
      <c r="A90">
        <v>196905</v>
      </c>
      <c r="B90">
        <v>7.4000000000000003E-3</v>
      </c>
      <c r="C90">
        <v>1.6799999999999999E-2</v>
      </c>
      <c r="D90">
        <f t="shared" si="6"/>
        <v>1.21E-2</v>
      </c>
    </row>
    <row r="91" spans="1:4">
      <c r="A91">
        <v>196906</v>
      </c>
      <c r="B91">
        <v>-1.0999999999999999E-2</v>
      </c>
      <c r="C91">
        <v>-2.23E-2</v>
      </c>
      <c r="D91">
        <f t="shared" si="6"/>
        <v>-1.6649999999999998E-2</v>
      </c>
    </row>
    <row r="92" spans="1:4">
      <c r="A92">
        <v>196907</v>
      </c>
      <c r="B92">
        <v>1.4200000000000001E-2</v>
      </c>
      <c r="C92">
        <v>1.6400000000000001E-2</v>
      </c>
      <c r="D92">
        <f t="shared" si="6"/>
        <v>1.5300000000000001E-2</v>
      </c>
    </row>
    <row r="93" spans="1:4">
      <c r="A93">
        <v>196908</v>
      </c>
      <c r="B93">
        <v>-3.85E-2</v>
      </c>
      <c r="C93">
        <v>2.1299999999999999E-2</v>
      </c>
      <c r="D93">
        <f t="shared" si="6"/>
        <v>-8.6E-3</v>
      </c>
    </row>
    <row r="94" spans="1:4">
      <c r="A94">
        <v>196909</v>
      </c>
      <c r="B94">
        <v>-3.2199999999999999E-2</v>
      </c>
      <c r="C94">
        <v>2.53E-2</v>
      </c>
      <c r="D94">
        <f t="shared" si="6"/>
        <v>-3.4499999999999999E-3</v>
      </c>
    </row>
    <row r="95" spans="1:4">
      <c r="A95">
        <v>196910</v>
      </c>
      <c r="B95">
        <v>-3.2199999999999999E-2</v>
      </c>
      <c r="C95">
        <v>-4.3299999999999998E-2</v>
      </c>
      <c r="D95">
        <f t="shared" si="6"/>
        <v>-3.7749999999999999E-2</v>
      </c>
    </row>
    <row r="96" spans="1:4">
      <c r="A96">
        <v>196911</v>
      </c>
      <c r="B96">
        <v>-1.11E-2</v>
      </c>
      <c r="C96">
        <v>3.5999999999999997E-2</v>
      </c>
      <c r="D96">
        <f t="shared" si="6"/>
        <v>1.2449999999999999E-2</v>
      </c>
    </row>
    <row r="97" spans="1:4">
      <c r="A97">
        <v>196912</v>
      </c>
      <c r="B97">
        <v>-3.0800000000000001E-2</v>
      </c>
      <c r="C97">
        <v>5.04E-2</v>
      </c>
      <c r="D97">
        <f t="shared" si="6"/>
        <v>9.7999999999999997E-3</v>
      </c>
    </row>
    <row r="98" spans="1:4">
      <c r="A98">
        <v>197001</v>
      </c>
      <c r="B98">
        <v>3.0700000000000002E-2</v>
      </c>
      <c r="C98">
        <v>6.3E-3</v>
      </c>
      <c r="D98">
        <f t="shared" si="6"/>
        <v>1.8500000000000003E-2</v>
      </c>
    </row>
    <row r="99" spans="1:4">
      <c r="A99">
        <v>197002</v>
      </c>
      <c r="B99">
        <v>4.02E-2</v>
      </c>
      <c r="C99">
        <v>1.1999999999999999E-3</v>
      </c>
      <c r="D99">
        <f t="shared" si="6"/>
        <v>2.07E-2</v>
      </c>
    </row>
    <row r="100" spans="1:4">
      <c r="A100">
        <v>197003</v>
      </c>
      <c r="B100">
        <v>4.2500000000000003E-2</v>
      </c>
      <c r="C100">
        <v>-2.8999999999999998E-3</v>
      </c>
      <c r="D100">
        <f t="shared" si="6"/>
        <v>1.9800000000000002E-2</v>
      </c>
    </row>
    <row r="101" spans="1:4">
      <c r="A101">
        <v>197004</v>
      </c>
      <c r="B101">
        <v>6.4000000000000001E-2</v>
      </c>
      <c r="C101">
        <v>-7.3000000000000001E-3</v>
      </c>
      <c r="D101">
        <f t="shared" si="6"/>
        <v>2.835E-2</v>
      </c>
    </row>
    <row r="102" spans="1:4">
      <c r="A102">
        <v>197005</v>
      </c>
      <c r="B102">
        <v>3.6299999999999999E-2</v>
      </c>
      <c r="C102">
        <v>-2.69E-2</v>
      </c>
      <c r="D102">
        <f t="shared" si="6"/>
        <v>4.6999999999999993E-3</v>
      </c>
    </row>
    <row r="103" spans="1:4">
      <c r="A103">
        <v>197006</v>
      </c>
      <c r="B103">
        <v>7.9000000000000008E-3</v>
      </c>
      <c r="C103">
        <v>5.7799999999999997E-2</v>
      </c>
      <c r="D103">
        <f t="shared" si="6"/>
        <v>3.2849999999999997E-2</v>
      </c>
    </row>
    <row r="104" spans="1:4">
      <c r="A104">
        <v>197007</v>
      </c>
      <c r="B104">
        <v>1.0500000000000001E-2</v>
      </c>
      <c r="C104">
        <v>-2.9399999999999999E-2</v>
      </c>
      <c r="D104">
        <f t="shared" si="6"/>
        <v>-9.4500000000000001E-3</v>
      </c>
    </row>
    <row r="105" spans="1:4">
      <c r="A105">
        <v>197008</v>
      </c>
      <c r="B105">
        <v>1.0800000000000001E-2</v>
      </c>
      <c r="C105">
        <v>-6.5000000000000002E-2</v>
      </c>
      <c r="D105">
        <f t="shared" si="6"/>
        <v>-2.7099999999999999E-2</v>
      </c>
    </row>
    <row r="106" spans="1:4">
      <c r="A106">
        <v>197009</v>
      </c>
      <c r="B106">
        <v>-5.5E-2</v>
      </c>
      <c r="C106">
        <v>-8.9200000000000002E-2</v>
      </c>
      <c r="D106">
        <f t="shared" si="6"/>
        <v>-7.2099999999999997E-2</v>
      </c>
    </row>
    <row r="107" spans="1:4">
      <c r="A107">
        <v>197010</v>
      </c>
      <c r="B107">
        <v>2.0999999999999999E-3</v>
      </c>
      <c r="C107">
        <v>9.6100000000000005E-2</v>
      </c>
      <c r="D107">
        <f t="shared" si="6"/>
        <v>4.9100000000000005E-2</v>
      </c>
    </row>
    <row r="108" spans="1:4">
      <c r="A108">
        <v>197011</v>
      </c>
      <c r="B108">
        <v>1.6899999999999998E-2</v>
      </c>
      <c r="C108">
        <v>2.8799999999999999E-2</v>
      </c>
      <c r="D108">
        <f t="shared" si="6"/>
        <v>2.2849999999999999E-2</v>
      </c>
    </row>
    <row r="109" spans="1:4">
      <c r="A109">
        <v>197012</v>
      </c>
      <c r="B109">
        <v>9.7999999999999997E-3</v>
      </c>
      <c r="C109">
        <v>-2.2100000000000002E-2</v>
      </c>
      <c r="D109">
        <f t="shared" si="6"/>
        <v>-6.150000000000001E-3</v>
      </c>
    </row>
    <row r="110" spans="1:4">
      <c r="A110">
        <v>197101</v>
      </c>
      <c r="B110">
        <v>1.35E-2</v>
      </c>
      <c r="C110">
        <v>-6.59E-2</v>
      </c>
      <c r="D110">
        <f t="shared" si="6"/>
        <v>-2.6200000000000001E-2</v>
      </c>
    </row>
    <row r="111" spans="1:4">
      <c r="A111">
        <v>197102</v>
      </c>
      <c r="B111">
        <v>-1.34E-2</v>
      </c>
      <c r="C111">
        <v>8.0999999999999996E-3</v>
      </c>
      <c r="D111">
        <f t="shared" si="6"/>
        <v>-2.6500000000000004E-3</v>
      </c>
    </row>
    <row r="112" spans="1:4">
      <c r="A112">
        <v>197103</v>
      </c>
      <c r="B112">
        <v>-3.9899999999999998E-2</v>
      </c>
      <c r="C112">
        <v>-1.2200000000000001E-2</v>
      </c>
      <c r="D112">
        <f t="shared" si="6"/>
        <v>-2.605E-2</v>
      </c>
    </row>
    <row r="113" spans="1:4">
      <c r="A113">
        <v>197104</v>
      </c>
      <c r="B113">
        <v>7.4000000000000003E-3</v>
      </c>
      <c r="C113">
        <v>1.3100000000000001E-2</v>
      </c>
      <c r="D113">
        <f t="shared" si="6"/>
        <v>1.025E-2</v>
      </c>
    </row>
    <row r="114" spans="1:4">
      <c r="A114">
        <v>197105</v>
      </c>
      <c r="B114">
        <v>-1.37E-2</v>
      </c>
      <c r="C114">
        <v>8.8000000000000005E-3</v>
      </c>
      <c r="D114">
        <f t="shared" si="6"/>
        <v>-2.4499999999999999E-3</v>
      </c>
    </row>
    <row r="115" spans="1:4">
      <c r="A115">
        <v>197106</v>
      </c>
      <c r="B115">
        <v>-0.02</v>
      </c>
      <c r="C115">
        <v>2.7E-2</v>
      </c>
      <c r="D115">
        <f t="shared" si="6"/>
        <v>3.4999999999999996E-3</v>
      </c>
    </row>
    <row r="116" spans="1:4">
      <c r="A116">
        <v>197107</v>
      </c>
      <c r="B116">
        <v>1.6999999999999999E-3</v>
      </c>
      <c r="C116">
        <v>-2.3699999999999999E-2</v>
      </c>
      <c r="D116">
        <f t="shared" si="6"/>
        <v>-1.0999999999999999E-2</v>
      </c>
    </row>
    <row r="117" spans="1:4">
      <c r="A117">
        <v>197108</v>
      </c>
      <c r="B117">
        <v>2.7099999999999999E-2</v>
      </c>
      <c r="C117">
        <v>3.5099999999999999E-2</v>
      </c>
      <c r="D117">
        <f t="shared" si="6"/>
        <v>3.1099999999999999E-2</v>
      </c>
    </row>
    <row r="118" spans="1:4">
      <c r="A118">
        <v>197109</v>
      </c>
      <c r="B118">
        <v>-2.9399999999999999E-2</v>
      </c>
      <c r="C118">
        <v>2.0899999999999998E-2</v>
      </c>
      <c r="D118">
        <f t="shared" si="6"/>
        <v>-4.2500000000000003E-3</v>
      </c>
    </row>
    <row r="119" spans="1:4">
      <c r="A119">
        <v>197110</v>
      </c>
      <c r="B119">
        <v>-4.7000000000000002E-3</v>
      </c>
      <c r="C119">
        <v>4.5999999999999999E-3</v>
      </c>
      <c r="D119">
        <f t="shared" si="6"/>
        <v>-5.0000000000000131E-5</v>
      </c>
    </row>
    <row r="120" spans="1:4">
      <c r="A120">
        <v>197111</v>
      </c>
      <c r="B120">
        <v>-1.7399999999999999E-2</v>
      </c>
      <c r="C120">
        <v>1.47E-2</v>
      </c>
      <c r="D120">
        <f t="shared" si="6"/>
        <v>-1.3499999999999996E-3</v>
      </c>
    </row>
    <row r="121" spans="1:4">
      <c r="A121">
        <v>197112</v>
      </c>
      <c r="B121">
        <v>-3.0000000000000001E-3</v>
      </c>
      <c r="C121">
        <v>-6.7999999999999996E-3</v>
      </c>
      <c r="D121">
        <f t="shared" si="6"/>
        <v>-4.8999999999999998E-3</v>
      </c>
    </row>
    <row r="122" spans="1:4">
      <c r="A122">
        <v>197201</v>
      </c>
      <c r="B122">
        <v>2.0299999999999999E-2</v>
      </c>
      <c r="C122">
        <v>2.3999999999999998E-3</v>
      </c>
      <c r="D122">
        <f t="shared" si="6"/>
        <v>1.1349999999999999E-2</v>
      </c>
    </row>
    <row r="123" spans="1:4">
      <c r="A123">
        <v>197202</v>
      </c>
      <c r="B123">
        <v>-2.76E-2</v>
      </c>
      <c r="C123">
        <v>2.7E-2</v>
      </c>
      <c r="D123">
        <f t="shared" si="6"/>
        <v>-2.9999999999999992E-4</v>
      </c>
    </row>
    <row r="124" spans="1:4">
      <c r="A124">
        <v>197203</v>
      </c>
      <c r="B124">
        <v>-1.6899999999999998E-2</v>
      </c>
      <c r="C124">
        <v>2.9100000000000001E-2</v>
      </c>
      <c r="D124">
        <f t="shared" si="6"/>
        <v>6.1000000000000013E-3</v>
      </c>
    </row>
    <row r="125" spans="1:4">
      <c r="A125">
        <v>197204</v>
      </c>
      <c r="B125">
        <v>2.2000000000000001E-3</v>
      </c>
      <c r="C125">
        <v>2.9000000000000001E-2</v>
      </c>
      <c r="D125">
        <f t="shared" si="6"/>
        <v>1.5600000000000001E-2</v>
      </c>
    </row>
    <row r="126" spans="1:4">
      <c r="A126">
        <v>197205</v>
      </c>
      <c r="B126">
        <v>-2.69E-2</v>
      </c>
      <c r="C126">
        <v>3.1800000000000002E-2</v>
      </c>
      <c r="D126">
        <f t="shared" si="6"/>
        <v>2.4500000000000008E-3</v>
      </c>
    </row>
    <row r="127" spans="1:4">
      <c r="A127">
        <v>197206</v>
      </c>
      <c r="B127">
        <v>-2.4799999999999999E-2</v>
      </c>
      <c r="C127">
        <v>1.9300000000000001E-2</v>
      </c>
      <c r="D127">
        <f t="shared" si="6"/>
        <v>-2.749999999999999E-3</v>
      </c>
    </row>
    <row r="128" spans="1:4">
      <c r="A128">
        <v>197207</v>
      </c>
      <c r="B128">
        <v>7.7000000000000002E-3</v>
      </c>
      <c r="C128">
        <v>2.75E-2</v>
      </c>
      <c r="D128">
        <f t="shared" si="6"/>
        <v>1.7600000000000001E-2</v>
      </c>
    </row>
    <row r="129" spans="1:4">
      <c r="A129">
        <v>197208</v>
      </c>
      <c r="B129">
        <v>4.6800000000000001E-2</v>
      </c>
      <c r="C129">
        <v>-5.3400000000000003E-2</v>
      </c>
      <c r="D129">
        <f t="shared" si="6"/>
        <v>-3.3000000000000008E-3</v>
      </c>
    </row>
    <row r="130" spans="1:4">
      <c r="A130">
        <v>197209</v>
      </c>
      <c r="B130">
        <v>4.8999999999999998E-3</v>
      </c>
      <c r="C130">
        <v>1.7500000000000002E-2</v>
      </c>
      <c r="D130">
        <f t="shared" si="6"/>
        <v>1.1200000000000002E-2</v>
      </c>
    </row>
    <row r="131" spans="1:4">
      <c r="A131">
        <v>197210</v>
      </c>
      <c r="B131">
        <v>1.32E-2</v>
      </c>
      <c r="C131">
        <v>7.4999999999999997E-3</v>
      </c>
      <c r="D131">
        <f t="shared" ref="D131:D194" si="7">0.5*B131+0.5*C131</f>
        <v>1.035E-2</v>
      </c>
    </row>
    <row r="132" spans="1:4">
      <c r="A132">
        <v>197211</v>
      </c>
      <c r="B132">
        <v>4.7800000000000002E-2</v>
      </c>
      <c r="C132">
        <v>-5.1400000000000001E-2</v>
      </c>
      <c r="D132">
        <f t="shared" si="7"/>
        <v>-1.7999999999999995E-3</v>
      </c>
    </row>
    <row r="133" spans="1:4">
      <c r="A133">
        <v>197212</v>
      </c>
      <c r="B133">
        <v>-2.29E-2</v>
      </c>
      <c r="C133">
        <v>4.9799999999999997E-2</v>
      </c>
      <c r="D133">
        <f t="shared" si="7"/>
        <v>1.3449999999999998E-2</v>
      </c>
    </row>
    <row r="134" spans="1:4">
      <c r="A134">
        <v>197301</v>
      </c>
      <c r="B134">
        <v>2.6800000000000001E-2</v>
      </c>
      <c r="C134">
        <v>3.7199999999999997E-2</v>
      </c>
      <c r="D134">
        <f t="shared" si="7"/>
        <v>3.2000000000000001E-2</v>
      </c>
    </row>
    <row r="135" spans="1:4">
      <c r="A135">
        <v>197302</v>
      </c>
      <c r="B135">
        <v>1.6799999999999999E-2</v>
      </c>
      <c r="C135">
        <v>2.12E-2</v>
      </c>
      <c r="D135">
        <f t="shared" si="7"/>
        <v>1.9E-2</v>
      </c>
    </row>
    <row r="136" spans="1:4">
      <c r="A136">
        <v>197303</v>
      </c>
      <c r="B136">
        <v>2.8400000000000002E-2</v>
      </c>
      <c r="C136">
        <v>3.6200000000000003E-2</v>
      </c>
      <c r="D136">
        <f t="shared" si="7"/>
        <v>3.2300000000000002E-2</v>
      </c>
    </row>
    <row r="137" spans="1:4">
      <c r="A137">
        <v>197304</v>
      </c>
      <c r="B137">
        <v>5.6599999999999998E-2</v>
      </c>
      <c r="C137">
        <v>6.4000000000000001E-2</v>
      </c>
      <c r="D137">
        <f t="shared" si="7"/>
        <v>6.0299999999999999E-2</v>
      </c>
    </row>
    <row r="138" spans="1:4">
      <c r="A138">
        <v>197305</v>
      </c>
      <c r="B138">
        <v>1.9E-3</v>
      </c>
      <c r="C138">
        <v>7.0800000000000002E-2</v>
      </c>
      <c r="D138">
        <f t="shared" si="7"/>
        <v>3.635E-2</v>
      </c>
    </row>
    <row r="139" spans="1:4">
      <c r="A139">
        <v>197306</v>
      </c>
      <c r="B139">
        <v>1.43E-2</v>
      </c>
      <c r="C139">
        <v>4.3099999999999999E-2</v>
      </c>
      <c r="D139">
        <f t="shared" si="7"/>
        <v>2.87E-2</v>
      </c>
    </row>
    <row r="140" spans="1:4">
      <c r="A140">
        <v>197307</v>
      </c>
      <c r="B140">
        <v>-5.1799999999999999E-2</v>
      </c>
      <c r="C140">
        <v>-0.1167</v>
      </c>
      <c r="D140">
        <f t="shared" si="7"/>
        <v>-8.4249999999999992E-2</v>
      </c>
    </row>
    <row r="141" spans="1:4">
      <c r="A141">
        <v>197308</v>
      </c>
      <c r="B141">
        <v>1.18E-2</v>
      </c>
      <c r="C141">
        <v>3.4200000000000001E-2</v>
      </c>
      <c r="D141">
        <f t="shared" si="7"/>
        <v>2.3E-2</v>
      </c>
    </row>
    <row r="142" spans="1:4">
      <c r="A142">
        <v>197309</v>
      </c>
      <c r="B142">
        <v>2.1100000000000001E-2</v>
      </c>
      <c r="C142">
        <v>-7.0199999999999999E-2</v>
      </c>
      <c r="D142">
        <f t="shared" si="7"/>
        <v>-2.4549999999999999E-2</v>
      </c>
    </row>
    <row r="143" spans="1:4">
      <c r="A143">
        <v>197310</v>
      </c>
      <c r="B143">
        <v>1.7399999999999999E-2</v>
      </c>
      <c r="C143">
        <v>6.7400000000000002E-2</v>
      </c>
      <c r="D143">
        <f t="shared" si="7"/>
        <v>4.24E-2</v>
      </c>
    </row>
    <row r="144" spans="1:4">
      <c r="A144">
        <v>197311</v>
      </c>
      <c r="B144">
        <v>0.04</v>
      </c>
      <c r="C144">
        <v>8.6300000000000002E-2</v>
      </c>
      <c r="D144">
        <f t="shared" si="7"/>
        <v>6.3149999999999998E-2</v>
      </c>
    </row>
    <row r="145" spans="1:4">
      <c r="A145">
        <v>197312</v>
      </c>
      <c r="B145">
        <v>4.2500000000000003E-2</v>
      </c>
      <c r="C145">
        <v>0.1038</v>
      </c>
      <c r="D145">
        <f t="shared" si="7"/>
        <v>7.3150000000000007E-2</v>
      </c>
    </row>
    <row r="146" spans="1:4">
      <c r="A146">
        <v>197401</v>
      </c>
      <c r="B146">
        <v>5.8599999999999999E-2</v>
      </c>
      <c r="C146">
        <v>-8.8099999999999998E-2</v>
      </c>
      <c r="D146">
        <f t="shared" si="7"/>
        <v>-1.4749999999999999E-2</v>
      </c>
    </row>
    <row r="147" spans="1:4">
      <c r="A147">
        <v>197402</v>
      </c>
      <c r="B147">
        <v>2.5499999999999998E-2</v>
      </c>
      <c r="C147">
        <v>1.2999999999999999E-3</v>
      </c>
      <c r="D147">
        <f t="shared" si="7"/>
        <v>1.3399999999999999E-2</v>
      </c>
    </row>
    <row r="148" spans="1:4">
      <c r="A148">
        <v>197403</v>
      </c>
      <c r="B148">
        <v>-8.9999999999999998E-4</v>
      </c>
      <c r="C148">
        <v>-9.7999999999999997E-3</v>
      </c>
      <c r="D148">
        <f t="shared" si="7"/>
        <v>-5.3499999999999997E-3</v>
      </c>
    </row>
    <row r="149" spans="1:4">
      <c r="A149">
        <v>197404</v>
      </c>
      <c r="B149">
        <v>1.01E-2</v>
      </c>
      <c r="C149">
        <v>0.02</v>
      </c>
      <c r="D149">
        <f t="shared" si="7"/>
        <v>1.5050000000000001E-2</v>
      </c>
    </row>
    <row r="150" spans="1:4">
      <c r="A150">
        <v>197405</v>
      </c>
      <c r="B150">
        <v>-2.07E-2</v>
      </c>
      <c r="C150">
        <v>-2.5000000000000001E-3</v>
      </c>
      <c r="D150">
        <f t="shared" si="7"/>
        <v>-1.1599999999999999E-2</v>
      </c>
    </row>
    <row r="151" spans="1:4">
      <c r="A151">
        <v>197406</v>
      </c>
      <c r="B151">
        <v>7.9000000000000008E-3</v>
      </c>
      <c r="C151">
        <v>2.3800000000000002E-2</v>
      </c>
      <c r="D151">
        <f t="shared" si="7"/>
        <v>1.5850000000000003E-2</v>
      </c>
    </row>
    <row r="152" spans="1:4">
      <c r="A152">
        <v>197407</v>
      </c>
      <c r="B152">
        <v>5.21E-2</v>
      </c>
      <c r="C152">
        <v>3.0200000000000001E-2</v>
      </c>
      <c r="D152">
        <f t="shared" si="7"/>
        <v>4.1149999999999999E-2</v>
      </c>
    </row>
    <row r="153" spans="1:4">
      <c r="A153">
        <v>197408</v>
      </c>
      <c r="B153">
        <v>2.5700000000000001E-2</v>
      </c>
      <c r="C153">
        <v>0.03</v>
      </c>
      <c r="D153">
        <f t="shared" si="7"/>
        <v>2.785E-2</v>
      </c>
    </row>
    <row r="154" spans="1:4">
      <c r="A154">
        <v>197409</v>
      </c>
      <c r="B154">
        <v>5.5199999999999999E-2</v>
      </c>
      <c r="C154">
        <v>4.3200000000000002E-2</v>
      </c>
      <c r="D154">
        <f t="shared" si="7"/>
        <v>4.9200000000000001E-2</v>
      </c>
    </row>
    <row r="155" spans="1:4">
      <c r="A155">
        <v>197410</v>
      </c>
      <c r="B155">
        <v>-9.7199999999999995E-2</v>
      </c>
      <c r="C155">
        <v>-4.8999999999999998E-3</v>
      </c>
      <c r="D155">
        <f t="shared" si="7"/>
        <v>-5.1049999999999998E-2</v>
      </c>
    </row>
    <row r="156" spans="1:4">
      <c r="A156">
        <v>197411</v>
      </c>
      <c r="B156">
        <v>-8.0000000000000004E-4</v>
      </c>
      <c r="C156">
        <v>2.1700000000000001E-2</v>
      </c>
      <c r="D156">
        <f t="shared" si="7"/>
        <v>1.0450000000000001E-2</v>
      </c>
    </row>
    <row r="157" spans="1:4">
      <c r="A157">
        <v>197412</v>
      </c>
      <c r="B157">
        <v>5.9999999999999995E-4</v>
      </c>
      <c r="C157">
        <v>2.9399999999999999E-2</v>
      </c>
      <c r="D157">
        <f t="shared" si="7"/>
        <v>1.4999999999999999E-2</v>
      </c>
    </row>
    <row r="158" spans="1:4">
      <c r="A158">
        <v>197501</v>
      </c>
      <c r="B158">
        <v>8.2199999999999995E-2</v>
      </c>
      <c r="C158">
        <v>-0.1386</v>
      </c>
      <c r="D158">
        <f t="shared" si="7"/>
        <v>-2.8200000000000003E-2</v>
      </c>
    </row>
    <row r="159" spans="1:4">
      <c r="A159">
        <v>197502</v>
      </c>
      <c r="B159">
        <v>-4.53E-2</v>
      </c>
      <c r="C159">
        <v>-5.7999999999999996E-3</v>
      </c>
      <c r="D159">
        <f t="shared" si="7"/>
        <v>-2.555E-2</v>
      </c>
    </row>
    <row r="160" spans="1:4">
      <c r="A160">
        <v>197503</v>
      </c>
      <c r="B160">
        <v>2.4400000000000002E-2</v>
      </c>
      <c r="C160">
        <v>-1.9900000000000001E-2</v>
      </c>
      <c r="D160">
        <f t="shared" si="7"/>
        <v>2.2500000000000003E-3</v>
      </c>
    </row>
    <row r="161" spans="1:4">
      <c r="A161">
        <v>197504</v>
      </c>
      <c r="B161">
        <v>-1.1599999999999999E-2</v>
      </c>
      <c r="C161">
        <v>1.3299999999999999E-2</v>
      </c>
      <c r="D161">
        <f t="shared" si="7"/>
        <v>8.5000000000000006E-4</v>
      </c>
    </row>
    <row r="162" spans="1:4">
      <c r="A162">
        <v>197505</v>
      </c>
      <c r="B162">
        <v>-4.07E-2</v>
      </c>
      <c r="C162">
        <v>-4.7000000000000002E-3</v>
      </c>
      <c r="D162">
        <f t="shared" si="7"/>
        <v>-2.2700000000000001E-2</v>
      </c>
    </row>
    <row r="163" spans="1:4">
      <c r="A163">
        <v>197506</v>
      </c>
      <c r="B163">
        <v>1.2999999999999999E-2</v>
      </c>
      <c r="C163">
        <v>5.0000000000000001E-4</v>
      </c>
      <c r="D163">
        <f t="shared" si="7"/>
        <v>6.7499999999999999E-3</v>
      </c>
    </row>
    <row r="164" spans="1:4">
      <c r="A164">
        <v>197507</v>
      </c>
      <c r="B164">
        <v>1.6500000000000001E-2</v>
      </c>
      <c r="C164">
        <v>4.3E-3</v>
      </c>
      <c r="D164">
        <f t="shared" si="7"/>
        <v>1.04E-2</v>
      </c>
    </row>
    <row r="165" spans="1:4">
      <c r="A165">
        <v>197508</v>
      </c>
      <c r="B165">
        <v>-8.9999999999999993E-3</v>
      </c>
      <c r="C165">
        <v>-1.2999999999999999E-3</v>
      </c>
      <c r="D165">
        <f t="shared" si="7"/>
        <v>-5.1500000000000001E-3</v>
      </c>
    </row>
    <row r="166" spans="1:4">
      <c r="A166">
        <v>197509</v>
      </c>
      <c r="B166">
        <v>3.3E-3</v>
      </c>
      <c r="C166">
        <v>3.2000000000000002E-3</v>
      </c>
      <c r="D166">
        <f t="shared" si="7"/>
        <v>3.2500000000000003E-3</v>
      </c>
    </row>
    <row r="167" spans="1:4">
      <c r="A167">
        <v>197510</v>
      </c>
      <c r="B167">
        <v>2.8999999999999998E-3</v>
      </c>
      <c r="C167">
        <v>-1.4E-3</v>
      </c>
      <c r="D167">
        <f t="shared" si="7"/>
        <v>7.4999999999999991E-4</v>
      </c>
    </row>
    <row r="168" spans="1:4">
      <c r="A168">
        <v>197511</v>
      </c>
      <c r="B168">
        <v>1.9900000000000001E-2</v>
      </c>
      <c r="C168">
        <v>-4.4999999999999997E-3</v>
      </c>
      <c r="D168">
        <f t="shared" si="7"/>
        <v>7.7000000000000002E-3</v>
      </c>
    </row>
    <row r="169" spans="1:4">
      <c r="A169">
        <v>197512</v>
      </c>
      <c r="B169">
        <v>1.78E-2</v>
      </c>
      <c r="C169">
        <v>-1.1999999999999999E-3</v>
      </c>
      <c r="D169">
        <f t="shared" si="7"/>
        <v>8.3000000000000001E-3</v>
      </c>
    </row>
    <row r="170" spans="1:4">
      <c r="A170">
        <v>197601</v>
      </c>
      <c r="B170">
        <v>8.5999999999999993E-2</v>
      </c>
      <c r="C170">
        <v>4.4600000000000001E-2</v>
      </c>
      <c r="D170">
        <f t="shared" si="7"/>
        <v>6.5299999999999997E-2</v>
      </c>
    </row>
    <row r="171" spans="1:4">
      <c r="A171">
        <v>197602</v>
      </c>
      <c r="B171">
        <v>5.8299999999999998E-2</v>
      </c>
      <c r="C171">
        <v>3.5999999999999999E-3</v>
      </c>
      <c r="D171">
        <f t="shared" si="7"/>
        <v>3.0949999999999998E-2</v>
      </c>
    </row>
    <row r="172" spans="1:4">
      <c r="A172">
        <v>197603</v>
      </c>
      <c r="B172">
        <v>-2.9999999999999997E-4</v>
      </c>
      <c r="C172">
        <v>1.9E-3</v>
      </c>
      <c r="D172">
        <f t="shared" si="7"/>
        <v>8.0000000000000004E-4</v>
      </c>
    </row>
    <row r="173" spans="1:4">
      <c r="A173">
        <v>197604</v>
      </c>
      <c r="B173">
        <v>-2.0000000000000001E-4</v>
      </c>
      <c r="C173">
        <v>5.0000000000000001E-3</v>
      </c>
      <c r="D173">
        <f t="shared" si="7"/>
        <v>2.4000000000000002E-3</v>
      </c>
    </row>
    <row r="174" spans="1:4">
      <c r="A174">
        <v>197605</v>
      </c>
      <c r="B174">
        <v>-1.3100000000000001E-2</v>
      </c>
      <c r="C174">
        <v>-1.11E-2</v>
      </c>
      <c r="D174">
        <f t="shared" si="7"/>
        <v>-1.21E-2</v>
      </c>
    </row>
    <row r="175" spans="1:4">
      <c r="A175">
        <v>197606</v>
      </c>
      <c r="B175">
        <v>7.3000000000000001E-3</v>
      </c>
      <c r="C175">
        <v>-4.3E-3</v>
      </c>
      <c r="D175">
        <f t="shared" si="7"/>
        <v>1.5E-3</v>
      </c>
    </row>
    <row r="176" spans="1:4">
      <c r="A176">
        <v>197607</v>
      </c>
      <c r="B176">
        <v>1.7299999999999999E-2</v>
      </c>
      <c r="C176">
        <v>-1.1000000000000001E-3</v>
      </c>
      <c r="D176">
        <f t="shared" si="7"/>
        <v>8.0999999999999996E-3</v>
      </c>
    </row>
    <row r="177" spans="1:4">
      <c r="A177">
        <v>197608</v>
      </c>
      <c r="B177">
        <v>7.7000000000000002E-3</v>
      </c>
      <c r="C177">
        <v>-8.5000000000000006E-3</v>
      </c>
      <c r="D177">
        <f t="shared" si="7"/>
        <v>-4.0000000000000018E-4</v>
      </c>
    </row>
    <row r="178" spans="1:4">
      <c r="A178">
        <v>197609</v>
      </c>
      <c r="B178">
        <v>-2.8E-3</v>
      </c>
      <c r="C178">
        <v>2.3999999999999998E-3</v>
      </c>
      <c r="D178">
        <f t="shared" si="7"/>
        <v>-2.0000000000000009E-4</v>
      </c>
    </row>
    <row r="179" spans="1:4">
      <c r="A179">
        <v>197610</v>
      </c>
      <c r="B179">
        <v>-1.2999999999999999E-3</v>
      </c>
      <c r="C179">
        <v>-4.7999999999999996E-3</v>
      </c>
      <c r="D179">
        <f t="shared" si="7"/>
        <v>-3.0499999999999998E-3</v>
      </c>
    </row>
    <row r="180" spans="1:4">
      <c r="A180">
        <v>197611</v>
      </c>
      <c r="B180">
        <v>1.5299999999999999E-2</v>
      </c>
      <c r="C180">
        <v>2.8799999999999999E-2</v>
      </c>
      <c r="D180">
        <f t="shared" si="7"/>
        <v>2.205E-2</v>
      </c>
    </row>
    <row r="181" spans="1:4">
      <c r="A181">
        <v>197612</v>
      </c>
      <c r="B181">
        <v>2.23E-2</v>
      </c>
      <c r="C181">
        <v>7.7999999999999996E-3</v>
      </c>
      <c r="D181">
        <f t="shared" si="7"/>
        <v>1.5050000000000001E-2</v>
      </c>
    </row>
    <row r="182" spans="1:4">
      <c r="A182">
        <v>197701</v>
      </c>
      <c r="B182">
        <v>4.2599999999999999E-2</v>
      </c>
      <c r="C182">
        <v>3.9699999999999999E-2</v>
      </c>
      <c r="D182">
        <f t="shared" si="7"/>
        <v>4.1149999999999999E-2</v>
      </c>
    </row>
    <row r="183" spans="1:4">
      <c r="A183">
        <v>197702</v>
      </c>
      <c r="B183">
        <v>4.7999999999999996E-3</v>
      </c>
      <c r="C183">
        <v>3.8E-3</v>
      </c>
      <c r="D183">
        <f t="shared" si="7"/>
        <v>4.3E-3</v>
      </c>
    </row>
    <row r="184" spans="1:4">
      <c r="A184">
        <v>197703</v>
      </c>
      <c r="B184">
        <v>1.04E-2</v>
      </c>
      <c r="C184">
        <v>4.7999999999999996E-3</v>
      </c>
      <c r="D184">
        <f t="shared" si="7"/>
        <v>7.5999999999999991E-3</v>
      </c>
    </row>
    <row r="185" spans="1:4">
      <c r="A185">
        <v>197704</v>
      </c>
      <c r="B185">
        <v>3.4500000000000003E-2</v>
      </c>
      <c r="C185">
        <v>4.24E-2</v>
      </c>
      <c r="D185">
        <f t="shared" si="7"/>
        <v>3.8449999999999998E-2</v>
      </c>
    </row>
    <row r="186" spans="1:4">
      <c r="A186">
        <v>197705</v>
      </c>
      <c r="B186">
        <v>8.3000000000000001E-3</v>
      </c>
      <c r="C186">
        <v>2.0299999999999999E-2</v>
      </c>
      <c r="D186">
        <f t="shared" si="7"/>
        <v>1.43E-2</v>
      </c>
    </row>
    <row r="187" spans="1:4">
      <c r="A187">
        <v>197706</v>
      </c>
      <c r="B187">
        <v>-6.4999999999999997E-3</v>
      </c>
      <c r="C187">
        <v>1.78E-2</v>
      </c>
      <c r="D187">
        <f t="shared" si="7"/>
        <v>5.6500000000000005E-3</v>
      </c>
    </row>
    <row r="188" spans="1:4">
      <c r="A188">
        <v>197707</v>
      </c>
      <c r="B188">
        <v>-6.1000000000000004E-3</v>
      </c>
      <c r="C188">
        <v>3.0999999999999999E-3</v>
      </c>
      <c r="D188">
        <f t="shared" si="7"/>
        <v>-1.5000000000000002E-3</v>
      </c>
    </row>
    <row r="189" spans="1:4">
      <c r="A189">
        <v>197708</v>
      </c>
      <c r="B189">
        <v>-2.7900000000000001E-2</v>
      </c>
      <c r="C189">
        <v>-1.78E-2</v>
      </c>
      <c r="D189">
        <f t="shared" si="7"/>
        <v>-2.2850000000000002E-2</v>
      </c>
    </row>
    <row r="190" spans="1:4">
      <c r="A190">
        <v>197709</v>
      </c>
      <c r="B190">
        <v>-5.1000000000000004E-3</v>
      </c>
      <c r="C190">
        <v>2.0500000000000001E-2</v>
      </c>
      <c r="D190">
        <f t="shared" si="7"/>
        <v>7.7000000000000002E-3</v>
      </c>
    </row>
    <row r="191" spans="1:4">
      <c r="A191">
        <v>197710</v>
      </c>
      <c r="B191">
        <v>1.7100000000000001E-2</v>
      </c>
      <c r="C191">
        <v>-1.1999999999999999E-3</v>
      </c>
      <c r="D191">
        <f t="shared" si="7"/>
        <v>7.9500000000000005E-3</v>
      </c>
    </row>
    <row r="192" spans="1:4">
      <c r="A192">
        <v>197711</v>
      </c>
      <c r="B192">
        <v>3.5000000000000001E-3</v>
      </c>
      <c r="C192">
        <v>2.2100000000000002E-2</v>
      </c>
      <c r="D192">
        <f t="shared" si="7"/>
        <v>1.2800000000000001E-2</v>
      </c>
    </row>
    <row r="193" spans="1:4">
      <c r="A193">
        <v>197712</v>
      </c>
      <c r="B193">
        <v>-3.3999999999999998E-3</v>
      </c>
      <c r="C193">
        <v>1.5599999999999999E-2</v>
      </c>
      <c r="D193">
        <f t="shared" si="7"/>
        <v>6.0999999999999995E-3</v>
      </c>
    </row>
    <row r="194" spans="1:4">
      <c r="A194">
        <v>197801</v>
      </c>
      <c r="B194">
        <v>3.2899999999999999E-2</v>
      </c>
      <c r="C194">
        <v>-7.1999999999999998E-3</v>
      </c>
      <c r="D194">
        <f t="shared" si="7"/>
        <v>1.285E-2</v>
      </c>
    </row>
    <row r="195" spans="1:4">
      <c r="A195">
        <v>197802</v>
      </c>
      <c r="B195">
        <v>8.0000000000000002E-3</v>
      </c>
      <c r="C195">
        <v>1.9099999999999999E-2</v>
      </c>
      <c r="D195">
        <f t="shared" ref="D195:D258" si="8">0.5*B195+0.5*C195</f>
        <v>1.355E-2</v>
      </c>
    </row>
    <row r="196" spans="1:4">
      <c r="A196">
        <v>197803</v>
      </c>
      <c r="B196">
        <v>1.2500000000000001E-2</v>
      </c>
      <c r="C196">
        <v>1.37E-2</v>
      </c>
      <c r="D196">
        <f t="shared" si="8"/>
        <v>1.3100000000000001E-2</v>
      </c>
    </row>
    <row r="197" spans="1:4">
      <c r="A197">
        <v>197804</v>
      </c>
      <c r="B197">
        <v>-3.49E-2</v>
      </c>
      <c r="C197">
        <v>8.3999999999999995E-3</v>
      </c>
      <c r="D197">
        <f t="shared" si="8"/>
        <v>-1.3250000000000001E-2</v>
      </c>
    </row>
    <row r="198" spans="1:4">
      <c r="A198">
        <v>197805</v>
      </c>
      <c r="B198">
        <v>-6.0000000000000001E-3</v>
      </c>
      <c r="C198">
        <v>2.8500000000000001E-2</v>
      </c>
      <c r="D198">
        <f t="shared" si="8"/>
        <v>1.125E-2</v>
      </c>
    </row>
    <row r="199" spans="1:4">
      <c r="A199">
        <v>197806</v>
      </c>
      <c r="B199">
        <v>5.7999999999999996E-3</v>
      </c>
      <c r="C199">
        <v>2.7799999999999998E-2</v>
      </c>
      <c r="D199">
        <f t="shared" si="8"/>
        <v>1.6799999999999999E-2</v>
      </c>
    </row>
    <row r="200" spans="1:4">
      <c r="A200">
        <v>197807</v>
      </c>
      <c r="B200">
        <v>-1.11E-2</v>
      </c>
      <c r="C200">
        <v>4.2299999999999997E-2</v>
      </c>
      <c r="D200">
        <f t="shared" si="8"/>
        <v>1.5599999999999999E-2</v>
      </c>
    </row>
    <row r="201" spans="1:4">
      <c r="A201">
        <v>197808</v>
      </c>
      <c r="B201">
        <v>-4.7999999999999996E-3</v>
      </c>
      <c r="C201">
        <v>2.8500000000000001E-2</v>
      </c>
      <c r="D201">
        <f t="shared" si="8"/>
        <v>1.1850000000000001E-2</v>
      </c>
    </row>
    <row r="202" spans="1:4">
      <c r="A202">
        <v>197809</v>
      </c>
      <c r="B202">
        <v>1.8800000000000001E-2</v>
      </c>
      <c r="C202">
        <v>-3.1300000000000001E-2</v>
      </c>
      <c r="D202">
        <f t="shared" si="8"/>
        <v>-6.2500000000000003E-3</v>
      </c>
    </row>
    <row r="203" spans="1:4">
      <c r="A203">
        <v>197810</v>
      </c>
      <c r="B203">
        <v>1.3599999999999999E-2</v>
      </c>
      <c r="C203">
        <v>-8.3799999999999999E-2</v>
      </c>
      <c r="D203">
        <f t="shared" si="8"/>
        <v>-3.5099999999999999E-2</v>
      </c>
    </row>
    <row r="204" spans="1:4">
      <c r="A204">
        <v>197811</v>
      </c>
      <c r="B204">
        <v>-2.2100000000000002E-2</v>
      </c>
      <c r="C204">
        <v>5.5199999999999999E-2</v>
      </c>
      <c r="D204">
        <f t="shared" si="8"/>
        <v>1.6549999999999999E-2</v>
      </c>
    </row>
    <row r="205" spans="1:4">
      <c r="A205">
        <v>197812</v>
      </c>
      <c r="B205">
        <v>-2.1899999999999999E-2</v>
      </c>
      <c r="C205">
        <v>3.0499999999999999E-2</v>
      </c>
      <c r="D205">
        <f t="shared" si="8"/>
        <v>4.3E-3</v>
      </c>
    </row>
    <row r="206" spans="1:4">
      <c r="A206">
        <v>197901</v>
      </c>
      <c r="B206">
        <v>2.2499999999999999E-2</v>
      </c>
      <c r="C206">
        <v>-1.2699999999999999E-2</v>
      </c>
      <c r="D206">
        <f t="shared" si="8"/>
        <v>4.8999999999999998E-3</v>
      </c>
    </row>
    <row r="207" spans="1:4">
      <c r="A207">
        <v>197902</v>
      </c>
      <c r="B207">
        <v>1.18E-2</v>
      </c>
      <c r="C207">
        <v>-1.0500000000000001E-2</v>
      </c>
      <c r="D207">
        <f t="shared" si="8"/>
        <v>6.4999999999999954E-4</v>
      </c>
    </row>
    <row r="208" spans="1:4">
      <c r="A208">
        <v>197903</v>
      </c>
      <c r="B208">
        <v>-6.4999999999999997E-3</v>
      </c>
      <c r="C208">
        <v>2.8799999999999999E-2</v>
      </c>
      <c r="D208">
        <f t="shared" si="8"/>
        <v>1.115E-2</v>
      </c>
    </row>
    <row r="209" spans="1:4">
      <c r="A209">
        <v>197904</v>
      </c>
      <c r="B209">
        <v>1.0800000000000001E-2</v>
      </c>
      <c r="C209">
        <v>7.9000000000000008E-3</v>
      </c>
      <c r="D209">
        <f t="shared" si="8"/>
        <v>9.3500000000000007E-3</v>
      </c>
    </row>
    <row r="210" spans="1:4">
      <c r="A210">
        <v>197905</v>
      </c>
      <c r="B210">
        <v>1.83E-2</v>
      </c>
      <c r="C210">
        <v>-2.5999999999999999E-3</v>
      </c>
      <c r="D210">
        <f t="shared" si="8"/>
        <v>7.8499999999999993E-3</v>
      </c>
    </row>
    <row r="211" spans="1:4">
      <c r="A211">
        <v>197906</v>
      </c>
      <c r="B211">
        <v>1.44E-2</v>
      </c>
      <c r="C211">
        <v>8.3999999999999995E-3</v>
      </c>
      <c r="D211">
        <f t="shared" si="8"/>
        <v>1.14E-2</v>
      </c>
    </row>
    <row r="212" spans="1:4">
      <c r="A212">
        <v>197907</v>
      </c>
      <c r="B212">
        <v>1.72E-2</v>
      </c>
      <c r="C212">
        <v>-1.09E-2</v>
      </c>
      <c r="D212">
        <f t="shared" si="8"/>
        <v>3.15E-3</v>
      </c>
    </row>
    <row r="213" spans="1:4">
      <c r="A213">
        <v>197908</v>
      </c>
      <c r="B213">
        <v>-1.52E-2</v>
      </c>
      <c r="C213">
        <v>-2.5000000000000001E-3</v>
      </c>
      <c r="D213">
        <f t="shared" si="8"/>
        <v>-8.8500000000000002E-3</v>
      </c>
    </row>
    <row r="214" spans="1:4">
      <c r="A214">
        <v>197909</v>
      </c>
      <c r="B214">
        <v>-9.1999999999999998E-3</v>
      </c>
      <c r="C214">
        <v>5.3199999999999997E-2</v>
      </c>
      <c r="D214">
        <f t="shared" si="8"/>
        <v>2.1999999999999999E-2</v>
      </c>
    </row>
    <row r="215" spans="1:4">
      <c r="A215">
        <v>197910</v>
      </c>
      <c r="B215">
        <v>-1.8599999999999998E-2</v>
      </c>
      <c r="C215">
        <v>2.1499999999999998E-2</v>
      </c>
      <c r="D215">
        <f t="shared" si="8"/>
        <v>1.4499999999999999E-3</v>
      </c>
    </row>
    <row r="216" spans="1:4">
      <c r="A216">
        <v>197911</v>
      </c>
      <c r="B216">
        <v>-3.2800000000000003E-2</v>
      </c>
      <c r="C216">
        <v>7.9500000000000001E-2</v>
      </c>
      <c r="D216">
        <f t="shared" si="8"/>
        <v>2.3349999999999999E-2</v>
      </c>
    </row>
    <row r="217" spans="1:4">
      <c r="A217">
        <v>197912</v>
      </c>
      <c r="B217">
        <v>-2.01E-2</v>
      </c>
      <c r="C217">
        <v>4.7699999999999999E-2</v>
      </c>
      <c r="D217">
        <f t="shared" si="8"/>
        <v>1.38E-2</v>
      </c>
    </row>
    <row r="218" spans="1:4">
      <c r="A218">
        <v>198001</v>
      </c>
      <c r="B218">
        <v>1.8200000000000001E-2</v>
      </c>
      <c r="C218">
        <v>7.4999999999999997E-2</v>
      </c>
      <c r="D218">
        <f t="shared" si="8"/>
        <v>4.6600000000000003E-2</v>
      </c>
    </row>
    <row r="219" spans="1:4">
      <c r="A219">
        <v>198002</v>
      </c>
      <c r="B219">
        <v>6.1000000000000004E-3</v>
      </c>
      <c r="C219">
        <v>7.8600000000000003E-2</v>
      </c>
      <c r="D219">
        <f t="shared" si="8"/>
        <v>4.2349999999999999E-2</v>
      </c>
    </row>
    <row r="220" spans="1:4">
      <c r="A220">
        <v>198003</v>
      </c>
      <c r="B220">
        <v>-1.06E-2</v>
      </c>
      <c r="C220">
        <v>-9.5799999999999996E-2</v>
      </c>
      <c r="D220">
        <f t="shared" si="8"/>
        <v>-5.3199999999999997E-2</v>
      </c>
    </row>
    <row r="221" spans="1:4">
      <c r="A221">
        <v>198004</v>
      </c>
      <c r="B221">
        <v>1.06E-2</v>
      </c>
      <c r="C221">
        <v>-4.1999999999999997E-3</v>
      </c>
      <c r="D221">
        <f t="shared" si="8"/>
        <v>3.2000000000000002E-3</v>
      </c>
    </row>
    <row r="222" spans="1:4">
      <c r="A222">
        <v>198005</v>
      </c>
      <c r="B222">
        <v>4.0000000000000001E-3</v>
      </c>
      <c r="C222">
        <v>-1.12E-2</v>
      </c>
      <c r="D222">
        <f t="shared" si="8"/>
        <v>-3.5999999999999999E-3</v>
      </c>
    </row>
    <row r="223" spans="1:4">
      <c r="A223">
        <v>198006</v>
      </c>
      <c r="B223">
        <v>-8.9999999999999993E-3</v>
      </c>
      <c r="C223">
        <v>1.5900000000000001E-2</v>
      </c>
      <c r="D223">
        <f t="shared" si="8"/>
        <v>3.4500000000000008E-3</v>
      </c>
    </row>
    <row r="224" spans="1:4">
      <c r="A224">
        <v>198007</v>
      </c>
      <c r="B224">
        <v>-6.3500000000000001E-2</v>
      </c>
      <c r="C224">
        <v>3.7000000000000002E-3</v>
      </c>
      <c r="D224">
        <f t="shared" si="8"/>
        <v>-2.9899999999999999E-2</v>
      </c>
    </row>
    <row r="225" spans="1:4">
      <c r="A225">
        <v>198008</v>
      </c>
      <c r="B225">
        <v>-2.6499999999999999E-2</v>
      </c>
      <c r="C225">
        <v>3.2000000000000001E-2</v>
      </c>
      <c r="D225">
        <f t="shared" si="8"/>
        <v>2.7500000000000007E-3</v>
      </c>
    </row>
    <row r="226" spans="1:4">
      <c r="A226">
        <v>198009</v>
      </c>
      <c r="B226">
        <v>-4.7399999999999998E-2</v>
      </c>
      <c r="C226">
        <v>5.4300000000000001E-2</v>
      </c>
      <c r="D226">
        <f t="shared" si="8"/>
        <v>3.4500000000000017E-3</v>
      </c>
    </row>
    <row r="227" spans="1:4">
      <c r="A227">
        <v>198010</v>
      </c>
      <c r="B227">
        <v>-2.7699999999999999E-2</v>
      </c>
      <c r="C227">
        <v>7.3300000000000004E-2</v>
      </c>
      <c r="D227">
        <f t="shared" si="8"/>
        <v>2.2800000000000001E-2</v>
      </c>
    </row>
    <row r="228" spans="1:4">
      <c r="A228">
        <v>198011</v>
      </c>
      <c r="B228">
        <v>-8.4400000000000003E-2</v>
      </c>
      <c r="C228">
        <v>0.15240000000000001</v>
      </c>
      <c r="D228">
        <f t="shared" si="8"/>
        <v>3.4000000000000002E-2</v>
      </c>
    </row>
    <row r="229" spans="1:4">
      <c r="A229">
        <v>198012</v>
      </c>
      <c r="B229">
        <v>2.69E-2</v>
      </c>
      <c r="C229">
        <v>-6.6500000000000004E-2</v>
      </c>
      <c r="D229">
        <f t="shared" si="8"/>
        <v>-1.9800000000000002E-2</v>
      </c>
    </row>
    <row r="230" spans="1:4">
      <c r="A230">
        <v>198101</v>
      </c>
      <c r="B230">
        <v>6.8199999999999997E-2</v>
      </c>
      <c r="C230">
        <v>-7.9399999999999998E-2</v>
      </c>
      <c r="D230">
        <f t="shared" si="8"/>
        <v>-5.6000000000000008E-3</v>
      </c>
    </row>
    <row r="231" spans="1:4">
      <c r="A231">
        <v>198102</v>
      </c>
      <c r="B231">
        <v>1.0200000000000001E-2</v>
      </c>
      <c r="C231">
        <v>-1.3899999999999999E-2</v>
      </c>
      <c r="D231">
        <f t="shared" si="8"/>
        <v>-1.8499999999999992E-3</v>
      </c>
    </row>
    <row r="232" spans="1:4">
      <c r="A232">
        <v>198103</v>
      </c>
      <c r="B232">
        <v>7.0000000000000001E-3</v>
      </c>
      <c r="C232">
        <v>7.4000000000000003E-3</v>
      </c>
      <c r="D232">
        <f t="shared" si="8"/>
        <v>7.1999999999999998E-3</v>
      </c>
    </row>
    <row r="233" spans="1:4">
      <c r="A233">
        <v>198104</v>
      </c>
      <c r="B233">
        <v>2.29E-2</v>
      </c>
      <c r="C233">
        <v>-9.5999999999999992E-3</v>
      </c>
      <c r="D233">
        <f t="shared" si="8"/>
        <v>6.6500000000000005E-3</v>
      </c>
    </row>
    <row r="234" spans="1:4">
      <c r="A234">
        <v>198105</v>
      </c>
      <c r="B234">
        <v>-4.1000000000000003E-3</v>
      </c>
      <c r="C234">
        <v>3.7499999999999999E-2</v>
      </c>
      <c r="D234">
        <f t="shared" si="8"/>
        <v>1.67E-2</v>
      </c>
    </row>
    <row r="235" spans="1:4">
      <c r="A235">
        <v>198106</v>
      </c>
      <c r="B235">
        <v>5.0900000000000001E-2</v>
      </c>
      <c r="C235">
        <v>-5.91E-2</v>
      </c>
      <c r="D235">
        <f t="shared" si="8"/>
        <v>-4.0999999999999995E-3</v>
      </c>
    </row>
    <row r="236" spans="1:4">
      <c r="A236">
        <v>198107</v>
      </c>
      <c r="B236">
        <v>-6.0000000000000001E-3</v>
      </c>
      <c r="C236">
        <v>-2.52E-2</v>
      </c>
      <c r="D236">
        <f t="shared" si="8"/>
        <v>-1.5599999999999999E-2</v>
      </c>
    </row>
    <row r="237" spans="1:4">
      <c r="A237">
        <v>198108</v>
      </c>
      <c r="B237">
        <v>4.8300000000000003E-2</v>
      </c>
      <c r="C237">
        <v>-1.12E-2</v>
      </c>
      <c r="D237">
        <f t="shared" si="8"/>
        <v>1.8550000000000001E-2</v>
      </c>
    </row>
    <row r="238" spans="1:4">
      <c r="A238">
        <v>198109</v>
      </c>
      <c r="B238">
        <v>5.1700000000000003E-2</v>
      </c>
      <c r="C238">
        <v>1.9800000000000002E-2</v>
      </c>
      <c r="D238">
        <f t="shared" si="8"/>
        <v>3.5750000000000004E-2</v>
      </c>
    </row>
    <row r="239" spans="1:4">
      <c r="A239">
        <v>198110</v>
      </c>
      <c r="B239">
        <v>-4.19E-2</v>
      </c>
      <c r="C239">
        <v>4.0800000000000003E-2</v>
      </c>
      <c r="D239">
        <f t="shared" si="8"/>
        <v>-5.4999999999999841E-4</v>
      </c>
    </row>
    <row r="240" spans="1:4">
      <c r="A240">
        <v>198111</v>
      </c>
      <c r="B240">
        <v>1.9E-2</v>
      </c>
      <c r="C240">
        <v>-2.5999999999999999E-3</v>
      </c>
      <c r="D240">
        <f t="shared" si="8"/>
        <v>8.199999999999999E-3</v>
      </c>
    </row>
    <row r="241" spans="1:4">
      <c r="A241">
        <v>198112</v>
      </c>
      <c r="B241">
        <v>7.4999999999999997E-3</v>
      </c>
      <c r="C241">
        <v>1.3100000000000001E-2</v>
      </c>
      <c r="D241">
        <f t="shared" si="8"/>
        <v>1.03E-2</v>
      </c>
    </row>
    <row r="242" spans="1:4">
      <c r="A242">
        <v>198201</v>
      </c>
      <c r="B242">
        <v>3.1300000000000001E-2</v>
      </c>
      <c r="C242">
        <v>1.7299999999999999E-2</v>
      </c>
      <c r="D242">
        <f t="shared" si="8"/>
        <v>2.4300000000000002E-2</v>
      </c>
    </row>
    <row r="243" spans="1:4">
      <c r="A243">
        <v>198202</v>
      </c>
      <c r="B243">
        <v>6.0400000000000002E-2</v>
      </c>
      <c r="C243">
        <v>0.05</v>
      </c>
      <c r="D243">
        <f t="shared" si="8"/>
        <v>5.5199999999999999E-2</v>
      </c>
    </row>
    <row r="244" spans="1:4">
      <c r="A244">
        <v>198203</v>
      </c>
      <c r="B244">
        <v>3.8199999999999998E-2</v>
      </c>
      <c r="C244">
        <v>2.93E-2</v>
      </c>
      <c r="D244">
        <f t="shared" si="8"/>
        <v>3.3750000000000002E-2</v>
      </c>
    </row>
    <row r="245" spans="1:4">
      <c r="A245">
        <v>198204</v>
      </c>
      <c r="B245">
        <v>-2.8000000000000001E-2</v>
      </c>
      <c r="C245">
        <v>-4.1000000000000003E-3</v>
      </c>
      <c r="D245">
        <f t="shared" si="8"/>
        <v>-1.6050000000000002E-2</v>
      </c>
    </row>
    <row r="246" spans="1:4">
      <c r="A246">
        <v>198205</v>
      </c>
      <c r="B246">
        <v>1.8200000000000001E-2</v>
      </c>
      <c r="C246">
        <v>2.5499999999999998E-2</v>
      </c>
      <c r="D246">
        <f t="shared" si="8"/>
        <v>2.1850000000000001E-2</v>
      </c>
    </row>
    <row r="247" spans="1:4">
      <c r="A247">
        <v>198206</v>
      </c>
      <c r="B247">
        <v>1.54E-2</v>
      </c>
      <c r="C247">
        <v>4.99E-2</v>
      </c>
      <c r="D247">
        <f t="shared" si="8"/>
        <v>3.2649999999999998E-2</v>
      </c>
    </row>
    <row r="248" spans="1:4">
      <c r="A248">
        <v>198207</v>
      </c>
      <c r="B248">
        <v>2E-3</v>
      </c>
      <c r="C248">
        <v>4.4699999999999997E-2</v>
      </c>
      <c r="D248">
        <f t="shared" si="8"/>
        <v>2.3349999999999999E-2</v>
      </c>
    </row>
    <row r="249" spans="1:4">
      <c r="A249">
        <v>198208</v>
      </c>
      <c r="B249">
        <v>1.1599999999999999E-2</v>
      </c>
      <c r="C249">
        <v>-3.5200000000000002E-2</v>
      </c>
      <c r="D249">
        <f t="shared" si="8"/>
        <v>-1.1800000000000001E-2</v>
      </c>
    </row>
    <row r="250" spans="1:4">
      <c r="A250">
        <v>198209</v>
      </c>
      <c r="B250">
        <v>3.3999999999999998E-3</v>
      </c>
      <c r="C250">
        <v>4.1700000000000001E-2</v>
      </c>
      <c r="D250">
        <f t="shared" si="8"/>
        <v>2.2550000000000001E-2</v>
      </c>
    </row>
    <row r="251" spans="1:4">
      <c r="A251">
        <v>198210</v>
      </c>
      <c r="B251">
        <v>-3.6900000000000002E-2</v>
      </c>
      <c r="C251">
        <v>2.9999999999999997E-4</v>
      </c>
      <c r="D251">
        <f t="shared" si="8"/>
        <v>-1.83E-2</v>
      </c>
    </row>
    <row r="252" spans="1:4">
      <c r="A252">
        <v>198211</v>
      </c>
      <c r="B252">
        <v>-1.9199999999999998E-2</v>
      </c>
      <c r="C252">
        <v>5.8900000000000001E-2</v>
      </c>
      <c r="D252">
        <f t="shared" si="8"/>
        <v>1.985E-2</v>
      </c>
    </row>
    <row r="253" spans="1:4">
      <c r="A253">
        <v>198212</v>
      </c>
      <c r="B253">
        <v>2.0000000000000001E-4</v>
      </c>
      <c r="C253">
        <v>2.0000000000000001E-4</v>
      </c>
      <c r="D253">
        <f t="shared" si="8"/>
        <v>2.0000000000000001E-4</v>
      </c>
    </row>
    <row r="254" spans="1:4">
      <c r="A254">
        <v>198301</v>
      </c>
      <c r="B254">
        <v>-8.6E-3</v>
      </c>
      <c r="C254">
        <v>-1.7000000000000001E-2</v>
      </c>
      <c r="D254">
        <f t="shared" si="8"/>
        <v>-1.2800000000000001E-2</v>
      </c>
    </row>
    <row r="255" spans="1:4">
      <c r="A255">
        <v>198302</v>
      </c>
      <c r="B255">
        <v>6.7999999999999996E-3</v>
      </c>
      <c r="C255">
        <v>3.8300000000000001E-2</v>
      </c>
      <c r="D255">
        <f t="shared" si="8"/>
        <v>2.2550000000000001E-2</v>
      </c>
    </row>
    <row r="256" spans="1:4">
      <c r="A256">
        <v>198303</v>
      </c>
      <c r="B256">
        <v>2.07E-2</v>
      </c>
      <c r="C256">
        <v>9.2999999999999992E-3</v>
      </c>
      <c r="D256">
        <f t="shared" si="8"/>
        <v>1.4999999999999999E-2</v>
      </c>
    </row>
    <row r="257" spans="1:4">
      <c r="A257">
        <v>198304</v>
      </c>
      <c r="B257">
        <v>5.7999999999999996E-3</v>
      </c>
      <c r="C257">
        <v>1.8100000000000002E-2</v>
      </c>
      <c r="D257">
        <f t="shared" si="8"/>
        <v>1.1950000000000001E-2</v>
      </c>
    </row>
    <row r="258" spans="1:4">
      <c r="A258">
        <v>198305</v>
      </c>
      <c r="B258">
        <v>-1.41E-2</v>
      </c>
      <c r="C258">
        <v>-1.5900000000000001E-2</v>
      </c>
      <c r="D258">
        <f t="shared" si="8"/>
        <v>-1.4999999999999999E-2</v>
      </c>
    </row>
    <row r="259" spans="1:4">
      <c r="A259">
        <v>198306</v>
      </c>
      <c r="B259">
        <v>-3.8899999999999997E-2</v>
      </c>
      <c r="C259">
        <v>1.78E-2</v>
      </c>
      <c r="D259">
        <f t="shared" ref="D259:D322" si="9">0.5*B259+0.5*C259</f>
        <v>-1.0549999999999999E-2</v>
      </c>
    </row>
    <row r="260" spans="1:4">
      <c r="A260">
        <v>198307</v>
      </c>
      <c r="B260">
        <v>5.5800000000000002E-2</v>
      </c>
      <c r="C260">
        <v>-3.1300000000000001E-2</v>
      </c>
      <c r="D260">
        <f t="shared" si="9"/>
        <v>1.225E-2</v>
      </c>
    </row>
    <row r="261" spans="1:4">
      <c r="A261">
        <v>198308</v>
      </c>
      <c r="B261">
        <v>5.5399999999999998E-2</v>
      </c>
      <c r="C261">
        <v>-5.4399999999999997E-2</v>
      </c>
      <c r="D261">
        <f t="shared" si="9"/>
        <v>5.0000000000000044E-4</v>
      </c>
    </row>
    <row r="262" spans="1:4">
      <c r="A262">
        <v>198309</v>
      </c>
      <c r="B262">
        <v>1.06E-2</v>
      </c>
      <c r="C262">
        <v>-1.1000000000000001E-3</v>
      </c>
      <c r="D262">
        <f t="shared" si="9"/>
        <v>4.7499999999999999E-3</v>
      </c>
    </row>
    <row r="263" spans="1:4">
      <c r="A263">
        <v>198310</v>
      </c>
      <c r="B263">
        <v>0.05</v>
      </c>
      <c r="C263">
        <v>-4.5600000000000002E-2</v>
      </c>
      <c r="D263">
        <f t="shared" si="9"/>
        <v>2.2000000000000006E-3</v>
      </c>
    </row>
    <row r="264" spans="1:4">
      <c r="A264">
        <v>198311</v>
      </c>
      <c r="B264">
        <v>-6.4999999999999997E-3</v>
      </c>
      <c r="C264">
        <v>-8.0000000000000004E-4</v>
      </c>
      <c r="D264">
        <f t="shared" si="9"/>
        <v>-3.65E-3</v>
      </c>
    </row>
    <row r="265" spans="1:4">
      <c r="A265">
        <v>198312</v>
      </c>
      <c r="B265">
        <v>1.6799999999999999E-2</v>
      </c>
      <c r="C265">
        <v>7.7000000000000002E-3</v>
      </c>
      <c r="D265">
        <f t="shared" si="9"/>
        <v>1.225E-2</v>
      </c>
    </row>
    <row r="266" spans="1:4">
      <c r="A266">
        <v>198401</v>
      </c>
      <c r="B266">
        <v>7.5999999999999998E-2</v>
      </c>
      <c r="C266">
        <v>-2.4899999999999999E-2</v>
      </c>
      <c r="D266">
        <f t="shared" si="9"/>
        <v>2.555E-2</v>
      </c>
    </row>
    <row r="267" spans="1:4">
      <c r="A267">
        <v>198402</v>
      </c>
      <c r="B267">
        <v>3.3099999999999997E-2</v>
      </c>
      <c r="C267">
        <v>1.9E-3</v>
      </c>
      <c r="D267">
        <f t="shared" si="9"/>
        <v>1.7499999999999998E-2</v>
      </c>
    </row>
    <row r="268" spans="1:4">
      <c r="A268">
        <v>198403</v>
      </c>
      <c r="B268">
        <v>4.8999999999999998E-3</v>
      </c>
      <c r="C268">
        <v>1.0999999999999999E-2</v>
      </c>
      <c r="D268">
        <f t="shared" si="9"/>
        <v>7.9499999999999987E-3</v>
      </c>
    </row>
    <row r="269" spans="1:4">
      <c r="A269">
        <v>198404</v>
      </c>
      <c r="B269">
        <v>1.24E-2</v>
      </c>
      <c r="C269">
        <v>2.0500000000000001E-2</v>
      </c>
      <c r="D269">
        <f t="shared" si="9"/>
        <v>1.6449999999999999E-2</v>
      </c>
    </row>
    <row r="270" spans="1:4">
      <c r="A270">
        <v>198405</v>
      </c>
      <c r="B270">
        <v>2.3E-3</v>
      </c>
      <c r="C270">
        <v>1.5299999999999999E-2</v>
      </c>
      <c r="D270">
        <f t="shared" si="9"/>
        <v>8.7999999999999988E-3</v>
      </c>
    </row>
    <row r="271" spans="1:4">
      <c r="A271">
        <v>198406</v>
      </c>
      <c r="B271">
        <v>-2.63E-2</v>
      </c>
      <c r="C271">
        <v>-7.0000000000000001E-3</v>
      </c>
      <c r="D271">
        <f t="shared" si="9"/>
        <v>-1.6650000000000002E-2</v>
      </c>
    </row>
    <row r="272" spans="1:4">
      <c r="A272">
        <v>198407</v>
      </c>
      <c r="B272">
        <v>3.8999999999999998E-3</v>
      </c>
      <c r="C272">
        <v>2.93E-2</v>
      </c>
      <c r="D272">
        <f t="shared" si="9"/>
        <v>1.66E-2</v>
      </c>
    </row>
    <row r="273" spans="1:4">
      <c r="A273">
        <v>198408</v>
      </c>
      <c r="B273">
        <v>-1.83E-2</v>
      </c>
      <c r="C273">
        <v>-5.6800000000000003E-2</v>
      </c>
      <c r="D273">
        <f t="shared" si="9"/>
        <v>-3.755E-2</v>
      </c>
    </row>
    <row r="274" spans="1:4">
      <c r="A274">
        <v>198409</v>
      </c>
      <c r="B274">
        <v>5.3100000000000001E-2</v>
      </c>
      <c r="C274">
        <v>3.6900000000000002E-2</v>
      </c>
      <c r="D274">
        <f t="shared" si="9"/>
        <v>4.4999999999999998E-2</v>
      </c>
    </row>
    <row r="275" spans="1:4">
      <c r="A275">
        <v>198410</v>
      </c>
      <c r="B275">
        <v>4.7999999999999996E-3</v>
      </c>
      <c r="C275">
        <v>3.2199999999999999E-2</v>
      </c>
      <c r="D275">
        <f t="shared" si="9"/>
        <v>1.8499999999999999E-2</v>
      </c>
    </row>
    <row r="276" spans="1:4">
      <c r="A276">
        <v>198411</v>
      </c>
      <c r="B276">
        <v>4.0399999999999998E-2</v>
      </c>
      <c r="C276">
        <v>1.7000000000000001E-2</v>
      </c>
      <c r="D276">
        <f t="shared" si="9"/>
        <v>2.87E-2</v>
      </c>
    </row>
    <row r="277" spans="1:4">
      <c r="A277">
        <v>198412</v>
      </c>
      <c r="B277">
        <v>-1.4E-3</v>
      </c>
      <c r="C277">
        <v>1.5299999999999999E-2</v>
      </c>
      <c r="D277">
        <f t="shared" si="9"/>
        <v>6.9499999999999996E-3</v>
      </c>
    </row>
    <row r="278" spans="1:4">
      <c r="A278">
        <v>198501</v>
      </c>
      <c r="B278">
        <v>-5.3900000000000003E-2</v>
      </c>
      <c r="C278">
        <v>-6.9099999999999995E-2</v>
      </c>
      <c r="D278">
        <f t="shared" si="9"/>
        <v>-6.1499999999999999E-2</v>
      </c>
    </row>
    <row r="279" spans="1:4">
      <c r="A279">
        <v>198502</v>
      </c>
      <c r="B279">
        <v>-1.6999999999999999E-3</v>
      </c>
      <c r="C279">
        <v>1.8200000000000001E-2</v>
      </c>
      <c r="D279">
        <f t="shared" si="9"/>
        <v>8.2500000000000004E-3</v>
      </c>
    </row>
    <row r="280" spans="1:4">
      <c r="A280">
        <v>198503</v>
      </c>
      <c r="B280">
        <v>4.0300000000000002E-2</v>
      </c>
      <c r="C280">
        <v>1.6799999999999999E-2</v>
      </c>
      <c r="D280">
        <f t="shared" si="9"/>
        <v>2.8549999999999999E-2</v>
      </c>
    </row>
    <row r="281" spans="1:4">
      <c r="A281">
        <v>198504</v>
      </c>
      <c r="B281">
        <v>3.7100000000000001E-2</v>
      </c>
      <c r="C281">
        <v>3.0599999999999999E-2</v>
      </c>
      <c r="D281">
        <f t="shared" si="9"/>
        <v>3.3849999999999998E-2</v>
      </c>
    </row>
    <row r="282" spans="1:4">
      <c r="A282">
        <v>198505</v>
      </c>
      <c r="B282">
        <v>-8.6999999999999994E-3</v>
      </c>
      <c r="C282">
        <v>0.04</v>
      </c>
      <c r="D282">
        <f t="shared" si="9"/>
        <v>1.5650000000000001E-2</v>
      </c>
    </row>
    <row r="283" spans="1:4">
      <c r="A283">
        <v>198506</v>
      </c>
      <c r="B283">
        <v>4.5999999999999999E-3</v>
      </c>
      <c r="C283">
        <v>3.6299999999999999E-2</v>
      </c>
      <c r="D283">
        <f t="shared" si="9"/>
        <v>2.0449999999999999E-2</v>
      </c>
    </row>
    <row r="284" spans="1:4">
      <c r="A284">
        <v>198507</v>
      </c>
      <c r="B284">
        <v>-1.67E-2</v>
      </c>
      <c r="C284">
        <v>-3.9399999999999998E-2</v>
      </c>
      <c r="D284">
        <f t="shared" si="9"/>
        <v>-2.8049999999999999E-2</v>
      </c>
    </row>
    <row r="285" spans="1:4">
      <c r="A285">
        <v>198508</v>
      </c>
      <c r="B285">
        <v>2.29E-2</v>
      </c>
      <c r="C285">
        <v>1.8200000000000001E-2</v>
      </c>
      <c r="D285">
        <f t="shared" si="9"/>
        <v>2.0549999999999999E-2</v>
      </c>
    </row>
    <row r="286" spans="1:4">
      <c r="A286">
        <v>198509</v>
      </c>
      <c r="B286">
        <v>1.29E-2</v>
      </c>
      <c r="C286">
        <v>1.4800000000000001E-2</v>
      </c>
      <c r="D286">
        <f t="shared" si="9"/>
        <v>1.3850000000000001E-2</v>
      </c>
    </row>
    <row r="287" spans="1:4">
      <c r="A287">
        <v>198510</v>
      </c>
      <c r="B287">
        <v>7.7000000000000002E-3</v>
      </c>
      <c r="C287">
        <v>4.87E-2</v>
      </c>
      <c r="D287">
        <f t="shared" si="9"/>
        <v>2.8199999999999999E-2</v>
      </c>
    </row>
    <row r="288" spans="1:4">
      <c r="A288">
        <v>198511</v>
      </c>
      <c r="B288">
        <v>-2.93E-2</v>
      </c>
      <c r="C288">
        <v>-4.1000000000000003E-3</v>
      </c>
      <c r="D288">
        <f t="shared" si="9"/>
        <v>-1.67E-2</v>
      </c>
    </row>
    <row r="289" spans="1:4">
      <c r="A289">
        <v>198512</v>
      </c>
      <c r="B289">
        <v>-1.5599999999999999E-2</v>
      </c>
      <c r="C289">
        <v>-1.2999999999999999E-3</v>
      </c>
      <c r="D289">
        <f t="shared" si="9"/>
        <v>-8.4499999999999992E-3</v>
      </c>
    </row>
    <row r="290" spans="1:4">
      <c r="A290">
        <v>198601</v>
      </c>
      <c r="B290">
        <v>5.3E-3</v>
      </c>
      <c r="C290">
        <v>2.9600000000000001E-2</v>
      </c>
      <c r="D290">
        <f t="shared" si="9"/>
        <v>1.745E-2</v>
      </c>
    </row>
    <row r="291" spans="1:4">
      <c r="A291">
        <v>198602</v>
      </c>
      <c r="B291">
        <v>-8.8000000000000005E-3</v>
      </c>
      <c r="C291">
        <v>2.7699999999999999E-2</v>
      </c>
      <c r="D291">
        <f t="shared" si="9"/>
        <v>9.4500000000000001E-3</v>
      </c>
    </row>
    <row r="292" spans="1:4">
      <c r="A292">
        <v>198603</v>
      </c>
      <c r="B292">
        <v>-5.0000000000000001E-3</v>
      </c>
      <c r="C292">
        <v>2.46E-2</v>
      </c>
      <c r="D292">
        <f t="shared" si="9"/>
        <v>9.7999999999999997E-3</v>
      </c>
    </row>
    <row r="293" spans="1:4">
      <c r="A293">
        <v>198604</v>
      </c>
      <c r="B293">
        <v>-2.9000000000000001E-2</v>
      </c>
      <c r="C293">
        <v>-5.0000000000000001E-3</v>
      </c>
      <c r="D293">
        <f t="shared" si="9"/>
        <v>-1.7000000000000001E-2</v>
      </c>
    </row>
    <row r="294" spans="1:4">
      <c r="A294">
        <v>198605</v>
      </c>
      <c r="B294">
        <v>-1.1999999999999999E-3</v>
      </c>
      <c r="C294">
        <v>2.0199999999999999E-2</v>
      </c>
      <c r="D294">
        <f t="shared" si="9"/>
        <v>9.4999999999999998E-3</v>
      </c>
    </row>
    <row r="295" spans="1:4">
      <c r="A295">
        <v>198606</v>
      </c>
      <c r="B295">
        <v>1.3899999999999999E-2</v>
      </c>
      <c r="C295">
        <v>5.1499999999999997E-2</v>
      </c>
      <c r="D295">
        <f t="shared" si="9"/>
        <v>3.27E-2</v>
      </c>
    </row>
    <row r="296" spans="1:4">
      <c r="A296">
        <v>198607</v>
      </c>
      <c r="B296">
        <v>4.7600000000000003E-2</v>
      </c>
      <c r="C296">
        <v>1.7999999999999999E-2</v>
      </c>
      <c r="D296">
        <f t="shared" si="9"/>
        <v>3.2800000000000003E-2</v>
      </c>
    </row>
    <row r="297" spans="1:4">
      <c r="A297">
        <v>198608</v>
      </c>
      <c r="B297">
        <v>3.5200000000000002E-2</v>
      </c>
      <c r="C297">
        <v>-5.0099999999999999E-2</v>
      </c>
      <c r="D297">
        <f t="shared" si="9"/>
        <v>-7.4499999999999983E-3</v>
      </c>
    </row>
    <row r="298" spans="1:4">
      <c r="A298">
        <v>198609</v>
      </c>
      <c r="B298">
        <v>3.2000000000000001E-2</v>
      </c>
      <c r="C298">
        <v>-5.8599999999999999E-2</v>
      </c>
      <c r="D298">
        <f t="shared" si="9"/>
        <v>-1.3299999999999999E-2</v>
      </c>
    </row>
    <row r="299" spans="1:4">
      <c r="A299">
        <v>198610</v>
      </c>
      <c r="B299">
        <v>-1.44E-2</v>
      </c>
      <c r="C299">
        <v>2.69E-2</v>
      </c>
      <c r="D299">
        <f t="shared" si="9"/>
        <v>6.2500000000000003E-3</v>
      </c>
    </row>
    <row r="300" spans="1:4">
      <c r="A300">
        <v>198611</v>
      </c>
      <c r="B300">
        <v>-8.9999999999999998E-4</v>
      </c>
      <c r="C300">
        <v>-3.2000000000000002E-3</v>
      </c>
      <c r="D300">
        <f t="shared" si="9"/>
        <v>-2.0500000000000002E-3</v>
      </c>
    </row>
    <row r="301" spans="1:4">
      <c r="A301">
        <v>198612</v>
      </c>
      <c r="B301">
        <v>3.0999999999999999E-3</v>
      </c>
      <c r="C301">
        <v>4.0000000000000001E-3</v>
      </c>
      <c r="D301">
        <f t="shared" si="9"/>
        <v>3.5500000000000002E-3</v>
      </c>
    </row>
    <row r="302" spans="1:4">
      <c r="A302">
        <v>198701</v>
      </c>
      <c r="B302">
        <v>-3.2099999999999997E-2</v>
      </c>
      <c r="C302">
        <v>2.0899999999999998E-2</v>
      </c>
      <c r="D302">
        <f t="shared" si="9"/>
        <v>-5.5999999999999991E-3</v>
      </c>
    </row>
    <row r="303" spans="1:4">
      <c r="A303">
        <v>198702</v>
      </c>
      <c r="B303">
        <v>-5.96E-2</v>
      </c>
      <c r="C303">
        <v>-2.1700000000000001E-2</v>
      </c>
      <c r="D303">
        <f t="shared" si="9"/>
        <v>-4.0649999999999999E-2</v>
      </c>
    </row>
    <row r="304" spans="1:4">
      <c r="A304">
        <v>198703</v>
      </c>
      <c r="B304">
        <v>1.5900000000000001E-2</v>
      </c>
      <c r="C304">
        <v>1.5900000000000001E-2</v>
      </c>
      <c r="D304">
        <f t="shared" si="9"/>
        <v>1.5900000000000001E-2</v>
      </c>
    </row>
    <row r="305" spans="1:4">
      <c r="A305">
        <v>198704</v>
      </c>
      <c r="B305">
        <v>-3.2000000000000002E-3</v>
      </c>
      <c r="C305">
        <v>2.5000000000000001E-3</v>
      </c>
      <c r="D305">
        <f t="shared" si="9"/>
        <v>-3.5000000000000005E-4</v>
      </c>
    </row>
    <row r="306" spans="1:4">
      <c r="A306">
        <v>198705</v>
      </c>
      <c r="B306">
        <v>1.6000000000000001E-3</v>
      </c>
      <c r="C306">
        <v>-6.8999999999999999E-3</v>
      </c>
      <c r="D306">
        <f t="shared" si="9"/>
        <v>-2.65E-3</v>
      </c>
    </row>
    <row r="307" spans="1:4">
      <c r="A307">
        <v>198706</v>
      </c>
      <c r="B307">
        <v>1.06E-2</v>
      </c>
      <c r="C307">
        <v>-2E-3</v>
      </c>
      <c r="D307">
        <f t="shared" si="9"/>
        <v>4.3E-3</v>
      </c>
    </row>
    <row r="308" spans="1:4">
      <c r="A308">
        <v>198707</v>
      </c>
      <c r="B308">
        <v>7.1000000000000004E-3</v>
      </c>
      <c r="C308">
        <v>2.6800000000000001E-2</v>
      </c>
      <c r="D308">
        <f t="shared" si="9"/>
        <v>1.695E-2</v>
      </c>
    </row>
    <row r="309" spans="1:4">
      <c r="A309">
        <v>198708</v>
      </c>
      <c r="B309">
        <v>-9.1000000000000004E-3</v>
      </c>
      <c r="C309">
        <v>-8.8000000000000005E-3</v>
      </c>
      <c r="D309">
        <f t="shared" si="9"/>
        <v>-8.9499999999999996E-3</v>
      </c>
    </row>
    <row r="310" spans="1:4">
      <c r="A310">
        <v>198709</v>
      </c>
      <c r="B310">
        <v>2.8E-3</v>
      </c>
      <c r="C310">
        <v>7.1999999999999998E-3</v>
      </c>
      <c r="D310">
        <f t="shared" si="9"/>
        <v>5.0000000000000001E-3</v>
      </c>
    </row>
    <row r="311" spans="1:4">
      <c r="A311">
        <v>198710</v>
      </c>
      <c r="B311">
        <v>4.2099999999999999E-2</v>
      </c>
      <c r="C311">
        <v>-7.8700000000000006E-2</v>
      </c>
      <c r="D311">
        <f t="shared" si="9"/>
        <v>-1.8300000000000004E-2</v>
      </c>
    </row>
    <row r="312" spans="1:4">
      <c r="A312">
        <v>198711</v>
      </c>
      <c r="B312">
        <v>3.15E-2</v>
      </c>
      <c r="C312">
        <v>-1.1299999999999999E-2</v>
      </c>
      <c r="D312">
        <f t="shared" si="9"/>
        <v>1.0100000000000001E-2</v>
      </c>
    </row>
    <row r="313" spans="1:4">
      <c r="A313">
        <v>198712</v>
      </c>
      <c r="B313">
        <v>-4.4400000000000002E-2</v>
      </c>
      <c r="C313">
        <v>5.8200000000000002E-2</v>
      </c>
      <c r="D313">
        <f t="shared" si="9"/>
        <v>6.8999999999999999E-3</v>
      </c>
    </row>
    <row r="314" spans="1:4">
      <c r="A314">
        <v>198801</v>
      </c>
      <c r="B314">
        <v>5.1799999999999999E-2</v>
      </c>
      <c r="C314">
        <v>-7.5999999999999998E-2</v>
      </c>
      <c r="D314">
        <f t="shared" si="9"/>
        <v>-1.21E-2</v>
      </c>
    </row>
    <row r="315" spans="1:4">
      <c r="A315">
        <v>198802</v>
      </c>
      <c r="B315">
        <v>-1.6500000000000001E-2</v>
      </c>
      <c r="C315">
        <v>-1.54E-2</v>
      </c>
      <c r="D315">
        <f t="shared" si="9"/>
        <v>-1.5949999999999999E-2</v>
      </c>
    </row>
    <row r="316" spans="1:4">
      <c r="A316">
        <v>198803</v>
      </c>
      <c r="B316">
        <v>7.4999999999999997E-3</v>
      </c>
      <c r="C316">
        <v>6.1999999999999998E-3</v>
      </c>
      <c r="D316">
        <f t="shared" si="9"/>
        <v>6.8500000000000002E-3</v>
      </c>
    </row>
    <row r="317" spans="1:4">
      <c r="A317">
        <v>198804</v>
      </c>
      <c r="B317">
        <v>1.6899999999999998E-2</v>
      </c>
      <c r="C317">
        <v>2.2700000000000001E-2</v>
      </c>
      <c r="D317">
        <f t="shared" si="9"/>
        <v>1.9799999999999998E-2</v>
      </c>
    </row>
    <row r="318" spans="1:4">
      <c r="A318">
        <v>198805</v>
      </c>
      <c r="B318">
        <v>2.2800000000000001E-2</v>
      </c>
      <c r="C318">
        <v>6.4000000000000003E-3</v>
      </c>
      <c r="D318">
        <f t="shared" si="9"/>
        <v>1.46E-2</v>
      </c>
    </row>
    <row r="319" spans="1:4">
      <c r="A319">
        <v>198806</v>
      </c>
      <c r="B319">
        <v>-1.12E-2</v>
      </c>
      <c r="C319">
        <v>-2.9100000000000001E-2</v>
      </c>
      <c r="D319">
        <f t="shared" si="9"/>
        <v>-2.0150000000000001E-2</v>
      </c>
    </row>
    <row r="320" spans="1:4">
      <c r="A320">
        <v>198807</v>
      </c>
      <c r="B320">
        <v>2.2599999999999999E-2</v>
      </c>
      <c r="C320">
        <v>6.3E-3</v>
      </c>
      <c r="D320">
        <f t="shared" si="9"/>
        <v>1.4449999999999999E-2</v>
      </c>
    </row>
    <row r="321" spans="1:4">
      <c r="A321">
        <v>198808</v>
      </c>
      <c r="B321">
        <v>2.0799999999999999E-2</v>
      </c>
      <c r="C321">
        <v>3.3999999999999998E-3</v>
      </c>
      <c r="D321">
        <f t="shared" si="9"/>
        <v>1.21E-2</v>
      </c>
    </row>
    <row r="322" spans="1:4">
      <c r="A322">
        <v>198809</v>
      </c>
      <c r="B322">
        <v>-6.7000000000000002E-3</v>
      </c>
      <c r="C322">
        <v>2.3999999999999998E-3</v>
      </c>
      <c r="D322">
        <f t="shared" si="9"/>
        <v>-2.15E-3</v>
      </c>
    </row>
    <row r="323" spans="1:4">
      <c r="A323">
        <v>198810</v>
      </c>
      <c r="B323">
        <v>1.67E-2</v>
      </c>
      <c r="C323">
        <v>1.3100000000000001E-2</v>
      </c>
      <c r="D323">
        <f t="shared" ref="D323:D386" si="10">0.5*B323+0.5*C323</f>
        <v>1.49E-2</v>
      </c>
    </row>
    <row r="324" spans="1:4">
      <c r="A324">
        <v>198811</v>
      </c>
      <c r="B324">
        <v>1.2699999999999999E-2</v>
      </c>
      <c r="C324">
        <v>4.1999999999999997E-3</v>
      </c>
      <c r="D324">
        <f t="shared" si="10"/>
        <v>8.4499999999999992E-3</v>
      </c>
    </row>
    <row r="325" spans="1:4">
      <c r="A325">
        <v>198812</v>
      </c>
      <c r="B325">
        <v>-1.54E-2</v>
      </c>
      <c r="C325">
        <v>4.1999999999999997E-3</v>
      </c>
      <c r="D325">
        <f t="shared" si="10"/>
        <v>-5.6000000000000008E-3</v>
      </c>
    </row>
    <row r="326" spans="1:4">
      <c r="A326">
        <v>198901</v>
      </c>
      <c r="B326">
        <v>5.4000000000000003E-3</v>
      </c>
      <c r="C326">
        <v>-1.4E-3</v>
      </c>
      <c r="D326">
        <f t="shared" si="10"/>
        <v>2E-3</v>
      </c>
    </row>
    <row r="327" spans="1:4">
      <c r="A327">
        <v>198902</v>
      </c>
      <c r="B327">
        <v>8.6E-3</v>
      </c>
      <c r="C327">
        <v>9.2999999999999992E-3</v>
      </c>
      <c r="D327">
        <f t="shared" si="10"/>
        <v>8.9499999999999996E-3</v>
      </c>
    </row>
    <row r="328" spans="1:4">
      <c r="A328">
        <v>198903</v>
      </c>
      <c r="B328">
        <v>4.7999999999999996E-3</v>
      </c>
      <c r="C328">
        <v>3.5400000000000001E-2</v>
      </c>
      <c r="D328">
        <f t="shared" si="10"/>
        <v>2.01E-2</v>
      </c>
    </row>
    <row r="329" spans="1:4">
      <c r="A329">
        <v>198904</v>
      </c>
      <c r="B329">
        <v>-1.4500000000000001E-2</v>
      </c>
      <c r="C329">
        <v>1.7000000000000001E-2</v>
      </c>
      <c r="D329">
        <f t="shared" si="10"/>
        <v>1.2500000000000002E-3</v>
      </c>
    </row>
    <row r="330" spans="1:4">
      <c r="A330">
        <v>198905</v>
      </c>
      <c r="B330">
        <v>-8.3999999999999995E-3</v>
      </c>
      <c r="C330">
        <v>1.5699999999999999E-2</v>
      </c>
      <c r="D330">
        <f t="shared" si="10"/>
        <v>3.6499999999999996E-3</v>
      </c>
    </row>
    <row r="331" spans="1:4">
      <c r="A331">
        <v>198906</v>
      </c>
      <c r="B331">
        <v>2.1700000000000001E-2</v>
      </c>
      <c r="C331">
        <v>6.6E-3</v>
      </c>
      <c r="D331">
        <f t="shared" si="10"/>
        <v>1.4149999999999999E-2</v>
      </c>
    </row>
    <row r="332" spans="1:4">
      <c r="A332">
        <v>198907</v>
      </c>
      <c r="B332">
        <v>-2.81E-2</v>
      </c>
      <c r="C332">
        <v>5.4300000000000001E-2</v>
      </c>
      <c r="D332">
        <f t="shared" si="10"/>
        <v>1.3100000000000001E-2</v>
      </c>
    </row>
    <row r="333" spans="1:4">
      <c r="A333">
        <v>198908</v>
      </c>
      <c r="B333">
        <v>6.4999999999999997E-3</v>
      </c>
      <c r="C333">
        <v>-1.4E-3</v>
      </c>
      <c r="D333">
        <f t="shared" si="10"/>
        <v>2.5499999999999997E-3</v>
      </c>
    </row>
    <row r="334" spans="1:4">
      <c r="A334">
        <v>198909</v>
      </c>
      <c r="B334">
        <v>-1.34E-2</v>
      </c>
      <c r="C334">
        <v>3.4000000000000002E-2</v>
      </c>
      <c r="D334">
        <f t="shared" si="10"/>
        <v>1.03E-2</v>
      </c>
    </row>
    <row r="335" spans="1:4">
      <c r="A335">
        <v>198910</v>
      </c>
      <c r="B335">
        <v>-1.09E-2</v>
      </c>
      <c r="C335">
        <v>1.37E-2</v>
      </c>
      <c r="D335">
        <f t="shared" si="10"/>
        <v>1.4000000000000002E-3</v>
      </c>
    </row>
    <row r="336" spans="1:4">
      <c r="A336">
        <v>198911</v>
      </c>
      <c r="B336">
        <v>-1.0800000000000001E-2</v>
      </c>
      <c r="C336">
        <v>2.58E-2</v>
      </c>
      <c r="D336">
        <f t="shared" si="10"/>
        <v>7.4999999999999997E-3</v>
      </c>
    </row>
    <row r="337" spans="1:4">
      <c r="A337">
        <v>198912</v>
      </c>
      <c r="B337">
        <v>2.3999999999999998E-3</v>
      </c>
      <c r="C337">
        <v>2.81E-2</v>
      </c>
      <c r="D337">
        <f t="shared" si="10"/>
        <v>1.525E-2</v>
      </c>
    </row>
    <row r="338" spans="1:4">
      <c r="A338">
        <v>199001</v>
      </c>
      <c r="B338">
        <v>8.8999999999999999E-3</v>
      </c>
      <c r="C338">
        <v>-3.2800000000000003E-2</v>
      </c>
      <c r="D338">
        <f t="shared" si="10"/>
        <v>-1.1950000000000002E-2</v>
      </c>
    </row>
    <row r="339" spans="1:4">
      <c r="A339">
        <v>199002</v>
      </c>
      <c r="B339">
        <v>6.3E-3</v>
      </c>
      <c r="C339">
        <v>-5.1999999999999998E-3</v>
      </c>
      <c r="D339">
        <f t="shared" si="10"/>
        <v>5.5000000000000014E-4</v>
      </c>
    </row>
    <row r="340" spans="1:4">
      <c r="A340">
        <v>199003</v>
      </c>
      <c r="B340">
        <v>-2.86E-2</v>
      </c>
      <c r="C340">
        <v>1.66E-2</v>
      </c>
      <c r="D340">
        <f t="shared" si="10"/>
        <v>-6.0000000000000001E-3</v>
      </c>
    </row>
    <row r="341" spans="1:4">
      <c r="A341">
        <v>199004</v>
      </c>
      <c r="B341">
        <v>-2.58E-2</v>
      </c>
      <c r="C341">
        <v>2.41E-2</v>
      </c>
      <c r="D341">
        <f t="shared" si="10"/>
        <v>-8.5000000000000006E-4</v>
      </c>
    </row>
    <row r="342" spans="1:4">
      <c r="A342">
        <v>199005</v>
      </c>
      <c r="B342">
        <v>-3.7400000000000003E-2</v>
      </c>
      <c r="C342">
        <v>3.0499999999999999E-2</v>
      </c>
      <c r="D342">
        <f t="shared" si="10"/>
        <v>-3.4500000000000017E-3</v>
      </c>
    </row>
    <row r="343" spans="1:4">
      <c r="A343">
        <v>199006</v>
      </c>
      <c r="B343">
        <v>-2.01E-2</v>
      </c>
      <c r="C343">
        <v>2.4199999999999999E-2</v>
      </c>
      <c r="D343">
        <f t="shared" si="10"/>
        <v>2.0499999999999997E-3</v>
      </c>
    </row>
    <row r="344" spans="1:4">
      <c r="A344">
        <v>199007</v>
      </c>
      <c r="B344">
        <v>-1E-4</v>
      </c>
      <c r="C344">
        <v>5.9400000000000001E-2</v>
      </c>
      <c r="D344">
        <f t="shared" si="10"/>
        <v>2.9649999999999999E-2</v>
      </c>
    </row>
    <row r="345" spans="1:4">
      <c r="A345">
        <v>199008</v>
      </c>
      <c r="B345">
        <v>1.6E-2</v>
      </c>
      <c r="C345">
        <v>1.7899999999999999E-2</v>
      </c>
      <c r="D345">
        <f t="shared" si="10"/>
        <v>1.695E-2</v>
      </c>
    </row>
    <row r="346" spans="1:4">
      <c r="A346">
        <v>199009</v>
      </c>
      <c r="B346">
        <v>7.4000000000000003E-3</v>
      </c>
      <c r="C346">
        <v>5.5300000000000002E-2</v>
      </c>
      <c r="D346">
        <f t="shared" si="10"/>
        <v>3.1350000000000003E-2</v>
      </c>
    </row>
    <row r="347" spans="1:4">
      <c r="A347">
        <v>199010</v>
      </c>
      <c r="B347">
        <v>2.5000000000000001E-3</v>
      </c>
      <c r="C347">
        <v>6.7400000000000002E-2</v>
      </c>
      <c r="D347">
        <f t="shared" si="10"/>
        <v>3.4950000000000002E-2</v>
      </c>
    </row>
    <row r="348" spans="1:4">
      <c r="A348">
        <v>199011</v>
      </c>
      <c r="B348">
        <v>-3.0700000000000002E-2</v>
      </c>
      <c r="C348">
        <v>-5.6099999999999997E-2</v>
      </c>
      <c r="D348">
        <f t="shared" si="10"/>
        <v>-4.3400000000000001E-2</v>
      </c>
    </row>
    <row r="349" spans="1:4">
      <c r="A349">
        <v>199012</v>
      </c>
      <c r="B349">
        <v>-1.55E-2</v>
      </c>
      <c r="C349">
        <v>1.6000000000000001E-3</v>
      </c>
      <c r="D349">
        <f t="shared" si="10"/>
        <v>-6.9499999999999996E-3</v>
      </c>
    </row>
    <row r="350" spans="1:4">
      <c r="A350">
        <v>199101</v>
      </c>
      <c r="B350">
        <v>-1.84E-2</v>
      </c>
      <c r="C350">
        <v>-6.5100000000000005E-2</v>
      </c>
      <c r="D350">
        <f t="shared" si="10"/>
        <v>-4.1750000000000002E-2</v>
      </c>
    </row>
    <row r="351" spans="1:4">
      <c r="A351">
        <v>199102</v>
      </c>
      <c r="B351">
        <v>-6.0000000000000001E-3</v>
      </c>
      <c r="C351">
        <v>-4.7199999999999999E-2</v>
      </c>
      <c r="D351">
        <f t="shared" si="10"/>
        <v>-2.6599999999999999E-2</v>
      </c>
    </row>
    <row r="352" spans="1:4">
      <c r="A352">
        <v>199103</v>
      </c>
      <c r="B352">
        <v>-1.2E-2</v>
      </c>
      <c r="C352">
        <v>2.81E-2</v>
      </c>
      <c r="D352">
        <f t="shared" si="10"/>
        <v>8.0499999999999999E-3</v>
      </c>
    </row>
    <row r="353" spans="1:4">
      <c r="A353">
        <v>199104</v>
      </c>
      <c r="B353">
        <v>1.4E-2</v>
      </c>
      <c r="C353">
        <v>-2.4E-2</v>
      </c>
      <c r="D353">
        <f t="shared" si="10"/>
        <v>-5.0000000000000001E-3</v>
      </c>
    </row>
    <row r="354" spans="1:4">
      <c r="A354">
        <v>199105</v>
      </c>
      <c r="B354">
        <v>-5.4999999999999997E-3</v>
      </c>
      <c r="C354">
        <v>-1.1000000000000001E-3</v>
      </c>
      <c r="D354">
        <f t="shared" si="10"/>
        <v>-3.3E-3</v>
      </c>
    </row>
    <row r="355" spans="1:4">
      <c r="A355">
        <v>199106</v>
      </c>
      <c r="B355">
        <v>1.1900000000000001E-2</v>
      </c>
      <c r="C355">
        <v>4.5999999999999999E-3</v>
      </c>
      <c r="D355">
        <f t="shared" si="10"/>
        <v>8.2500000000000004E-3</v>
      </c>
    </row>
    <row r="356" spans="1:4">
      <c r="A356">
        <v>199107</v>
      </c>
      <c r="B356">
        <v>-1.2999999999999999E-2</v>
      </c>
      <c r="C356">
        <v>4.3200000000000002E-2</v>
      </c>
      <c r="D356">
        <f t="shared" si="10"/>
        <v>1.5100000000000002E-2</v>
      </c>
    </row>
    <row r="357" spans="1:4">
      <c r="A357">
        <v>199108</v>
      </c>
      <c r="B357">
        <v>-8.0999999999999996E-3</v>
      </c>
      <c r="C357">
        <v>1.6199999999999999E-2</v>
      </c>
      <c r="D357">
        <f t="shared" si="10"/>
        <v>4.0499999999999998E-3</v>
      </c>
    </row>
    <row r="358" spans="1:4">
      <c r="A358">
        <v>199109</v>
      </c>
      <c r="B358">
        <v>-0.01</v>
      </c>
      <c r="C358">
        <v>1.7299999999999999E-2</v>
      </c>
      <c r="D358">
        <f t="shared" si="10"/>
        <v>3.6499999999999996E-3</v>
      </c>
    </row>
    <row r="359" spans="1:4">
      <c r="A359">
        <v>199110</v>
      </c>
      <c r="B359">
        <v>-4.7999999999999996E-3</v>
      </c>
      <c r="C359">
        <v>3.2099999999999997E-2</v>
      </c>
      <c r="D359">
        <f t="shared" si="10"/>
        <v>1.3649999999999999E-2</v>
      </c>
    </row>
    <row r="360" spans="1:4">
      <c r="A360">
        <v>199111</v>
      </c>
      <c r="B360">
        <v>-1.9199999999999998E-2</v>
      </c>
      <c r="C360">
        <v>1.26E-2</v>
      </c>
      <c r="D360">
        <f t="shared" si="10"/>
        <v>-3.2999999999999991E-3</v>
      </c>
    </row>
    <row r="361" spans="1:4">
      <c r="A361">
        <v>199112</v>
      </c>
      <c r="B361">
        <v>-4.0399999999999998E-2</v>
      </c>
      <c r="C361">
        <v>8.2900000000000001E-2</v>
      </c>
      <c r="D361">
        <f t="shared" si="10"/>
        <v>2.1250000000000002E-2</v>
      </c>
    </row>
    <row r="362" spans="1:4">
      <c r="A362">
        <v>199201</v>
      </c>
      <c r="B362">
        <v>4.5199999999999997E-2</v>
      </c>
      <c r="C362">
        <v>-2.46E-2</v>
      </c>
      <c r="D362">
        <f t="shared" si="10"/>
        <v>1.0299999999999998E-2</v>
      </c>
    </row>
    <row r="363" spans="1:4">
      <c r="A363">
        <v>199202</v>
      </c>
      <c r="B363">
        <v>6.3799999999999996E-2</v>
      </c>
      <c r="C363">
        <v>-5.8999999999999999E-3</v>
      </c>
      <c r="D363">
        <f t="shared" si="10"/>
        <v>2.8949999999999997E-2</v>
      </c>
    </row>
    <row r="364" spans="1:4">
      <c r="A364">
        <v>199203</v>
      </c>
      <c r="B364">
        <v>3.6700000000000003E-2</v>
      </c>
      <c r="C364">
        <v>-3.5999999999999999E-3</v>
      </c>
      <c r="D364">
        <f t="shared" si="10"/>
        <v>1.6550000000000002E-2</v>
      </c>
    </row>
    <row r="365" spans="1:4">
      <c r="A365">
        <v>199204</v>
      </c>
      <c r="B365">
        <v>4.3200000000000002E-2</v>
      </c>
      <c r="C365">
        <v>-2.5999999999999999E-2</v>
      </c>
      <c r="D365">
        <f t="shared" si="10"/>
        <v>8.6000000000000017E-3</v>
      </c>
    </row>
    <row r="366" spans="1:4">
      <c r="A366">
        <v>199205</v>
      </c>
      <c r="B366">
        <v>1.2500000000000001E-2</v>
      </c>
      <c r="C366">
        <v>1E-3</v>
      </c>
      <c r="D366">
        <f t="shared" si="10"/>
        <v>6.7500000000000008E-3</v>
      </c>
    </row>
    <row r="367" spans="1:4">
      <c r="A367">
        <v>199206</v>
      </c>
      <c r="B367">
        <v>3.39E-2</v>
      </c>
      <c r="C367">
        <v>-6.0000000000000001E-3</v>
      </c>
      <c r="D367">
        <f t="shared" si="10"/>
        <v>1.3950000000000001E-2</v>
      </c>
    </row>
    <row r="368" spans="1:4">
      <c r="A368">
        <v>199207</v>
      </c>
      <c r="B368">
        <v>-5.3E-3</v>
      </c>
      <c r="C368">
        <v>1.43E-2</v>
      </c>
      <c r="D368">
        <f t="shared" si="10"/>
        <v>4.5000000000000005E-3</v>
      </c>
    </row>
    <row r="369" spans="1:4">
      <c r="A369">
        <v>199208</v>
      </c>
      <c r="B369">
        <v>-1.0500000000000001E-2</v>
      </c>
      <c r="C369">
        <v>-5.1999999999999998E-3</v>
      </c>
      <c r="D369">
        <f t="shared" si="10"/>
        <v>-7.8499999999999993E-3</v>
      </c>
    </row>
    <row r="370" spans="1:4">
      <c r="A370">
        <v>199209</v>
      </c>
      <c r="B370">
        <v>-2.3999999999999998E-3</v>
      </c>
      <c r="C370">
        <v>1.43E-2</v>
      </c>
      <c r="D370">
        <f t="shared" si="10"/>
        <v>5.9500000000000004E-3</v>
      </c>
    </row>
    <row r="371" spans="1:4">
      <c r="A371">
        <v>199210</v>
      </c>
      <c r="B371">
        <v>-2.0899999999999998E-2</v>
      </c>
      <c r="C371">
        <v>2.7099999999999999E-2</v>
      </c>
      <c r="D371">
        <f t="shared" si="10"/>
        <v>3.1000000000000003E-3</v>
      </c>
    </row>
    <row r="372" spans="1:4">
      <c r="A372">
        <v>199211</v>
      </c>
      <c r="B372">
        <v>-1.47E-2</v>
      </c>
      <c r="C372">
        <v>-3.3E-3</v>
      </c>
      <c r="D372">
        <f t="shared" si="10"/>
        <v>-8.9999999999999993E-3</v>
      </c>
    </row>
    <row r="373" spans="1:4">
      <c r="A373">
        <v>199212</v>
      </c>
      <c r="B373">
        <v>2.52E-2</v>
      </c>
      <c r="C373">
        <v>4.4699999999999997E-2</v>
      </c>
      <c r="D373">
        <f t="shared" si="10"/>
        <v>3.4949999999999995E-2</v>
      </c>
    </row>
    <row r="374" spans="1:4">
      <c r="A374">
        <v>199301</v>
      </c>
      <c r="B374">
        <v>5.8900000000000001E-2</v>
      </c>
      <c r="C374">
        <v>4.82E-2</v>
      </c>
      <c r="D374">
        <f t="shared" si="10"/>
        <v>5.355E-2</v>
      </c>
    </row>
    <row r="375" spans="1:4">
      <c r="A375">
        <v>199302</v>
      </c>
      <c r="B375">
        <v>6.4500000000000002E-2</v>
      </c>
      <c r="C375">
        <v>3.1099999999999999E-2</v>
      </c>
      <c r="D375">
        <f t="shared" si="10"/>
        <v>4.7800000000000002E-2</v>
      </c>
    </row>
    <row r="376" spans="1:4">
      <c r="A376">
        <v>199303</v>
      </c>
      <c r="B376">
        <v>1.2699999999999999E-2</v>
      </c>
      <c r="C376">
        <v>3.7400000000000003E-2</v>
      </c>
      <c r="D376">
        <f t="shared" si="10"/>
        <v>2.5050000000000003E-2</v>
      </c>
    </row>
    <row r="377" spans="1:4">
      <c r="A377">
        <v>199304</v>
      </c>
      <c r="B377">
        <v>2.64E-2</v>
      </c>
      <c r="C377">
        <v>3.3999999999999998E-3</v>
      </c>
      <c r="D377">
        <f t="shared" si="10"/>
        <v>1.49E-2</v>
      </c>
    </row>
    <row r="378" spans="1:4">
      <c r="A378">
        <v>199305</v>
      </c>
      <c r="B378">
        <v>-3.4200000000000001E-2</v>
      </c>
      <c r="C378">
        <v>2.8999999999999998E-3</v>
      </c>
      <c r="D378">
        <f t="shared" si="10"/>
        <v>-1.5650000000000001E-2</v>
      </c>
    </row>
    <row r="379" spans="1:4">
      <c r="A379">
        <v>199306</v>
      </c>
      <c r="B379">
        <v>2.6200000000000001E-2</v>
      </c>
      <c r="C379">
        <v>4.58E-2</v>
      </c>
      <c r="D379">
        <f t="shared" si="10"/>
        <v>3.6000000000000004E-2</v>
      </c>
    </row>
    <row r="380" spans="1:4">
      <c r="A380">
        <v>199307</v>
      </c>
      <c r="B380">
        <v>3.2599999999999997E-2</v>
      </c>
      <c r="C380">
        <v>3.2399999999999998E-2</v>
      </c>
      <c r="D380">
        <f t="shared" si="10"/>
        <v>3.2500000000000001E-2</v>
      </c>
    </row>
    <row r="381" spans="1:4">
      <c r="A381">
        <v>199308</v>
      </c>
      <c r="B381">
        <v>-4.4000000000000003E-3</v>
      </c>
      <c r="C381">
        <v>2.58E-2</v>
      </c>
      <c r="D381">
        <f t="shared" si="10"/>
        <v>1.0699999999999999E-2</v>
      </c>
    </row>
    <row r="382" spans="1:4">
      <c r="A382">
        <v>199309</v>
      </c>
      <c r="B382">
        <v>-4.7999999999999996E-3</v>
      </c>
      <c r="C382">
        <v>3.4000000000000002E-2</v>
      </c>
      <c r="D382">
        <f t="shared" si="10"/>
        <v>1.4600000000000002E-2</v>
      </c>
    </row>
    <row r="383" spans="1:4">
      <c r="A383">
        <v>199310</v>
      </c>
      <c r="B383">
        <v>-1.5599999999999999E-2</v>
      </c>
      <c r="C383">
        <v>-2.6700000000000002E-2</v>
      </c>
      <c r="D383">
        <f t="shared" si="10"/>
        <v>-2.1150000000000002E-2</v>
      </c>
    </row>
    <row r="384" spans="1:4">
      <c r="A384">
        <v>199311</v>
      </c>
      <c r="B384">
        <v>-2.5999999999999999E-3</v>
      </c>
      <c r="C384">
        <v>-4.7199999999999999E-2</v>
      </c>
      <c r="D384">
        <f t="shared" si="10"/>
        <v>-2.4899999999999999E-2</v>
      </c>
    </row>
    <row r="385" spans="1:4">
      <c r="A385">
        <v>199312</v>
      </c>
      <c r="B385">
        <v>5.7999999999999996E-3</v>
      </c>
      <c r="C385">
        <v>2.3E-2</v>
      </c>
      <c r="D385">
        <f t="shared" si="10"/>
        <v>1.44E-2</v>
      </c>
    </row>
    <row r="386" spans="1:4">
      <c r="A386">
        <v>199401</v>
      </c>
      <c r="B386">
        <v>2.0899999999999998E-2</v>
      </c>
      <c r="C386">
        <v>1E-4</v>
      </c>
      <c r="D386">
        <f t="shared" si="10"/>
        <v>1.0499999999999999E-2</v>
      </c>
    </row>
    <row r="387" spans="1:4">
      <c r="A387">
        <v>199402</v>
      </c>
      <c r="B387">
        <v>-1.41E-2</v>
      </c>
      <c r="C387">
        <v>-3.0000000000000001E-3</v>
      </c>
      <c r="D387">
        <f t="shared" ref="D387:D450" si="11">0.5*B387+0.5*C387</f>
        <v>-8.5500000000000003E-3</v>
      </c>
    </row>
    <row r="388" spans="1:4">
      <c r="A388">
        <v>199403</v>
      </c>
      <c r="B388">
        <v>1.3299999999999999E-2</v>
      </c>
      <c r="C388">
        <v>-1.32E-2</v>
      </c>
      <c r="D388">
        <f t="shared" si="11"/>
        <v>4.9999999999999697E-5</v>
      </c>
    </row>
    <row r="389" spans="1:4">
      <c r="A389">
        <v>199404</v>
      </c>
      <c r="B389">
        <v>1.6799999999999999E-2</v>
      </c>
      <c r="C389">
        <v>4.1000000000000003E-3</v>
      </c>
      <c r="D389">
        <f t="shared" si="11"/>
        <v>1.0449999999999999E-2</v>
      </c>
    </row>
    <row r="390" spans="1:4">
      <c r="A390">
        <v>199405</v>
      </c>
      <c r="B390">
        <v>1.6999999999999999E-3</v>
      </c>
      <c r="C390">
        <v>-2.1600000000000001E-2</v>
      </c>
      <c r="D390">
        <f t="shared" si="11"/>
        <v>-9.9500000000000005E-3</v>
      </c>
    </row>
    <row r="391" spans="1:4">
      <c r="A391">
        <v>199406</v>
      </c>
      <c r="B391">
        <v>1.6799999999999999E-2</v>
      </c>
      <c r="C391">
        <v>-8.3000000000000001E-3</v>
      </c>
      <c r="D391">
        <f t="shared" si="11"/>
        <v>4.2499999999999994E-3</v>
      </c>
    </row>
    <row r="392" spans="1:4">
      <c r="A392">
        <v>199407</v>
      </c>
      <c r="B392">
        <v>9.7000000000000003E-3</v>
      </c>
      <c r="C392">
        <v>1.9E-3</v>
      </c>
      <c r="D392">
        <f t="shared" si="11"/>
        <v>5.8000000000000005E-3</v>
      </c>
    </row>
    <row r="393" spans="1:4">
      <c r="A393">
        <v>199408</v>
      </c>
      <c r="B393">
        <v>-3.4500000000000003E-2</v>
      </c>
      <c r="C393">
        <v>1.54E-2</v>
      </c>
      <c r="D393">
        <f t="shared" si="11"/>
        <v>-9.5500000000000012E-3</v>
      </c>
    </row>
    <row r="394" spans="1:4">
      <c r="A394">
        <v>199409</v>
      </c>
      <c r="B394">
        <v>-1.8100000000000002E-2</v>
      </c>
      <c r="C394">
        <v>1.3100000000000001E-2</v>
      </c>
      <c r="D394">
        <f t="shared" si="11"/>
        <v>-2.5000000000000005E-3</v>
      </c>
    </row>
    <row r="395" spans="1:4">
      <c r="A395">
        <v>199410</v>
      </c>
      <c r="B395">
        <v>-2.3599999999999999E-2</v>
      </c>
      <c r="C395">
        <v>1.4200000000000001E-2</v>
      </c>
      <c r="D395">
        <f t="shared" si="11"/>
        <v>-4.6999999999999993E-3</v>
      </c>
    </row>
    <row r="396" spans="1:4">
      <c r="A396">
        <v>199411</v>
      </c>
      <c r="B396">
        <v>-5.0000000000000001E-4</v>
      </c>
      <c r="C396">
        <v>-1.9E-3</v>
      </c>
      <c r="D396">
        <f t="shared" si="11"/>
        <v>-1.2000000000000001E-3</v>
      </c>
    </row>
    <row r="397" spans="1:4">
      <c r="A397">
        <v>199412</v>
      </c>
      <c r="B397">
        <v>2.7000000000000001E-3</v>
      </c>
      <c r="C397">
        <v>3.5000000000000003E-2</v>
      </c>
      <c r="D397">
        <f t="shared" si="11"/>
        <v>1.8850000000000002E-2</v>
      </c>
    </row>
    <row r="398" spans="1:4">
      <c r="A398">
        <v>199501</v>
      </c>
      <c r="B398">
        <v>1.6400000000000001E-2</v>
      </c>
      <c r="C398">
        <v>-1.8200000000000001E-2</v>
      </c>
      <c r="D398">
        <f t="shared" si="11"/>
        <v>-8.9999999999999976E-4</v>
      </c>
    </row>
    <row r="399" spans="1:4">
      <c r="A399">
        <v>199502</v>
      </c>
      <c r="B399">
        <v>3.8E-3</v>
      </c>
      <c r="C399">
        <v>-3.5000000000000001E-3</v>
      </c>
      <c r="D399">
        <f t="shared" si="11"/>
        <v>1.4999999999999996E-4</v>
      </c>
    </row>
    <row r="400" spans="1:4">
      <c r="A400">
        <v>199503</v>
      </c>
      <c r="B400">
        <v>-2.0500000000000001E-2</v>
      </c>
      <c r="C400">
        <v>3.5999999999999999E-3</v>
      </c>
      <c r="D400">
        <f t="shared" si="11"/>
        <v>-8.4500000000000009E-3</v>
      </c>
    </row>
    <row r="401" spans="1:4">
      <c r="A401">
        <v>199504</v>
      </c>
      <c r="B401">
        <v>1.7000000000000001E-2</v>
      </c>
      <c r="C401">
        <v>1.84E-2</v>
      </c>
      <c r="D401">
        <f t="shared" si="11"/>
        <v>1.77E-2</v>
      </c>
    </row>
    <row r="402" spans="1:4">
      <c r="A402">
        <v>199505</v>
      </c>
      <c r="B402">
        <v>1.9199999999999998E-2</v>
      </c>
      <c r="C402">
        <v>-4.4000000000000003E-3</v>
      </c>
      <c r="D402">
        <f t="shared" si="11"/>
        <v>7.3999999999999986E-3</v>
      </c>
    </row>
    <row r="403" spans="1:4">
      <c r="A403">
        <v>199506</v>
      </c>
      <c r="B403">
        <v>-2.9899999999999999E-2</v>
      </c>
      <c r="C403">
        <v>2.8899999999999999E-2</v>
      </c>
      <c r="D403">
        <f t="shared" si="11"/>
        <v>-5.0000000000000044E-4</v>
      </c>
    </row>
    <row r="404" spans="1:4">
      <c r="A404">
        <v>199507</v>
      </c>
      <c r="B404">
        <v>-2.24E-2</v>
      </c>
      <c r="C404">
        <v>2.5399999999999999E-2</v>
      </c>
      <c r="D404">
        <f t="shared" si="11"/>
        <v>1.4999999999999996E-3</v>
      </c>
    </row>
    <row r="405" spans="1:4">
      <c r="A405">
        <v>199508</v>
      </c>
      <c r="B405">
        <v>1.9300000000000001E-2</v>
      </c>
      <c r="C405">
        <v>8.9999999999999998E-4</v>
      </c>
      <c r="D405">
        <f t="shared" si="11"/>
        <v>1.0100000000000001E-2</v>
      </c>
    </row>
    <row r="406" spans="1:4">
      <c r="A406">
        <v>199509</v>
      </c>
      <c r="B406">
        <v>-9.4999999999999998E-3</v>
      </c>
      <c r="C406">
        <v>2.7199999999999998E-2</v>
      </c>
      <c r="D406">
        <f t="shared" si="11"/>
        <v>8.8500000000000002E-3</v>
      </c>
    </row>
    <row r="407" spans="1:4">
      <c r="A407">
        <v>199510</v>
      </c>
      <c r="B407">
        <v>-8.9999999999999998E-4</v>
      </c>
      <c r="C407">
        <v>4.1300000000000003E-2</v>
      </c>
      <c r="D407">
        <f t="shared" si="11"/>
        <v>2.0200000000000003E-2</v>
      </c>
    </row>
    <row r="408" spans="1:4">
      <c r="A408">
        <v>199511</v>
      </c>
      <c r="B408">
        <v>3.3999999999999998E-3</v>
      </c>
      <c r="C408">
        <v>-6.1999999999999998E-3</v>
      </c>
      <c r="D408">
        <f t="shared" si="11"/>
        <v>-1.4E-3</v>
      </c>
    </row>
    <row r="409" spans="1:4">
      <c r="A409">
        <v>199512</v>
      </c>
      <c r="B409">
        <v>1.41E-2</v>
      </c>
      <c r="C409">
        <v>2.5700000000000001E-2</v>
      </c>
      <c r="D409">
        <f t="shared" si="11"/>
        <v>1.9900000000000001E-2</v>
      </c>
    </row>
    <row r="410" spans="1:4">
      <c r="A410">
        <v>199601</v>
      </c>
      <c r="B410">
        <v>4.0000000000000001E-3</v>
      </c>
      <c r="C410">
        <v>5.5999999999999999E-3</v>
      </c>
      <c r="D410">
        <f t="shared" si="11"/>
        <v>4.8000000000000004E-3</v>
      </c>
    </row>
    <row r="411" spans="1:4">
      <c r="A411">
        <v>199602</v>
      </c>
      <c r="B411">
        <v>-2.3300000000000001E-2</v>
      </c>
      <c r="C411">
        <v>5.7999999999999996E-3</v>
      </c>
      <c r="D411">
        <f t="shared" si="11"/>
        <v>-8.7500000000000008E-3</v>
      </c>
    </row>
    <row r="412" spans="1:4">
      <c r="A412">
        <v>199603</v>
      </c>
      <c r="B412">
        <v>1.2699999999999999E-2</v>
      </c>
      <c r="C412">
        <v>-1.89E-2</v>
      </c>
      <c r="D412">
        <f t="shared" si="11"/>
        <v>-3.1000000000000003E-3</v>
      </c>
    </row>
    <row r="413" spans="1:4">
      <c r="A413">
        <v>199604</v>
      </c>
      <c r="B413">
        <v>-4.02E-2</v>
      </c>
      <c r="C413">
        <v>-9.1999999999999998E-3</v>
      </c>
      <c r="D413">
        <f t="shared" si="11"/>
        <v>-2.47E-2</v>
      </c>
    </row>
    <row r="414" spans="1:4">
      <c r="A414">
        <v>199605</v>
      </c>
      <c r="B414">
        <v>-1.4E-2</v>
      </c>
      <c r="C414">
        <v>1.5900000000000001E-2</v>
      </c>
      <c r="D414">
        <f t="shared" si="11"/>
        <v>9.5000000000000032E-4</v>
      </c>
    </row>
    <row r="415" spans="1:4">
      <c r="A415">
        <v>199606</v>
      </c>
      <c r="B415">
        <v>1.9199999999999998E-2</v>
      </c>
      <c r="C415">
        <v>0.01</v>
      </c>
      <c r="D415">
        <f t="shared" si="11"/>
        <v>1.4599999999999998E-2</v>
      </c>
    </row>
    <row r="416" spans="1:4">
      <c r="A416">
        <v>199607</v>
      </c>
      <c r="B416">
        <v>4.3700000000000003E-2</v>
      </c>
      <c r="C416">
        <v>-1.1999999999999999E-3</v>
      </c>
      <c r="D416">
        <f t="shared" si="11"/>
        <v>2.1250000000000002E-2</v>
      </c>
    </row>
    <row r="417" spans="1:4">
      <c r="A417">
        <v>199608</v>
      </c>
      <c r="B417">
        <v>-6.0000000000000001E-3</v>
      </c>
      <c r="C417">
        <v>0</v>
      </c>
      <c r="D417">
        <f t="shared" si="11"/>
        <v>-3.0000000000000001E-3</v>
      </c>
    </row>
    <row r="418" spans="1:4">
      <c r="A418">
        <v>199609</v>
      </c>
      <c r="B418">
        <v>-3.7699999999999997E-2</v>
      </c>
      <c r="C418">
        <v>2.7300000000000001E-2</v>
      </c>
      <c r="D418">
        <f t="shared" si="11"/>
        <v>-5.199999999999998E-3</v>
      </c>
    </row>
    <row r="419" spans="1:4">
      <c r="A419">
        <v>199610</v>
      </c>
      <c r="B419">
        <v>4.8000000000000001E-2</v>
      </c>
      <c r="C419">
        <v>3.9E-2</v>
      </c>
      <c r="D419">
        <f t="shared" si="11"/>
        <v>4.3499999999999997E-2</v>
      </c>
    </row>
    <row r="420" spans="1:4">
      <c r="A420">
        <v>199611</v>
      </c>
      <c r="B420">
        <v>1.6000000000000001E-3</v>
      </c>
      <c r="C420">
        <v>-2.24E-2</v>
      </c>
      <c r="D420">
        <f t="shared" si="11"/>
        <v>-1.04E-2</v>
      </c>
    </row>
    <row r="421" spans="1:4">
      <c r="A421">
        <v>199612</v>
      </c>
      <c r="B421">
        <v>1.01E-2</v>
      </c>
      <c r="C421">
        <v>5.7000000000000002E-3</v>
      </c>
      <c r="D421">
        <f t="shared" si="11"/>
        <v>7.9000000000000008E-3</v>
      </c>
    </row>
    <row r="422" spans="1:4">
      <c r="A422">
        <v>199701</v>
      </c>
      <c r="B422">
        <v>-2.3300000000000001E-2</v>
      </c>
      <c r="C422">
        <v>1.95E-2</v>
      </c>
      <c r="D422">
        <f t="shared" si="11"/>
        <v>-1.9000000000000006E-3</v>
      </c>
    </row>
    <row r="423" spans="1:4">
      <c r="A423">
        <v>199702</v>
      </c>
      <c r="B423">
        <v>4.6800000000000001E-2</v>
      </c>
      <c r="C423">
        <v>-2.0500000000000001E-2</v>
      </c>
      <c r="D423">
        <f t="shared" si="11"/>
        <v>1.315E-2</v>
      </c>
    </row>
    <row r="424" spans="1:4">
      <c r="A424">
        <v>199703</v>
      </c>
      <c r="B424">
        <v>3.8600000000000002E-2</v>
      </c>
      <c r="C424">
        <v>9.4000000000000004E-3</v>
      </c>
      <c r="D424">
        <f t="shared" si="11"/>
        <v>2.4E-2</v>
      </c>
    </row>
    <row r="425" spans="1:4">
      <c r="A425">
        <v>199704</v>
      </c>
      <c r="B425">
        <v>-1.03E-2</v>
      </c>
      <c r="C425">
        <v>4.9000000000000002E-2</v>
      </c>
      <c r="D425">
        <f t="shared" si="11"/>
        <v>1.9349999999999999E-2</v>
      </c>
    </row>
    <row r="426" spans="1:4">
      <c r="A426">
        <v>199705</v>
      </c>
      <c r="B426">
        <v>-4.3700000000000003E-2</v>
      </c>
      <c r="C426">
        <v>-5.1700000000000003E-2</v>
      </c>
      <c r="D426">
        <f t="shared" si="11"/>
        <v>-4.7700000000000006E-2</v>
      </c>
    </row>
    <row r="427" spans="1:4">
      <c r="A427">
        <v>199706</v>
      </c>
      <c r="B427">
        <v>7.4999999999999997E-3</v>
      </c>
      <c r="C427">
        <v>2.63E-2</v>
      </c>
      <c r="D427">
        <f t="shared" si="11"/>
        <v>1.6899999999999998E-2</v>
      </c>
    </row>
    <row r="428" spans="1:4">
      <c r="A428">
        <v>199707</v>
      </c>
      <c r="B428">
        <v>-1.2999999999999999E-3</v>
      </c>
      <c r="C428">
        <v>3.8399999999999997E-2</v>
      </c>
      <c r="D428">
        <f t="shared" si="11"/>
        <v>1.8549999999999997E-2</v>
      </c>
    </row>
    <row r="429" spans="1:4">
      <c r="A429">
        <v>199708</v>
      </c>
      <c r="B429">
        <v>1.3599999999999999E-2</v>
      </c>
      <c r="C429">
        <v>-2.5399999999999999E-2</v>
      </c>
      <c r="D429">
        <f t="shared" si="11"/>
        <v>-5.8999999999999999E-3</v>
      </c>
    </row>
    <row r="430" spans="1:4">
      <c r="A430">
        <v>199709</v>
      </c>
      <c r="B430">
        <v>-2.3E-3</v>
      </c>
      <c r="C430">
        <v>1.46E-2</v>
      </c>
      <c r="D430">
        <f t="shared" si="11"/>
        <v>6.1500000000000001E-3</v>
      </c>
    </row>
    <row r="431" spans="1:4">
      <c r="A431">
        <v>199710</v>
      </c>
      <c r="B431">
        <v>2.18E-2</v>
      </c>
      <c r="C431">
        <v>-4.0000000000000001E-3</v>
      </c>
      <c r="D431">
        <f t="shared" si="11"/>
        <v>8.8999999999999999E-3</v>
      </c>
    </row>
    <row r="432" spans="1:4">
      <c r="A432">
        <v>199711</v>
      </c>
      <c r="B432">
        <v>9.7999999999999997E-3</v>
      </c>
      <c r="C432">
        <v>2.8999999999999998E-3</v>
      </c>
      <c r="D432">
        <f t="shared" si="11"/>
        <v>6.3499999999999997E-3</v>
      </c>
    </row>
    <row r="433" spans="1:4">
      <c r="A433">
        <v>199712</v>
      </c>
      <c r="B433">
        <v>3.7999999999999999E-2</v>
      </c>
      <c r="C433">
        <v>3.8699999999999998E-2</v>
      </c>
      <c r="D433">
        <f t="shared" si="11"/>
        <v>3.8349999999999995E-2</v>
      </c>
    </row>
    <row r="434" spans="1:4">
      <c r="A434">
        <v>199801</v>
      </c>
      <c r="B434">
        <v>-2.0299999999999999E-2</v>
      </c>
      <c r="C434">
        <v>8.0000000000000004E-4</v>
      </c>
      <c r="D434">
        <f t="shared" si="11"/>
        <v>-9.75E-3</v>
      </c>
    </row>
    <row r="435" spans="1:4">
      <c r="A435">
        <v>199802</v>
      </c>
      <c r="B435">
        <v>-8.8000000000000005E-3</v>
      </c>
      <c r="C435">
        <v>-1.1299999999999999E-2</v>
      </c>
      <c r="D435">
        <f t="shared" si="11"/>
        <v>-1.005E-2</v>
      </c>
    </row>
    <row r="436" spans="1:4">
      <c r="A436">
        <v>199803</v>
      </c>
      <c r="B436">
        <v>1.2500000000000001E-2</v>
      </c>
      <c r="C436">
        <v>2.1399999999999999E-2</v>
      </c>
      <c r="D436">
        <f t="shared" si="11"/>
        <v>1.695E-2</v>
      </c>
    </row>
    <row r="437" spans="1:4">
      <c r="A437">
        <v>199804</v>
      </c>
      <c r="B437">
        <v>3.2000000000000002E-3</v>
      </c>
      <c r="C437">
        <v>7.7999999999999996E-3</v>
      </c>
      <c r="D437">
        <f t="shared" si="11"/>
        <v>5.4999999999999997E-3</v>
      </c>
    </row>
    <row r="438" spans="1:4">
      <c r="A438">
        <v>199805</v>
      </c>
      <c r="B438">
        <v>4.1099999999999998E-2</v>
      </c>
      <c r="C438">
        <v>1.8700000000000001E-2</v>
      </c>
      <c r="D438">
        <f t="shared" si="11"/>
        <v>2.9899999999999999E-2</v>
      </c>
    </row>
    <row r="439" spans="1:4">
      <c r="A439">
        <v>199806</v>
      </c>
      <c r="B439">
        <v>-2.1999999999999999E-2</v>
      </c>
      <c r="C439">
        <v>7.2800000000000004E-2</v>
      </c>
      <c r="D439">
        <f t="shared" si="11"/>
        <v>2.5400000000000002E-2</v>
      </c>
    </row>
    <row r="440" spans="1:4">
      <c r="A440">
        <v>199807</v>
      </c>
      <c r="B440">
        <v>-1.1599999999999999E-2</v>
      </c>
      <c r="C440">
        <v>3.6700000000000003E-2</v>
      </c>
      <c r="D440">
        <f t="shared" si="11"/>
        <v>1.2550000000000002E-2</v>
      </c>
    </row>
    <row r="441" spans="1:4">
      <c r="A441">
        <v>199808</v>
      </c>
      <c r="B441">
        <v>5.2200000000000003E-2</v>
      </c>
      <c r="C441">
        <v>1.9E-2</v>
      </c>
      <c r="D441">
        <f t="shared" si="11"/>
        <v>3.56E-2</v>
      </c>
    </row>
    <row r="442" spans="1:4">
      <c r="A442">
        <v>199809</v>
      </c>
      <c r="B442">
        <v>-3.8699999999999998E-2</v>
      </c>
      <c r="C442">
        <v>-7.1000000000000004E-3</v>
      </c>
      <c r="D442">
        <f t="shared" si="11"/>
        <v>-2.29E-2</v>
      </c>
    </row>
    <row r="443" spans="1:4">
      <c r="A443">
        <v>199810</v>
      </c>
      <c r="B443">
        <v>-2.75E-2</v>
      </c>
      <c r="C443">
        <v>-5.3600000000000002E-2</v>
      </c>
      <c r="D443">
        <f t="shared" si="11"/>
        <v>-4.0550000000000003E-2</v>
      </c>
    </row>
    <row r="444" spans="1:4">
      <c r="A444">
        <v>199811</v>
      </c>
      <c r="B444">
        <v>-3.44E-2</v>
      </c>
      <c r="C444">
        <v>1.17E-2</v>
      </c>
      <c r="D444">
        <f t="shared" si="11"/>
        <v>-1.1349999999999999E-2</v>
      </c>
    </row>
    <row r="445" spans="1:4">
      <c r="A445">
        <v>199812</v>
      </c>
      <c r="B445">
        <v>-4.7E-2</v>
      </c>
      <c r="C445">
        <v>9.0399999999999994E-2</v>
      </c>
      <c r="D445">
        <f t="shared" si="11"/>
        <v>2.1699999999999997E-2</v>
      </c>
    </row>
    <row r="446" spans="1:4">
      <c r="A446">
        <v>199901</v>
      </c>
      <c r="B446">
        <v>-5.5599999999999997E-2</v>
      </c>
      <c r="C446">
        <v>3.0200000000000001E-2</v>
      </c>
      <c r="D446">
        <f t="shared" si="11"/>
        <v>-1.2699999999999998E-2</v>
      </c>
    </row>
    <row r="447" spans="1:4">
      <c r="A447">
        <v>199902</v>
      </c>
      <c r="B447">
        <v>1.5599999999999999E-2</v>
      </c>
      <c r="C447">
        <v>-1.2999999999999999E-3</v>
      </c>
      <c r="D447">
        <f t="shared" si="11"/>
        <v>7.1500000000000001E-3</v>
      </c>
    </row>
    <row r="448" spans="1:4">
      <c r="A448">
        <v>199903</v>
      </c>
      <c r="B448">
        <v>-2.9000000000000001E-2</v>
      </c>
      <c r="C448">
        <v>-1.35E-2</v>
      </c>
      <c r="D448">
        <f t="shared" si="11"/>
        <v>-2.1250000000000002E-2</v>
      </c>
    </row>
    <row r="449" spans="1:4">
      <c r="A449">
        <v>199904</v>
      </c>
      <c r="B449">
        <v>2.4299999999999999E-2</v>
      </c>
      <c r="C449">
        <v>-9.1300000000000006E-2</v>
      </c>
      <c r="D449">
        <f t="shared" si="11"/>
        <v>-3.3500000000000002E-2</v>
      </c>
    </row>
    <row r="450" spans="1:4">
      <c r="A450">
        <v>199905</v>
      </c>
      <c r="B450">
        <v>2.6800000000000001E-2</v>
      </c>
      <c r="C450">
        <v>-5.2499999999999998E-2</v>
      </c>
      <c r="D450">
        <f t="shared" si="11"/>
        <v>-1.2849999999999999E-2</v>
      </c>
    </row>
    <row r="451" spans="1:4">
      <c r="A451">
        <v>199906</v>
      </c>
      <c r="B451">
        <v>-4.19E-2</v>
      </c>
      <c r="C451">
        <v>4.9399999999999999E-2</v>
      </c>
      <c r="D451">
        <f t="shared" ref="D451:D514" si="12">0.5*B451+0.5*C451</f>
        <v>3.7499999999999999E-3</v>
      </c>
    </row>
    <row r="452" spans="1:4">
      <c r="A452">
        <v>199907</v>
      </c>
      <c r="B452">
        <v>5.4000000000000003E-3</v>
      </c>
      <c r="C452">
        <v>1.61E-2</v>
      </c>
      <c r="D452">
        <f t="shared" si="12"/>
        <v>1.0749999999999999E-2</v>
      </c>
    </row>
    <row r="453" spans="1:4">
      <c r="A453">
        <v>199908</v>
      </c>
      <c r="B453">
        <v>-8.8000000000000005E-3</v>
      </c>
      <c r="C453">
        <v>3.0099999999999998E-2</v>
      </c>
      <c r="D453">
        <f t="shared" si="12"/>
        <v>1.065E-2</v>
      </c>
    </row>
    <row r="454" spans="1:4">
      <c r="A454">
        <v>199909</v>
      </c>
      <c r="B454">
        <v>-3.04E-2</v>
      </c>
      <c r="C454">
        <v>6.4899999999999999E-2</v>
      </c>
      <c r="D454">
        <f t="shared" si="12"/>
        <v>1.7250000000000001E-2</v>
      </c>
    </row>
    <row r="455" spans="1:4">
      <c r="A455">
        <v>199910</v>
      </c>
      <c r="B455">
        <v>-3.1800000000000002E-2</v>
      </c>
      <c r="C455">
        <v>5.4699999999999999E-2</v>
      </c>
      <c r="D455">
        <f t="shared" si="12"/>
        <v>1.1449999999999998E-2</v>
      </c>
    </row>
    <row r="456" spans="1:4">
      <c r="A456">
        <v>199911</v>
      </c>
      <c r="B456">
        <v>-7.9600000000000004E-2</v>
      </c>
      <c r="C456">
        <v>5.6399999999999999E-2</v>
      </c>
      <c r="D456">
        <f t="shared" si="12"/>
        <v>-1.1600000000000003E-2</v>
      </c>
    </row>
    <row r="457" spans="1:4">
      <c r="A457">
        <v>199912</v>
      </c>
      <c r="B457">
        <v>-9.1700000000000004E-2</v>
      </c>
      <c r="C457">
        <v>0.13189999999999999</v>
      </c>
      <c r="D457">
        <f t="shared" si="12"/>
        <v>2.0099999999999993E-2</v>
      </c>
    </row>
    <row r="458" spans="1:4">
      <c r="A458">
        <v>200001</v>
      </c>
      <c r="B458">
        <v>2.5999999999999999E-3</v>
      </c>
      <c r="C458">
        <v>1.8800000000000001E-2</v>
      </c>
      <c r="D458">
        <f t="shared" si="12"/>
        <v>1.0700000000000001E-2</v>
      </c>
    </row>
    <row r="459" spans="1:4">
      <c r="A459">
        <v>200002</v>
      </c>
      <c r="B459">
        <v>-0.12609999999999999</v>
      </c>
      <c r="C459">
        <v>0.18390000000000001</v>
      </c>
      <c r="D459">
        <f t="shared" si="12"/>
        <v>2.8900000000000009E-2</v>
      </c>
    </row>
    <row r="460" spans="1:4">
      <c r="A460">
        <v>200003</v>
      </c>
      <c r="B460">
        <v>7.6499999999999999E-2</v>
      </c>
      <c r="C460">
        <v>-6.8400000000000002E-2</v>
      </c>
      <c r="D460">
        <f t="shared" si="12"/>
        <v>4.049999999999998E-3</v>
      </c>
    </row>
    <row r="461" spans="1:4">
      <c r="A461">
        <v>200004</v>
      </c>
      <c r="B461">
        <v>9.0899999999999995E-2</v>
      </c>
      <c r="C461">
        <v>-8.5000000000000006E-2</v>
      </c>
      <c r="D461">
        <f t="shared" si="12"/>
        <v>2.9499999999999943E-3</v>
      </c>
    </row>
    <row r="462" spans="1:4">
      <c r="A462">
        <v>200005</v>
      </c>
      <c r="B462">
        <v>3.7199999999999997E-2</v>
      </c>
      <c r="C462">
        <v>-9.0700000000000003E-2</v>
      </c>
      <c r="D462">
        <f t="shared" si="12"/>
        <v>-2.6750000000000003E-2</v>
      </c>
    </row>
    <row r="463" spans="1:4">
      <c r="A463">
        <v>200006</v>
      </c>
      <c r="B463">
        <v>-0.1003</v>
      </c>
      <c r="C463">
        <v>0.16520000000000001</v>
      </c>
      <c r="D463">
        <f t="shared" si="12"/>
        <v>3.2450000000000007E-2</v>
      </c>
    </row>
    <row r="464" spans="1:4">
      <c r="A464">
        <v>200007</v>
      </c>
      <c r="B464">
        <v>8.4900000000000003E-2</v>
      </c>
      <c r="C464">
        <v>-1.1999999999999999E-3</v>
      </c>
      <c r="D464">
        <f t="shared" si="12"/>
        <v>4.1849999999999998E-2</v>
      </c>
    </row>
    <row r="465" spans="1:4">
      <c r="A465">
        <v>200008</v>
      </c>
      <c r="B465">
        <v>-1.23E-2</v>
      </c>
      <c r="C465">
        <v>5.6800000000000003E-2</v>
      </c>
      <c r="D465">
        <f t="shared" si="12"/>
        <v>2.2250000000000002E-2</v>
      </c>
    </row>
    <row r="466" spans="1:4">
      <c r="A466">
        <v>200009</v>
      </c>
      <c r="B466">
        <v>6.8000000000000005E-2</v>
      </c>
      <c r="C466">
        <v>2.1499999999999998E-2</v>
      </c>
      <c r="D466">
        <f t="shared" si="12"/>
        <v>4.4749999999999998E-2</v>
      </c>
    </row>
    <row r="467" spans="1:4">
      <c r="A467">
        <v>200010</v>
      </c>
      <c r="B467">
        <v>4.8099999999999997E-2</v>
      </c>
      <c r="C467">
        <v>-4.6899999999999997E-2</v>
      </c>
      <c r="D467">
        <f t="shared" si="12"/>
        <v>5.9999999999999984E-4</v>
      </c>
    </row>
    <row r="468" spans="1:4">
      <c r="A468">
        <v>200011</v>
      </c>
      <c r="B468">
        <v>0.1232</v>
      </c>
      <c r="C468">
        <v>-2.5000000000000001E-2</v>
      </c>
      <c r="D468">
        <f t="shared" si="12"/>
        <v>4.9100000000000005E-2</v>
      </c>
    </row>
    <row r="469" spans="1:4">
      <c r="A469">
        <v>200012</v>
      </c>
      <c r="B469">
        <v>6.1699999999999998E-2</v>
      </c>
      <c r="C469">
        <v>6.8400000000000002E-2</v>
      </c>
      <c r="D469">
        <f t="shared" si="12"/>
        <v>6.5049999999999997E-2</v>
      </c>
    </row>
    <row r="470" spans="1:4">
      <c r="A470">
        <v>200101</v>
      </c>
      <c r="B470">
        <v>-5.74E-2</v>
      </c>
      <c r="C470">
        <v>-0.2495</v>
      </c>
      <c r="D470">
        <f t="shared" si="12"/>
        <v>-0.15345</v>
      </c>
    </row>
    <row r="471" spans="1:4">
      <c r="A471">
        <v>200102</v>
      </c>
      <c r="B471">
        <v>0.1389</v>
      </c>
      <c r="C471">
        <v>0.1245</v>
      </c>
      <c r="D471">
        <f t="shared" si="12"/>
        <v>0.13169999999999998</v>
      </c>
    </row>
    <row r="472" spans="1:4">
      <c r="A472">
        <v>200103</v>
      </c>
      <c r="B472">
        <v>6.3399999999999998E-2</v>
      </c>
      <c r="C472">
        <v>8.3799999999999999E-2</v>
      </c>
      <c r="D472">
        <f t="shared" si="12"/>
        <v>7.3599999999999999E-2</v>
      </c>
    </row>
    <row r="473" spans="1:4">
      <c r="A473">
        <v>200104</v>
      </c>
      <c r="B473">
        <v>-4.36E-2</v>
      </c>
      <c r="C473">
        <v>-8.0799999999999997E-2</v>
      </c>
      <c r="D473">
        <f t="shared" si="12"/>
        <v>-6.2199999999999998E-2</v>
      </c>
    </row>
    <row r="474" spans="1:4">
      <c r="A474">
        <v>200105</v>
      </c>
      <c r="B474">
        <v>2.7699999999999999E-2</v>
      </c>
      <c r="C474">
        <v>2.3800000000000002E-2</v>
      </c>
      <c r="D474">
        <f t="shared" si="12"/>
        <v>2.5750000000000002E-2</v>
      </c>
    </row>
    <row r="475" spans="1:4">
      <c r="A475">
        <v>200106</v>
      </c>
      <c r="B475">
        <v>-2.2700000000000001E-2</v>
      </c>
      <c r="C475">
        <v>3.5999999999999999E-3</v>
      </c>
      <c r="D475">
        <f t="shared" si="12"/>
        <v>-9.5500000000000012E-3</v>
      </c>
    </row>
    <row r="476" spans="1:4">
      <c r="A476">
        <v>200107</v>
      </c>
      <c r="B476">
        <v>5.6399999999999999E-2</v>
      </c>
      <c r="C476">
        <v>5.5E-2</v>
      </c>
      <c r="D476">
        <f t="shared" si="12"/>
        <v>5.57E-2</v>
      </c>
    </row>
    <row r="477" spans="1:4">
      <c r="A477">
        <v>200108</v>
      </c>
      <c r="B477">
        <v>3.4200000000000001E-2</v>
      </c>
      <c r="C477">
        <v>5.5500000000000001E-2</v>
      </c>
      <c r="D477">
        <f t="shared" si="12"/>
        <v>4.4850000000000001E-2</v>
      </c>
    </row>
    <row r="478" spans="1:4">
      <c r="A478">
        <v>200109</v>
      </c>
      <c r="B478">
        <v>1.77E-2</v>
      </c>
      <c r="C478">
        <v>0.11550000000000001</v>
      </c>
      <c r="D478">
        <f t="shared" si="12"/>
        <v>6.6600000000000006E-2</v>
      </c>
    </row>
    <row r="479" spans="1:4">
      <c r="A479">
        <v>200110</v>
      </c>
      <c r="B479">
        <v>-7.0599999999999996E-2</v>
      </c>
      <c r="C479">
        <v>-8.3799999999999999E-2</v>
      </c>
      <c r="D479">
        <f t="shared" si="12"/>
        <v>-7.7199999999999991E-2</v>
      </c>
    </row>
    <row r="480" spans="1:4">
      <c r="A480">
        <v>200111</v>
      </c>
      <c r="B480">
        <v>7.4999999999999997E-3</v>
      </c>
      <c r="C480">
        <v>-8.5500000000000007E-2</v>
      </c>
      <c r="D480">
        <f t="shared" si="12"/>
        <v>-3.9000000000000007E-2</v>
      </c>
    </row>
    <row r="481" spans="1:4">
      <c r="A481">
        <v>200112</v>
      </c>
      <c r="B481">
        <v>4.4999999999999997E-3</v>
      </c>
      <c r="C481">
        <v>-4.0000000000000002E-4</v>
      </c>
      <c r="D481">
        <f t="shared" si="12"/>
        <v>2.0499999999999997E-3</v>
      </c>
    </row>
    <row r="482" spans="1:4">
      <c r="A482">
        <v>200201</v>
      </c>
      <c r="B482">
        <v>3.4599999999999999E-2</v>
      </c>
      <c r="C482">
        <v>3.78E-2</v>
      </c>
      <c r="D482">
        <f t="shared" si="12"/>
        <v>3.6199999999999996E-2</v>
      </c>
    </row>
    <row r="483" spans="1:4">
      <c r="A483">
        <v>200202</v>
      </c>
      <c r="B483">
        <v>3.9199999999999999E-2</v>
      </c>
      <c r="C483">
        <v>6.7900000000000002E-2</v>
      </c>
      <c r="D483">
        <f t="shared" si="12"/>
        <v>5.355E-2</v>
      </c>
    </row>
    <row r="484" spans="1:4">
      <c r="A484">
        <v>200203</v>
      </c>
      <c r="B484">
        <v>1.14E-2</v>
      </c>
      <c r="C484">
        <v>-1.7000000000000001E-2</v>
      </c>
      <c r="D484">
        <f t="shared" si="12"/>
        <v>-2.8000000000000004E-3</v>
      </c>
    </row>
    <row r="485" spans="1:4">
      <c r="A485">
        <v>200204</v>
      </c>
      <c r="B485">
        <v>4.2200000000000001E-2</v>
      </c>
      <c r="C485">
        <v>7.9200000000000007E-2</v>
      </c>
      <c r="D485">
        <f t="shared" si="12"/>
        <v>6.0700000000000004E-2</v>
      </c>
    </row>
    <row r="486" spans="1:4">
      <c r="A486">
        <v>200205</v>
      </c>
      <c r="B486">
        <v>2.5100000000000001E-2</v>
      </c>
      <c r="C486">
        <v>3.1399999999999997E-2</v>
      </c>
      <c r="D486">
        <f t="shared" si="12"/>
        <v>2.8249999999999997E-2</v>
      </c>
    </row>
    <row r="487" spans="1:4">
      <c r="A487">
        <v>200206</v>
      </c>
      <c r="B487">
        <v>1.49E-2</v>
      </c>
      <c r="C487">
        <v>6.1699999999999998E-2</v>
      </c>
      <c r="D487">
        <f t="shared" si="12"/>
        <v>3.8300000000000001E-2</v>
      </c>
    </row>
    <row r="488" spans="1:4">
      <c r="A488">
        <v>200207</v>
      </c>
      <c r="B488">
        <v>-3.6499999999999998E-2</v>
      </c>
      <c r="C488">
        <v>3.4099999999999998E-2</v>
      </c>
      <c r="D488">
        <f t="shared" si="12"/>
        <v>-1.1999999999999997E-3</v>
      </c>
    </row>
    <row r="489" spans="1:4">
      <c r="A489">
        <v>200208</v>
      </c>
      <c r="B489">
        <v>2.29E-2</v>
      </c>
      <c r="C489">
        <v>1.7600000000000001E-2</v>
      </c>
      <c r="D489">
        <f t="shared" si="12"/>
        <v>2.0250000000000001E-2</v>
      </c>
    </row>
    <row r="490" spans="1:4">
      <c r="A490">
        <v>200209</v>
      </c>
      <c r="B490">
        <v>1.24E-2</v>
      </c>
      <c r="C490">
        <v>9.1200000000000003E-2</v>
      </c>
      <c r="D490">
        <f t="shared" si="12"/>
        <v>5.1799999999999999E-2</v>
      </c>
    </row>
    <row r="491" spans="1:4">
      <c r="A491">
        <v>200210</v>
      </c>
      <c r="B491">
        <v>-6.4600000000000005E-2</v>
      </c>
      <c r="C491">
        <v>-5.4699999999999999E-2</v>
      </c>
      <c r="D491">
        <f t="shared" si="12"/>
        <v>-5.9650000000000002E-2</v>
      </c>
    </row>
    <row r="492" spans="1:4">
      <c r="A492">
        <v>200211</v>
      </c>
      <c r="B492">
        <v>-1.54E-2</v>
      </c>
      <c r="C492">
        <v>-0.16300000000000001</v>
      </c>
      <c r="D492">
        <f t="shared" si="12"/>
        <v>-8.9200000000000002E-2</v>
      </c>
    </row>
    <row r="493" spans="1:4">
      <c r="A493">
        <v>200212</v>
      </c>
      <c r="B493">
        <v>3.8699999999999998E-2</v>
      </c>
      <c r="C493">
        <v>9.64E-2</v>
      </c>
      <c r="D493">
        <f t="shared" si="12"/>
        <v>6.7549999999999999E-2</v>
      </c>
    </row>
    <row r="494" spans="1:4">
      <c r="A494">
        <v>200301</v>
      </c>
      <c r="B494">
        <v>-8.3999999999999995E-3</v>
      </c>
      <c r="C494">
        <v>1.54E-2</v>
      </c>
      <c r="D494">
        <f t="shared" si="12"/>
        <v>3.5000000000000005E-3</v>
      </c>
    </row>
    <row r="495" spans="1:4">
      <c r="A495">
        <v>200302</v>
      </c>
      <c r="B495">
        <v>-1.44E-2</v>
      </c>
      <c r="C495">
        <v>1.24E-2</v>
      </c>
      <c r="D495">
        <f t="shared" si="12"/>
        <v>-1E-3</v>
      </c>
    </row>
    <row r="496" spans="1:4">
      <c r="A496">
        <v>200303</v>
      </c>
      <c r="B496">
        <v>-1.5900000000000001E-2</v>
      </c>
      <c r="C496">
        <v>1.5599999999999999E-2</v>
      </c>
      <c r="D496">
        <f t="shared" si="12"/>
        <v>-1.5000000000000083E-4</v>
      </c>
    </row>
    <row r="497" spans="1:4">
      <c r="A497">
        <v>200304</v>
      </c>
      <c r="B497">
        <v>-4.0000000000000002E-4</v>
      </c>
      <c r="C497">
        <v>-9.4299999999999995E-2</v>
      </c>
      <c r="D497">
        <f t="shared" si="12"/>
        <v>-4.7349999999999996E-2</v>
      </c>
    </row>
    <row r="498" spans="1:4">
      <c r="A498">
        <v>200305</v>
      </c>
      <c r="B498">
        <v>8.9999999999999998E-4</v>
      </c>
      <c r="C498">
        <v>-0.1075</v>
      </c>
      <c r="D498">
        <f t="shared" si="12"/>
        <v>-5.33E-2</v>
      </c>
    </row>
    <row r="499" spans="1:4">
      <c r="A499">
        <v>200306</v>
      </c>
      <c r="B499">
        <v>7.3000000000000001E-3</v>
      </c>
      <c r="C499">
        <v>-1.0200000000000001E-2</v>
      </c>
      <c r="D499">
        <f t="shared" si="12"/>
        <v>-1.4500000000000003E-3</v>
      </c>
    </row>
    <row r="500" spans="1:4">
      <c r="A500">
        <v>200307</v>
      </c>
      <c r="B500">
        <v>-2.07E-2</v>
      </c>
      <c r="C500">
        <v>-3.7000000000000002E-3</v>
      </c>
      <c r="D500">
        <f t="shared" si="12"/>
        <v>-1.2199999999999999E-2</v>
      </c>
    </row>
    <row r="501" spans="1:4">
      <c r="A501">
        <v>200308</v>
      </c>
      <c r="B501">
        <v>1.7100000000000001E-2</v>
      </c>
      <c r="C501">
        <v>-5.4000000000000003E-3</v>
      </c>
      <c r="D501">
        <f t="shared" si="12"/>
        <v>5.8500000000000002E-3</v>
      </c>
    </row>
    <row r="502" spans="1:4">
      <c r="A502">
        <v>200309</v>
      </c>
      <c r="B502">
        <v>9.7999999999999997E-3</v>
      </c>
      <c r="C502">
        <v>-5.9999999999999995E-4</v>
      </c>
      <c r="D502">
        <f t="shared" si="12"/>
        <v>4.5999999999999999E-3</v>
      </c>
    </row>
    <row r="503" spans="1:4">
      <c r="A503">
        <v>200310</v>
      </c>
      <c r="B503">
        <v>1.7899999999999999E-2</v>
      </c>
      <c r="C503">
        <v>3.7100000000000001E-2</v>
      </c>
      <c r="D503">
        <f t="shared" si="12"/>
        <v>2.75E-2</v>
      </c>
    </row>
    <row r="504" spans="1:4">
      <c r="A504">
        <v>200311</v>
      </c>
      <c r="B504">
        <v>1.46E-2</v>
      </c>
      <c r="C504">
        <v>1.6299999999999999E-2</v>
      </c>
      <c r="D504">
        <f t="shared" si="12"/>
        <v>1.5449999999999998E-2</v>
      </c>
    </row>
    <row r="505" spans="1:4">
      <c r="A505">
        <v>200312</v>
      </c>
      <c r="B505">
        <v>2.7E-2</v>
      </c>
      <c r="C505">
        <v>-5.7299999999999997E-2</v>
      </c>
      <c r="D505">
        <f t="shared" si="12"/>
        <v>-1.5149999999999999E-2</v>
      </c>
    </row>
    <row r="506" spans="1:4">
      <c r="A506">
        <v>200401</v>
      </c>
      <c r="B506">
        <v>1.55E-2</v>
      </c>
      <c r="C506">
        <v>2.6200000000000001E-2</v>
      </c>
      <c r="D506">
        <f t="shared" si="12"/>
        <v>2.085E-2</v>
      </c>
    </row>
    <row r="507" spans="1:4">
      <c r="A507">
        <v>200402</v>
      </c>
      <c r="B507">
        <v>4.4999999999999997E-3</v>
      </c>
      <c r="C507">
        <v>-1.11E-2</v>
      </c>
      <c r="D507">
        <f t="shared" si="12"/>
        <v>-3.3000000000000004E-3</v>
      </c>
    </row>
    <row r="508" spans="1:4">
      <c r="A508">
        <v>200403</v>
      </c>
      <c r="B508">
        <v>6.9999999999999999E-4</v>
      </c>
      <c r="C508">
        <v>1.9E-3</v>
      </c>
      <c r="D508">
        <f t="shared" si="12"/>
        <v>1.2999999999999999E-3</v>
      </c>
    </row>
    <row r="509" spans="1:4">
      <c r="A509">
        <v>200404</v>
      </c>
      <c r="B509">
        <v>-1.67E-2</v>
      </c>
      <c r="C509">
        <v>-5.3600000000000002E-2</v>
      </c>
      <c r="D509">
        <f t="shared" si="12"/>
        <v>-3.5150000000000001E-2</v>
      </c>
    </row>
    <row r="510" spans="1:4">
      <c r="A510">
        <v>200405</v>
      </c>
      <c r="B510">
        <v>-3.3E-3</v>
      </c>
      <c r="C510">
        <v>1.61E-2</v>
      </c>
      <c r="D510">
        <f t="shared" si="12"/>
        <v>6.3999999999999994E-3</v>
      </c>
    </row>
    <row r="511" spans="1:4">
      <c r="A511">
        <v>200406</v>
      </c>
      <c r="B511">
        <v>1.67E-2</v>
      </c>
      <c r="C511">
        <v>2.07E-2</v>
      </c>
      <c r="D511">
        <f t="shared" si="12"/>
        <v>1.8700000000000001E-2</v>
      </c>
    </row>
    <row r="512" spans="1:4">
      <c r="A512">
        <v>200407</v>
      </c>
      <c r="B512">
        <v>4.5199999999999997E-2</v>
      </c>
      <c r="C512">
        <v>-2.3099999999999999E-2</v>
      </c>
      <c r="D512">
        <f t="shared" si="12"/>
        <v>1.1049999999999999E-2</v>
      </c>
    </row>
    <row r="513" spans="1:4">
      <c r="A513">
        <v>200408</v>
      </c>
      <c r="B513">
        <v>1.1299999999999999E-2</v>
      </c>
      <c r="C513">
        <v>-1.49E-2</v>
      </c>
      <c r="D513">
        <f t="shared" si="12"/>
        <v>-1.8000000000000004E-3</v>
      </c>
    </row>
    <row r="514" spans="1:4">
      <c r="A514">
        <v>200409</v>
      </c>
      <c r="B514">
        <v>3.8999999999999998E-3</v>
      </c>
      <c r="C514">
        <v>5.2499999999999998E-2</v>
      </c>
      <c r="D514">
        <f t="shared" si="12"/>
        <v>2.8199999999999999E-2</v>
      </c>
    </row>
    <row r="515" spans="1:4">
      <c r="A515">
        <v>200410</v>
      </c>
      <c r="B515">
        <v>-8.3000000000000001E-3</v>
      </c>
      <c r="C515">
        <v>-1.5299999999999999E-2</v>
      </c>
      <c r="D515">
        <f t="shared" ref="D515:D578" si="13">0.5*B515+0.5*C515</f>
        <v>-1.18E-2</v>
      </c>
    </row>
    <row r="516" spans="1:4">
      <c r="A516">
        <v>200411</v>
      </c>
      <c r="B516">
        <v>1.9400000000000001E-2</v>
      </c>
      <c r="C516">
        <v>3.2300000000000002E-2</v>
      </c>
      <c r="D516">
        <f t="shared" si="13"/>
        <v>2.5850000000000001E-2</v>
      </c>
    </row>
    <row r="517" spans="1:4">
      <c r="A517">
        <v>200412</v>
      </c>
      <c r="B517">
        <v>-3.5999999999999999E-3</v>
      </c>
      <c r="C517">
        <v>-2.8400000000000002E-2</v>
      </c>
      <c r="D517">
        <f t="shared" si="13"/>
        <v>-1.6E-2</v>
      </c>
    </row>
    <row r="518" spans="1:4">
      <c r="A518">
        <v>200501</v>
      </c>
      <c r="B518">
        <v>2.6700000000000002E-2</v>
      </c>
      <c r="C518">
        <v>3.1300000000000001E-2</v>
      </c>
      <c r="D518">
        <f t="shared" si="13"/>
        <v>2.9000000000000001E-2</v>
      </c>
    </row>
    <row r="519" spans="1:4">
      <c r="A519">
        <v>200502</v>
      </c>
      <c r="B519">
        <v>2.8500000000000001E-2</v>
      </c>
      <c r="C519">
        <v>3.1899999999999998E-2</v>
      </c>
      <c r="D519">
        <f t="shared" si="13"/>
        <v>3.0199999999999998E-2</v>
      </c>
    </row>
    <row r="520" spans="1:4">
      <c r="A520">
        <v>200503</v>
      </c>
      <c r="B520">
        <v>1.7500000000000002E-2</v>
      </c>
      <c r="C520">
        <v>5.4999999999999997E-3</v>
      </c>
      <c r="D520">
        <f t="shared" si="13"/>
        <v>1.15E-2</v>
      </c>
    </row>
    <row r="521" spans="1:4">
      <c r="A521">
        <v>200504</v>
      </c>
      <c r="B521">
        <v>-4.7000000000000002E-3</v>
      </c>
      <c r="C521">
        <v>-8.6E-3</v>
      </c>
      <c r="D521">
        <f t="shared" si="13"/>
        <v>-6.6499999999999997E-3</v>
      </c>
    </row>
    <row r="522" spans="1:4">
      <c r="A522">
        <v>200505</v>
      </c>
      <c r="B522">
        <v>-1.24E-2</v>
      </c>
      <c r="C522">
        <v>4.0000000000000001E-3</v>
      </c>
      <c r="D522">
        <f t="shared" si="13"/>
        <v>-4.1999999999999997E-3</v>
      </c>
    </row>
    <row r="523" spans="1:4">
      <c r="A523">
        <v>200506</v>
      </c>
      <c r="B523">
        <v>2.8199999999999999E-2</v>
      </c>
      <c r="C523">
        <v>2.0799999999999999E-2</v>
      </c>
      <c r="D523">
        <f t="shared" si="13"/>
        <v>2.4500000000000001E-2</v>
      </c>
    </row>
    <row r="524" spans="1:4">
      <c r="A524">
        <v>200507</v>
      </c>
      <c r="B524">
        <v>-4.7999999999999996E-3</v>
      </c>
      <c r="C524">
        <v>1E-4</v>
      </c>
      <c r="D524">
        <f t="shared" si="13"/>
        <v>-2.3499999999999997E-3</v>
      </c>
    </row>
    <row r="525" spans="1:4">
      <c r="A525">
        <v>200508</v>
      </c>
      <c r="B525">
        <v>1.4500000000000001E-2</v>
      </c>
      <c r="C525">
        <v>2.24E-2</v>
      </c>
      <c r="D525">
        <f t="shared" si="13"/>
        <v>1.8450000000000001E-2</v>
      </c>
    </row>
    <row r="526" spans="1:4">
      <c r="A526">
        <v>200509</v>
      </c>
      <c r="B526">
        <v>1.1299999999999999E-2</v>
      </c>
      <c r="C526">
        <v>3.4700000000000002E-2</v>
      </c>
      <c r="D526">
        <f t="shared" si="13"/>
        <v>2.3E-2</v>
      </c>
    </row>
    <row r="527" spans="1:4">
      <c r="A527">
        <v>200510</v>
      </c>
      <c r="B527">
        <v>-6.8999999999999999E-3</v>
      </c>
      <c r="C527">
        <v>-1.2999999999999999E-2</v>
      </c>
      <c r="D527">
        <f t="shared" si="13"/>
        <v>-9.9500000000000005E-3</v>
      </c>
    </row>
    <row r="528" spans="1:4">
      <c r="A528">
        <v>200511</v>
      </c>
      <c r="B528">
        <v>-1.7899999999999999E-2</v>
      </c>
      <c r="C528">
        <v>3.5999999999999999E-3</v>
      </c>
      <c r="D528">
        <f t="shared" si="13"/>
        <v>-7.1500000000000001E-3</v>
      </c>
    </row>
    <row r="529" spans="1:4">
      <c r="A529">
        <v>200512</v>
      </c>
      <c r="B529">
        <v>4.8999999999999998E-3</v>
      </c>
      <c r="C529">
        <v>7.1999999999999998E-3</v>
      </c>
      <c r="D529">
        <f t="shared" si="13"/>
        <v>6.0499999999999998E-3</v>
      </c>
    </row>
    <row r="530" spans="1:4">
      <c r="A530">
        <v>200601</v>
      </c>
      <c r="B530">
        <v>1.2E-2</v>
      </c>
      <c r="C530">
        <v>2.7900000000000001E-2</v>
      </c>
      <c r="D530">
        <f t="shared" si="13"/>
        <v>1.9950000000000002E-2</v>
      </c>
    </row>
    <row r="531" spans="1:4">
      <c r="A531">
        <v>200602</v>
      </c>
      <c r="B531">
        <v>-8.2000000000000007E-3</v>
      </c>
      <c r="C531">
        <v>-1.8100000000000002E-2</v>
      </c>
      <c r="D531">
        <f t="shared" si="13"/>
        <v>-1.3150000000000002E-2</v>
      </c>
    </row>
    <row r="532" spans="1:4">
      <c r="A532">
        <v>200603</v>
      </c>
      <c r="B532">
        <v>-1E-3</v>
      </c>
      <c r="C532">
        <v>1.2999999999999999E-2</v>
      </c>
      <c r="D532">
        <f t="shared" si="13"/>
        <v>6.0000000000000001E-3</v>
      </c>
    </row>
    <row r="533" spans="1:4">
      <c r="A533">
        <v>200604</v>
      </c>
      <c r="B533">
        <v>3.0700000000000002E-2</v>
      </c>
      <c r="C533">
        <v>6.8999999999999999E-3</v>
      </c>
      <c r="D533">
        <f t="shared" si="13"/>
        <v>1.8800000000000001E-2</v>
      </c>
    </row>
    <row r="534" spans="1:4">
      <c r="A534">
        <v>200605</v>
      </c>
      <c r="B534">
        <v>2.81E-2</v>
      </c>
      <c r="C534">
        <v>-3.7400000000000003E-2</v>
      </c>
      <c r="D534">
        <f t="shared" si="13"/>
        <v>-4.6500000000000014E-3</v>
      </c>
    </row>
    <row r="535" spans="1:4">
      <c r="A535">
        <v>200606</v>
      </c>
      <c r="B535">
        <v>1.5900000000000001E-2</v>
      </c>
      <c r="C535">
        <v>1.4800000000000001E-2</v>
      </c>
      <c r="D535">
        <f t="shared" si="13"/>
        <v>1.5350000000000001E-2</v>
      </c>
    </row>
    <row r="536" spans="1:4">
      <c r="A536">
        <v>200607</v>
      </c>
      <c r="B536">
        <v>3.27E-2</v>
      </c>
      <c r="C536">
        <v>-2.2200000000000001E-2</v>
      </c>
      <c r="D536">
        <f t="shared" si="13"/>
        <v>5.2499999999999995E-3</v>
      </c>
    </row>
    <row r="537" spans="1:4">
      <c r="A537">
        <v>200608</v>
      </c>
      <c r="B537">
        <v>-1.7600000000000001E-2</v>
      </c>
      <c r="C537">
        <v>-3.4700000000000002E-2</v>
      </c>
      <c r="D537">
        <f t="shared" si="13"/>
        <v>-2.615E-2</v>
      </c>
    </row>
    <row r="538" spans="1:4">
      <c r="A538">
        <v>200609</v>
      </c>
      <c r="B538">
        <v>-4.3E-3</v>
      </c>
      <c r="C538">
        <v>-9.7000000000000003E-3</v>
      </c>
      <c r="D538">
        <f t="shared" si="13"/>
        <v>-7.0000000000000001E-3</v>
      </c>
    </row>
    <row r="539" spans="1:4">
      <c r="A539">
        <v>200610</v>
      </c>
      <c r="B539">
        <v>4.7999999999999996E-3</v>
      </c>
      <c r="C539">
        <v>-2.2000000000000001E-3</v>
      </c>
      <c r="D539">
        <f t="shared" si="13"/>
        <v>1.2999999999999997E-3</v>
      </c>
    </row>
    <row r="540" spans="1:4">
      <c r="A540">
        <v>200611</v>
      </c>
      <c r="B540">
        <v>4.7999999999999996E-3</v>
      </c>
      <c r="C540">
        <v>-1.0200000000000001E-2</v>
      </c>
      <c r="D540">
        <f t="shared" si="13"/>
        <v>-2.7000000000000006E-3</v>
      </c>
    </row>
    <row r="541" spans="1:4">
      <c r="A541">
        <v>200612</v>
      </c>
      <c r="B541">
        <v>2.52E-2</v>
      </c>
      <c r="C541">
        <v>8.2000000000000007E-3</v>
      </c>
      <c r="D541">
        <f t="shared" si="13"/>
        <v>1.67E-2</v>
      </c>
    </row>
    <row r="542" spans="1:4">
      <c r="A542">
        <v>200701</v>
      </c>
      <c r="B542">
        <v>-2.0000000000000001E-4</v>
      </c>
      <c r="C542">
        <v>2.5000000000000001E-3</v>
      </c>
      <c r="D542">
        <f t="shared" si="13"/>
        <v>1.15E-3</v>
      </c>
    </row>
    <row r="543" spans="1:4">
      <c r="A543">
        <v>200702</v>
      </c>
      <c r="B543">
        <v>2.3999999999999998E-3</v>
      </c>
      <c r="C543">
        <v>-1.32E-2</v>
      </c>
      <c r="D543">
        <f t="shared" si="13"/>
        <v>-5.4000000000000003E-3</v>
      </c>
    </row>
    <row r="544" spans="1:4">
      <c r="A544">
        <v>200703</v>
      </c>
      <c r="B544">
        <v>3.8999999999999998E-3</v>
      </c>
      <c r="C544">
        <v>2.5100000000000001E-2</v>
      </c>
      <c r="D544">
        <f t="shared" si="13"/>
        <v>1.4500000000000001E-2</v>
      </c>
    </row>
    <row r="545" spans="1:4">
      <c r="A545">
        <v>200704</v>
      </c>
      <c r="B545">
        <v>-9.7000000000000003E-3</v>
      </c>
      <c r="C545">
        <v>-1.9E-3</v>
      </c>
      <c r="D545">
        <f t="shared" si="13"/>
        <v>-5.8000000000000005E-3</v>
      </c>
    </row>
    <row r="546" spans="1:4">
      <c r="A546">
        <v>200705</v>
      </c>
      <c r="B546">
        <v>-1.4E-3</v>
      </c>
      <c r="C546">
        <v>-2.8999999999999998E-3</v>
      </c>
      <c r="D546">
        <f t="shared" si="13"/>
        <v>-2.15E-3</v>
      </c>
    </row>
    <row r="547" spans="1:4">
      <c r="A547">
        <v>200706</v>
      </c>
      <c r="B547">
        <v>-1.0699999999999999E-2</v>
      </c>
      <c r="C547">
        <v>3.0999999999999999E-3</v>
      </c>
      <c r="D547">
        <f t="shared" si="13"/>
        <v>-3.7999999999999996E-3</v>
      </c>
    </row>
    <row r="548" spans="1:4">
      <c r="A548">
        <v>200707</v>
      </c>
      <c r="B548">
        <v>-2.9899999999999999E-2</v>
      </c>
      <c r="C548">
        <v>2.7799999999999998E-2</v>
      </c>
      <c r="D548">
        <f t="shared" si="13"/>
        <v>-1.0500000000000006E-3</v>
      </c>
    </row>
    <row r="549" spans="1:4">
      <c r="A549">
        <v>200708</v>
      </c>
      <c r="B549">
        <v>-2.3800000000000002E-2</v>
      </c>
      <c r="C549">
        <v>8.0000000000000004E-4</v>
      </c>
      <c r="D549">
        <f t="shared" si="13"/>
        <v>-1.1500000000000002E-2</v>
      </c>
    </row>
    <row r="550" spans="1:4">
      <c r="A550">
        <v>200709</v>
      </c>
      <c r="B550">
        <v>-2.1399999999999999E-2</v>
      </c>
      <c r="C550">
        <v>4.6600000000000003E-2</v>
      </c>
      <c r="D550">
        <f t="shared" si="13"/>
        <v>1.2600000000000002E-2</v>
      </c>
    </row>
    <row r="551" spans="1:4">
      <c r="A551">
        <v>200710</v>
      </c>
      <c r="B551">
        <v>-1.95E-2</v>
      </c>
      <c r="C551">
        <v>4.8899999999999999E-2</v>
      </c>
      <c r="D551">
        <f t="shared" si="13"/>
        <v>1.47E-2</v>
      </c>
    </row>
    <row r="552" spans="1:4">
      <c r="A552">
        <v>200711</v>
      </c>
      <c r="B552">
        <v>-1.0999999999999999E-2</v>
      </c>
      <c r="C552">
        <v>8.8999999999999999E-3</v>
      </c>
      <c r="D552">
        <f t="shared" si="13"/>
        <v>-1.0499999999999997E-3</v>
      </c>
    </row>
    <row r="553" spans="1:4">
      <c r="A553">
        <v>200712</v>
      </c>
      <c r="B553">
        <v>0</v>
      </c>
      <c r="C553">
        <v>6.54E-2</v>
      </c>
      <c r="D553">
        <f t="shared" si="13"/>
        <v>3.27E-2</v>
      </c>
    </row>
    <row r="554" spans="1:4">
      <c r="A554">
        <v>200801</v>
      </c>
      <c r="B554">
        <v>3.0700000000000002E-2</v>
      </c>
      <c r="C554">
        <v>-7.8299999999999995E-2</v>
      </c>
      <c r="D554">
        <f t="shared" si="13"/>
        <v>-2.3799999999999995E-2</v>
      </c>
    </row>
    <row r="555" spans="1:4">
      <c r="A555">
        <v>200802</v>
      </c>
      <c r="B555">
        <v>-2.9999999999999997E-4</v>
      </c>
      <c r="C555">
        <v>6.0999999999999999E-2</v>
      </c>
      <c r="D555">
        <f t="shared" si="13"/>
        <v>3.0349999999999999E-2</v>
      </c>
    </row>
    <row r="556" spans="1:4">
      <c r="A556">
        <v>200803</v>
      </c>
      <c r="B556">
        <v>2.8E-3</v>
      </c>
      <c r="C556">
        <v>4.1300000000000003E-2</v>
      </c>
      <c r="D556">
        <f t="shared" si="13"/>
        <v>2.205E-2</v>
      </c>
    </row>
    <row r="557" spans="1:4">
      <c r="A557">
        <v>200804</v>
      </c>
      <c r="B557">
        <v>-8.0000000000000004E-4</v>
      </c>
      <c r="C557">
        <v>-2E-3</v>
      </c>
      <c r="D557">
        <f t="shared" si="13"/>
        <v>-1.4E-3</v>
      </c>
    </row>
    <row r="558" spans="1:4">
      <c r="A558">
        <v>200805</v>
      </c>
      <c r="B558">
        <v>-3.8E-3</v>
      </c>
      <c r="C558">
        <v>3.2199999999999999E-2</v>
      </c>
      <c r="D558">
        <f t="shared" si="13"/>
        <v>1.4199999999999999E-2</v>
      </c>
    </row>
    <row r="559" spans="1:4">
      <c r="A559">
        <v>200806</v>
      </c>
      <c r="B559">
        <v>-1.06E-2</v>
      </c>
      <c r="C559">
        <v>0.12529999999999999</v>
      </c>
      <c r="D559">
        <f t="shared" si="13"/>
        <v>5.7349999999999998E-2</v>
      </c>
    </row>
    <row r="560" spans="1:4">
      <c r="A560">
        <v>200807</v>
      </c>
      <c r="B560">
        <v>3.6900000000000002E-2</v>
      </c>
      <c r="C560">
        <v>-5.2900000000000003E-2</v>
      </c>
      <c r="D560">
        <f t="shared" si="13"/>
        <v>-8.0000000000000002E-3</v>
      </c>
    </row>
    <row r="561" spans="1:4">
      <c r="A561">
        <v>200808</v>
      </c>
      <c r="B561">
        <v>1.4800000000000001E-2</v>
      </c>
      <c r="C561">
        <v>-3.8100000000000002E-2</v>
      </c>
      <c r="D561">
        <f t="shared" si="13"/>
        <v>-1.1650000000000001E-2</v>
      </c>
    </row>
    <row r="562" spans="1:4">
      <c r="A562">
        <v>200809</v>
      </c>
      <c r="B562">
        <v>4.3999999999999997E-2</v>
      </c>
      <c r="C562">
        <v>3.3E-3</v>
      </c>
      <c r="D562">
        <f t="shared" si="13"/>
        <v>2.3649999999999997E-2</v>
      </c>
    </row>
    <row r="563" spans="1:4">
      <c r="A563">
        <v>200810</v>
      </c>
      <c r="B563">
        <v>-2.9899999999999999E-2</v>
      </c>
      <c r="C563">
        <v>7.7700000000000005E-2</v>
      </c>
      <c r="D563">
        <f t="shared" si="13"/>
        <v>2.3900000000000005E-2</v>
      </c>
    </row>
    <row r="564" spans="1:4">
      <c r="A564">
        <v>200811</v>
      </c>
      <c r="B564">
        <v>-4.9399999999999999E-2</v>
      </c>
      <c r="C564">
        <v>7.1900000000000006E-2</v>
      </c>
      <c r="D564">
        <f t="shared" si="13"/>
        <v>1.1250000000000003E-2</v>
      </c>
    </row>
    <row r="565" spans="1:4">
      <c r="A565">
        <v>200812</v>
      </c>
      <c r="B565">
        <v>-1.2E-2</v>
      </c>
      <c r="C565">
        <v>-5.0200000000000002E-2</v>
      </c>
      <c r="D565">
        <f t="shared" si="13"/>
        <v>-3.1100000000000003E-2</v>
      </c>
    </row>
    <row r="566" spans="1:4">
      <c r="A566">
        <v>200901</v>
      </c>
      <c r="B566">
        <v>-9.8699999999999996E-2</v>
      </c>
      <c r="C566">
        <v>-1.89E-2</v>
      </c>
      <c r="D566">
        <f t="shared" si="13"/>
        <v>-5.8799999999999998E-2</v>
      </c>
    </row>
    <row r="567" spans="1:4">
      <c r="A567">
        <v>200902</v>
      </c>
      <c r="B567">
        <v>-6.9099999999999995E-2</v>
      </c>
      <c r="C567">
        <v>4.2200000000000001E-2</v>
      </c>
      <c r="D567">
        <f t="shared" si="13"/>
        <v>-1.3449999999999997E-2</v>
      </c>
    </row>
    <row r="568" spans="1:4">
      <c r="A568">
        <v>200903</v>
      </c>
      <c r="B568">
        <v>2.5999999999999999E-2</v>
      </c>
      <c r="C568">
        <v>-0.11360000000000001</v>
      </c>
      <c r="D568">
        <f t="shared" si="13"/>
        <v>-4.3800000000000006E-2</v>
      </c>
    </row>
    <row r="569" spans="1:4">
      <c r="A569">
        <v>200904</v>
      </c>
      <c r="B569">
        <v>5.4199999999999998E-2</v>
      </c>
      <c r="C569">
        <v>-0.34699999999999998</v>
      </c>
      <c r="D569">
        <f t="shared" si="13"/>
        <v>-0.14639999999999997</v>
      </c>
    </row>
    <row r="570" spans="1:4">
      <c r="A570">
        <v>200905</v>
      </c>
      <c r="B570">
        <v>5.5999999999999999E-3</v>
      </c>
      <c r="C570">
        <v>-0.12330000000000001</v>
      </c>
      <c r="D570">
        <f t="shared" si="13"/>
        <v>-5.8850000000000006E-2</v>
      </c>
    </row>
    <row r="571" spans="1:4">
      <c r="A571">
        <v>200906</v>
      </c>
      <c r="B571">
        <v>-2.4400000000000002E-2</v>
      </c>
      <c r="C571">
        <v>5.33E-2</v>
      </c>
      <c r="D571">
        <f t="shared" si="13"/>
        <v>1.4449999999999999E-2</v>
      </c>
    </row>
    <row r="572" spans="1:4">
      <c r="A572">
        <v>200907</v>
      </c>
      <c r="B572">
        <v>4.7899999999999998E-2</v>
      </c>
      <c r="C572">
        <v>-5.4800000000000001E-2</v>
      </c>
      <c r="D572">
        <f t="shared" si="13"/>
        <v>-3.4500000000000017E-3</v>
      </c>
    </row>
    <row r="573" spans="1:4">
      <c r="A573">
        <v>200908</v>
      </c>
      <c r="B573">
        <v>7.5700000000000003E-2</v>
      </c>
      <c r="C573">
        <v>-8.8900000000000007E-2</v>
      </c>
      <c r="D573">
        <f t="shared" si="13"/>
        <v>-6.6000000000000017E-3</v>
      </c>
    </row>
    <row r="574" spans="1:4">
      <c r="A574">
        <v>200909</v>
      </c>
      <c r="B574">
        <v>1.3899999999999999E-2</v>
      </c>
      <c r="C574">
        <v>-4.9399999999999999E-2</v>
      </c>
      <c r="D574">
        <f t="shared" si="13"/>
        <v>-1.7750000000000002E-2</v>
      </c>
    </row>
    <row r="575" spans="1:4">
      <c r="A575">
        <v>200910</v>
      </c>
      <c r="B575">
        <v>-4.3700000000000003E-2</v>
      </c>
      <c r="C575">
        <v>2.6599999999999999E-2</v>
      </c>
      <c r="D575">
        <f t="shared" si="13"/>
        <v>-8.550000000000002E-3</v>
      </c>
    </row>
    <row r="576" spans="1:4">
      <c r="A576">
        <v>200911</v>
      </c>
      <c r="B576">
        <v>1.6999999999999999E-3</v>
      </c>
      <c r="C576">
        <v>3.8E-3</v>
      </c>
      <c r="D576">
        <f t="shared" si="13"/>
        <v>2.7499999999999998E-3</v>
      </c>
    </row>
    <row r="577" spans="1:4">
      <c r="A577">
        <v>200912</v>
      </c>
      <c r="B577">
        <v>7.1999999999999998E-3</v>
      </c>
      <c r="C577">
        <v>2.9000000000000001E-2</v>
      </c>
      <c r="D577">
        <f t="shared" si="13"/>
        <v>1.8100000000000002E-2</v>
      </c>
    </row>
    <row r="578" spans="1:4">
      <c r="A578">
        <v>201001</v>
      </c>
      <c r="B578">
        <v>6.0000000000000001E-3</v>
      </c>
      <c r="C578">
        <v>-5.3400000000000003E-2</v>
      </c>
      <c r="D578">
        <f t="shared" si="13"/>
        <v>-2.3700000000000002E-2</v>
      </c>
    </row>
    <row r="579" spans="1:4">
      <c r="A579">
        <v>201002</v>
      </c>
      <c r="B579">
        <v>2.7300000000000001E-2</v>
      </c>
      <c r="C579">
        <v>3.6200000000000003E-2</v>
      </c>
      <c r="D579">
        <f t="shared" ref="D579:D637" si="14">0.5*B579+0.5*C579</f>
        <v>3.175E-2</v>
      </c>
    </row>
    <row r="580" spans="1:4">
      <c r="A580">
        <v>201003</v>
      </c>
      <c r="B580">
        <v>2.0500000000000001E-2</v>
      </c>
      <c r="C580">
        <v>3.73E-2</v>
      </c>
      <c r="D580">
        <f t="shared" si="14"/>
        <v>2.8900000000000002E-2</v>
      </c>
    </row>
    <row r="581" spans="1:4">
      <c r="A581">
        <v>201004</v>
      </c>
      <c r="B581">
        <v>3.1899999999999998E-2</v>
      </c>
      <c r="C581">
        <v>3.1399999999999997E-2</v>
      </c>
      <c r="D581">
        <f t="shared" si="14"/>
        <v>3.1649999999999998E-2</v>
      </c>
    </row>
    <row r="582" spans="1:4">
      <c r="A582">
        <v>201005</v>
      </c>
      <c r="B582">
        <v>-2.35E-2</v>
      </c>
      <c r="C582">
        <v>-2.0999999999999999E-3</v>
      </c>
      <c r="D582">
        <f t="shared" si="14"/>
        <v>-1.2800000000000001E-2</v>
      </c>
    </row>
    <row r="583" spans="1:4">
      <c r="A583">
        <v>201006</v>
      </c>
      <c r="B583">
        <v>-4.2799999999999998E-2</v>
      </c>
      <c r="C583">
        <v>-0.03</v>
      </c>
      <c r="D583">
        <f t="shared" si="14"/>
        <v>-3.6400000000000002E-2</v>
      </c>
    </row>
    <row r="584" spans="1:4">
      <c r="A584">
        <v>201007</v>
      </c>
      <c r="B584">
        <v>8.9999999999999998E-4</v>
      </c>
      <c r="C584">
        <v>1.9E-2</v>
      </c>
      <c r="D584">
        <f t="shared" si="14"/>
        <v>9.9500000000000005E-3</v>
      </c>
    </row>
    <row r="585" spans="1:4">
      <c r="A585">
        <v>201008</v>
      </c>
      <c r="B585">
        <v>-1.4E-2</v>
      </c>
      <c r="C585">
        <v>-1.1000000000000001E-3</v>
      </c>
      <c r="D585">
        <f t="shared" si="14"/>
        <v>-7.5500000000000003E-3</v>
      </c>
    </row>
    <row r="586" spans="1:4">
      <c r="A586">
        <v>201009</v>
      </c>
      <c r="B586">
        <v>-2.8500000000000001E-2</v>
      </c>
      <c r="C586">
        <v>1.34E-2</v>
      </c>
      <c r="D586">
        <f t="shared" si="14"/>
        <v>-7.5500000000000003E-3</v>
      </c>
    </row>
    <row r="587" spans="1:4">
      <c r="A587">
        <v>201010</v>
      </c>
      <c r="B587">
        <v>-2.2200000000000001E-2</v>
      </c>
      <c r="C587">
        <v>1.5900000000000001E-2</v>
      </c>
      <c r="D587">
        <f t="shared" si="14"/>
        <v>-3.15E-3</v>
      </c>
    </row>
    <row r="588" spans="1:4">
      <c r="A588">
        <v>201011</v>
      </c>
      <c r="B588">
        <v>-5.8999999999999999E-3</v>
      </c>
      <c r="C588">
        <v>2.5100000000000001E-2</v>
      </c>
      <c r="D588">
        <f t="shared" si="14"/>
        <v>9.6000000000000009E-3</v>
      </c>
    </row>
    <row r="589" spans="1:4">
      <c r="A589">
        <v>201012</v>
      </c>
      <c r="B589">
        <v>3.3599999999999998E-2</v>
      </c>
      <c r="C589">
        <v>-3.1899999999999998E-2</v>
      </c>
      <c r="D589">
        <f t="shared" si="14"/>
        <v>8.5000000000000006E-4</v>
      </c>
    </row>
    <row r="590" spans="1:4">
      <c r="A590">
        <v>201101</v>
      </c>
      <c r="B590">
        <v>7.0000000000000001E-3</v>
      </c>
      <c r="C590">
        <v>-2.3E-3</v>
      </c>
      <c r="D590">
        <f t="shared" si="14"/>
        <v>2.3500000000000001E-3</v>
      </c>
    </row>
    <row r="591" spans="1:4">
      <c r="A591">
        <v>201102</v>
      </c>
      <c r="B591">
        <v>1.7100000000000001E-2</v>
      </c>
      <c r="C591">
        <v>2.0500000000000001E-2</v>
      </c>
      <c r="D591">
        <f t="shared" si="14"/>
        <v>1.8800000000000001E-2</v>
      </c>
    </row>
    <row r="592" spans="1:4">
      <c r="A592">
        <v>201103</v>
      </c>
      <c r="B592">
        <v>-1.1599999999999999E-2</v>
      </c>
      <c r="C592">
        <v>3.5900000000000001E-2</v>
      </c>
      <c r="D592">
        <f t="shared" si="14"/>
        <v>1.2150000000000001E-2</v>
      </c>
    </row>
    <row r="593" spans="1:4">
      <c r="A593">
        <v>201104</v>
      </c>
      <c r="B593">
        <v>-2.1700000000000001E-2</v>
      </c>
      <c r="C593">
        <v>8.0000000000000004E-4</v>
      </c>
      <c r="D593">
        <f t="shared" si="14"/>
        <v>-1.0450000000000001E-2</v>
      </c>
    </row>
    <row r="594" spans="1:4">
      <c r="A594">
        <v>201105</v>
      </c>
      <c r="B594">
        <v>-2.07E-2</v>
      </c>
      <c r="C594">
        <v>-6.1000000000000004E-3</v>
      </c>
      <c r="D594">
        <f t="shared" si="14"/>
        <v>-1.34E-2</v>
      </c>
    </row>
    <row r="595" spans="1:4">
      <c r="A595">
        <v>201106</v>
      </c>
      <c r="B595">
        <v>-2.3E-3</v>
      </c>
      <c r="C595">
        <v>1.7600000000000001E-2</v>
      </c>
      <c r="D595">
        <f t="shared" si="14"/>
        <v>7.6500000000000005E-3</v>
      </c>
    </row>
    <row r="596" spans="1:4">
      <c r="A596">
        <v>201107</v>
      </c>
      <c r="B596">
        <v>-1.14E-2</v>
      </c>
      <c r="C596">
        <v>4.0000000000000002E-4</v>
      </c>
      <c r="D596">
        <f t="shared" si="14"/>
        <v>-5.5000000000000005E-3</v>
      </c>
    </row>
    <row r="597" spans="1:4">
      <c r="A597">
        <v>201108</v>
      </c>
      <c r="B597">
        <v>-1.5699999999999999E-2</v>
      </c>
      <c r="C597">
        <v>-3.5000000000000001E-3</v>
      </c>
      <c r="D597">
        <f t="shared" si="14"/>
        <v>-9.5999999999999992E-3</v>
      </c>
    </row>
    <row r="598" spans="1:4">
      <c r="A598">
        <v>201109</v>
      </c>
      <c r="B598">
        <v>-9.9000000000000008E-3</v>
      </c>
      <c r="C598">
        <v>-2.5499999999999998E-2</v>
      </c>
      <c r="D598">
        <f t="shared" si="14"/>
        <v>-1.77E-2</v>
      </c>
    </row>
    <row r="599" spans="1:4">
      <c r="A599">
        <v>201110</v>
      </c>
      <c r="B599">
        <v>-9.1999999999999998E-3</v>
      </c>
      <c r="C599">
        <v>-1.41E-2</v>
      </c>
      <c r="D599">
        <f t="shared" si="14"/>
        <v>-1.1650000000000001E-2</v>
      </c>
    </row>
    <row r="600" spans="1:4">
      <c r="A600">
        <v>201111</v>
      </c>
      <c r="B600">
        <v>-1.6000000000000001E-3</v>
      </c>
      <c r="C600">
        <v>3.9699999999999999E-2</v>
      </c>
      <c r="D600">
        <f t="shared" si="14"/>
        <v>1.9050000000000001E-2</v>
      </c>
    </row>
    <row r="601" spans="1:4">
      <c r="A601">
        <v>201112</v>
      </c>
      <c r="B601">
        <v>1.54E-2</v>
      </c>
      <c r="C601">
        <v>1.8800000000000001E-2</v>
      </c>
      <c r="D601">
        <f t="shared" si="14"/>
        <v>1.7100000000000001E-2</v>
      </c>
    </row>
    <row r="602" spans="1:4">
      <c r="A602">
        <v>201201</v>
      </c>
      <c r="B602">
        <v>-2.1600000000000001E-2</v>
      </c>
      <c r="C602">
        <v>-7.9399999999999998E-2</v>
      </c>
      <c r="D602">
        <f t="shared" si="14"/>
        <v>-5.0500000000000003E-2</v>
      </c>
    </row>
    <row r="603" spans="1:4">
      <c r="A603">
        <v>201202</v>
      </c>
      <c r="B603">
        <v>4.0000000000000002E-4</v>
      </c>
      <c r="C603">
        <v>-3.8E-3</v>
      </c>
      <c r="D603">
        <f t="shared" si="14"/>
        <v>-1.6999999999999999E-3</v>
      </c>
    </row>
    <row r="604" spans="1:4">
      <c r="A604">
        <v>201203</v>
      </c>
      <c r="B604">
        <v>-5.9999999999999995E-4</v>
      </c>
      <c r="C604">
        <v>1.4500000000000001E-2</v>
      </c>
      <c r="D604">
        <f t="shared" si="14"/>
        <v>6.9500000000000004E-3</v>
      </c>
    </row>
    <row r="605" spans="1:4">
      <c r="A605">
        <v>201204</v>
      </c>
      <c r="B605">
        <v>-1.6999999999999999E-3</v>
      </c>
      <c r="C605">
        <v>3.8100000000000002E-2</v>
      </c>
      <c r="D605">
        <f t="shared" si="14"/>
        <v>1.8200000000000001E-2</v>
      </c>
    </row>
    <row r="606" spans="1:4">
      <c r="A606">
        <v>201205</v>
      </c>
      <c r="B606">
        <v>1.1000000000000001E-3</v>
      </c>
      <c r="C606">
        <v>6.6400000000000001E-2</v>
      </c>
      <c r="D606">
        <f t="shared" si="14"/>
        <v>3.3750000000000002E-2</v>
      </c>
    </row>
    <row r="607" spans="1:4">
      <c r="A607">
        <v>201206</v>
      </c>
      <c r="B607">
        <v>4.7999999999999996E-3</v>
      </c>
      <c r="C607">
        <v>-1.1599999999999999E-2</v>
      </c>
      <c r="D607">
        <f t="shared" si="14"/>
        <v>-3.3999999999999998E-3</v>
      </c>
    </row>
    <row r="608" spans="1:4">
      <c r="A608">
        <v>201207</v>
      </c>
      <c r="B608">
        <v>2.0000000000000001E-4</v>
      </c>
      <c r="C608">
        <v>3.0599999999999999E-2</v>
      </c>
      <c r="D608">
        <f t="shared" si="14"/>
        <v>1.5399999999999999E-2</v>
      </c>
    </row>
    <row r="609" spans="1:4">
      <c r="A609">
        <v>201208</v>
      </c>
      <c r="B609">
        <v>5.4999999999999997E-3</v>
      </c>
      <c r="C609">
        <v>-2.46E-2</v>
      </c>
      <c r="D609">
        <f t="shared" si="14"/>
        <v>-9.5499999999999995E-3</v>
      </c>
    </row>
    <row r="610" spans="1:4">
      <c r="A610">
        <v>201209</v>
      </c>
      <c r="B610">
        <v>1.5699999999999999E-2</v>
      </c>
      <c r="C610">
        <v>-1.0200000000000001E-2</v>
      </c>
      <c r="D610">
        <f t="shared" si="14"/>
        <v>2.749999999999999E-3</v>
      </c>
    </row>
    <row r="611" spans="1:4">
      <c r="A611">
        <v>201210</v>
      </c>
      <c r="B611">
        <v>4.1399999999999999E-2</v>
      </c>
      <c r="C611">
        <v>1E-3</v>
      </c>
      <c r="D611">
        <f t="shared" si="14"/>
        <v>2.12E-2</v>
      </c>
    </row>
    <row r="612" spans="1:4">
      <c r="A612">
        <v>201211</v>
      </c>
      <c r="B612">
        <v>-1.0999999999999999E-2</v>
      </c>
      <c r="C612">
        <v>3.3E-3</v>
      </c>
      <c r="D612">
        <f t="shared" si="14"/>
        <v>-3.8499999999999997E-3</v>
      </c>
    </row>
    <row r="613" spans="1:4">
      <c r="A613">
        <v>201212</v>
      </c>
      <c r="B613">
        <v>3.2500000000000001E-2</v>
      </c>
      <c r="C613">
        <v>-2.9600000000000001E-2</v>
      </c>
      <c r="D613">
        <f t="shared" si="14"/>
        <v>1.4499999999999999E-3</v>
      </c>
    </row>
    <row r="614" spans="1:4">
      <c r="A614">
        <v>201301</v>
      </c>
      <c r="B614">
        <v>1.3100000000000001E-2</v>
      </c>
      <c r="C614">
        <v>-1.9099999999999999E-2</v>
      </c>
      <c r="D614">
        <f t="shared" si="14"/>
        <v>-2.9999999999999992E-3</v>
      </c>
    </row>
    <row r="615" spans="1:4">
      <c r="A615">
        <v>201302</v>
      </c>
      <c r="B615">
        <v>2.8999999999999998E-3</v>
      </c>
      <c r="C615">
        <v>1.47E-2</v>
      </c>
      <c r="D615">
        <f t="shared" si="14"/>
        <v>8.7999999999999988E-3</v>
      </c>
    </row>
    <row r="616" spans="1:4">
      <c r="A616">
        <v>201303</v>
      </c>
      <c r="B616">
        <v>-5.9999999999999995E-4</v>
      </c>
      <c r="C616">
        <v>2.0899999999999998E-2</v>
      </c>
      <c r="D616">
        <f t="shared" si="14"/>
        <v>1.0149999999999999E-2</v>
      </c>
    </row>
    <row r="617" spans="1:4">
      <c r="A617">
        <v>201304</v>
      </c>
      <c r="B617">
        <v>4.1000000000000003E-3</v>
      </c>
      <c r="C617">
        <v>3.5000000000000001E-3</v>
      </c>
      <c r="D617">
        <f t="shared" si="14"/>
        <v>3.8000000000000004E-3</v>
      </c>
    </row>
    <row r="618" spans="1:4">
      <c r="A618">
        <v>201305</v>
      </c>
      <c r="B618">
        <v>1.32E-2</v>
      </c>
      <c r="C618">
        <v>-1.8800000000000001E-2</v>
      </c>
      <c r="D618">
        <f t="shared" si="14"/>
        <v>-2.8000000000000004E-3</v>
      </c>
    </row>
    <row r="619" spans="1:4">
      <c r="A619">
        <v>201306</v>
      </c>
      <c r="B619">
        <v>-4.4000000000000003E-3</v>
      </c>
      <c r="C619">
        <v>6.6E-3</v>
      </c>
      <c r="D619">
        <f t="shared" si="14"/>
        <v>1.0999999999999998E-3</v>
      </c>
    </row>
    <row r="620" spans="1:4">
      <c r="A620">
        <v>201307</v>
      </c>
      <c r="B620">
        <v>7.4000000000000003E-3</v>
      </c>
      <c r="C620">
        <v>1.72E-2</v>
      </c>
      <c r="D620">
        <f t="shared" si="14"/>
        <v>1.23E-2</v>
      </c>
    </row>
    <row r="621" spans="1:4">
      <c r="A621">
        <v>201308</v>
      </c>
      <c r="B621">
        <v>-2.46E-2</v>
      </c>
      <c r="C621">
        <v>6.9999999999999999E-4</v>
      </c>
      <c r="D621">
        <f t="shared" si="14"/>
        <v>-1.1950000000000001E-2</v>
      </c>
    </row>
    <row r="622" spans="1:4">
      <c r="A622">
        <v>201309</v>
      </c>
      <c r="B622">
        <v>-1.5900000000000001E-2</v>
      </c>
      <c r="C622">
        <v>2.9899999999999999E-2</v>
      </c>
      <c r="D622">
        <f t="shared" si="14"/>
        <v>6.9999999999999993E-3</v>
      </c>
    </row>
    <row r="623" spans="1:4">
      <c r="A623">
        <v>201310</v>
      </c>
      <c r="B623">
        <v>1.2999999999999999E-2</v>
      </c>
      <c r="C623">
        <v>2E-3</v>
      </c>
      <c r="D623">
        <f t="shared" si="14"/>
        <v>7.4999999999999997E-3</v>
      </c>
    </row>
    <row r="624" spans="1:4">
      <c r="A624">
        <v>201311</v>
      </c>
      <c r="B624">
        <v>-3.3E-3</v>
      </c>
      <c r="C624">
        <v>4.7999999999999996E-3</v>
      </c>
      <c r="D624">
        <f t="shared" si="14"/>
        <v>7.499999999999998E-4</v>
      </c>
    </row>
    <row r="625" spans="1:4">
      <c r="A625">
        <v>201312</v>
      </c>
      <c r="B625">
        <v>-1.5E-3</v>
      </c>
      <c r="C625">
        <v>1.1000000000000001E-3</v>
      </c>
      <c r="D625">
        <f t="shared" si="14"/>
        <v>-1.9999999999999998E-4</v>
      </c>
    </row>
    <row r="626" spans="1:4">
      <c r="A626">
        <v>201401</v>
      </c>
      <c r="B626">
        <v>-1.8599999999999998E-2</v>
      </c>
      <c r="C626">
        <v>1.72E-2</v>
      </c>
      <c r="D626">
        <f t="shared" si="14"/>
        <v>-6.9999999999999923E-4</v>
      </c>
    </row>
    <row r="627" spans="1:4">
      <c r="A627">
        <v>201402</v>
      </c>
      <c r="B627">
        <v>-4.7999999999999996E-3</v>
      </c>
      <c r="C627">
        <v>2.06E-2</v>
      </c>
      <c r="D627">
        <f t="shared" si="14"/>
        <v>7.9000000000000008E-3</v>
      </c>
    </row>
    <row r="628" spans="1:4">
      <c r="A628">
        <v>201403</v>
      </c>
      <c r="B628">
        <v>4.6699999999999998E-2</v>
      </c>
      <c r="C628">
        <v>-3.2399999999999998E-2</v>
      </c>
      <c r="D628">
        <f t="shared" si="14"/>
        <v>7.1500000000000001E-3</v>
      </c>
    </row>
    <row r="629" spans="1:4">
      <c r="A629">
        <v>201404</v>
      </c>
      <c r="B629">
        <v>1.5699999999999999E-2</v>
      </c>
      <c r="C629">
        <v>-3.9E-2</v>
      </c>
      <c r="D629">
        <f t="shared" si="14"/>
        <v>-1.1650000000000001E-2</v>
      </c>
    </row>
    <row r="630" spans="1:4">
      <c r="A630">
        <v>201405</v>
      </c>
      <c r="B630">
        <v>-3.8E-3</v>
      </c>
      <c r="C630">
        <v>9.9000000000000008E-3</v>
      </c>
      <c r="D630">
        <f t="shared" si="14"/>
        <v>3.0500000000000006E-3</v>
      </c>
    </row>
    <row r="631" spans="1:4">
      <c r="A631">
        <v>201406</v>
      </c>
      <c r="B631">
        <v>-6.6E-3</v>
      </c>
      <c r="C631">
        <v>6.1999999999999998E-3</v>
      </c>
      <c r="D631">
        <f t="shared" si="14"/>
        <v>-2.0000000000000009E-4</v>
      </c>
    </row>
    <row r="632" spans="1:4">
      <c r="A632">
        <v>201407</v>
      </c>
      <c r="B632">
        <v>1E-4</v>
      </c>
      <c r="C632">
        <v>-2.7000000000000001E-3</v>
      </c>
      <c r="D632">
        <f t="shared" si="14"/>
        <v>-1.3000000000000002E-3</v>
      </c>
    </row>
    <row r="633" spans="1:4">
      <c r="A633">
        <v>201408</v>
      </c>
      <c r="B633">
        <v>-7.4999999999999997E-3</v>
      </c>
      <c r="C633">
        <v>7.4000000000000003E-3</v>
      </c>
      <c r="D633">
        <f t="shared" si="14"/>
        <v>-4.9999999999999697E-5</v>
      </c>
    </row>
    <row r="634" spans="1:4">
      <c r="A634">
        <v>201409</v>
      </c>
      <c r="B634">
        <v>-1.61E-2</v>
      </c>
      <c r="C634">
        <v>5.7999999999999996E-3</v>
      </c>
      <c r="D634">
        <f t="shared" si="14"/>
        <v>-5.1500000000000001E-3</v>
      </c>
    </row>
    <row r="635" spans="1:4">
      <c r="A635">
        <v>201410</v>
      </c>
      <c r="B635">
        <v>-1.89E-2</v>
      </c>
      <c r="C635">
        <v>1.4E-3</v>
      </c>
      <c r="D635">
        <f t="shared" si="14"/>
        <v>-8.7500000000000008E-3</v>
      </c>
    </row>
    <row r="636" spans="1:4">
      <c r="A636">
        <v>201411</v>
      </c>
      <c r="B636">
        <v>-3.4200000000000001E-2</v>
      </c>
      <c r="C636">
        <v>1.1299999999999999E-2</v>
      </c>
      <c r="D636">
        <f t="shared" si="14"/>
        <v>-1.1450000000000002E-2</v>
      </c>
    </row>
    <row r="637" spans="1:4">
      <c r="A637">
        <v>201412</v>
      </c>
      <c r="B637">
        <v>1.52E-2</v>
      </c>
      <c r="C637">
        <v>1.06E-2</v>
      </c>
      <c r="D637">
        <f t="shared" si="14"/>
        <v>1.29E-2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vt:lpstr>
      <vt:lpstr>Risk and return</vt:lpstr>
      <vt:lpstr>Capital allocation (i)</vt:lpstr>
      <vt:lpstr>Capital allocation (ii)</vt:lpstr>
      <vt:lpstr>CAPM</vt:lpstr>
      <vt:lpstr>Multifactor models (I)</vt:lpstr>
      <vt:lpstr>Multifactor models (II)</vt:lpstr>
      <vt:lpstr>Multifactor models (III)</vt:lpstr>
      <vt:lpstr>Anomalies</vt:lpstr>
      <vt:lpstr>Bonds (i)</vt:lpstr>
      <vt:lpstr>Bonds (ii)</vt:lpstr>
      <vt:lpstr>Options (i)</vt:lpstr>
      <vt:lpstr>Options (ii)</vt:lpstr>
      <vt:lpstr>Options (iii)</vt:lpstr>
      <vt:lpstr>Investments meets CF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martijn boons</dc:creator>
  <cp:lastModifiedBy>Martijn Boons</cp:lastModifiedBy>
  <dcterms:created xsi:type="dcterms:W3CDTF">2015-06-05T18:19:34Z</dcterms:created>
  <dcterms:modified xsi:type="dcterms:W3CDTF">2025-02-03T14:20:57Z</dcterms:modified>
</cp:coreProperties>
</file>