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-Drive Uni\Teaching\Nova\Investments\Spring 2025\Weekly exercise sets\"/>
    </mc:Choice>
  </mc:AlternateContent>
  <xr:revisionPtr revIDLastSave="0" documentId="13_ncr:1_{FE34C3F5-B239-437E-ACDA-DA83DE9AF71A}" xr6:coauthVersionLast="47" xr6:coauthVersionMax="47" xr10:uidLastSave="{00000000-0000-0000-0000-000000000000}"/>
  <bookViews>
    <workbookView xWindow="-110" yWindow="-110" windowWidth="25180" windowHeight="16140" tabRatio="782" activeTab="1" xr2:uid="{664E6C5A-28FF-44C3-8C99-443408E34737}"/>
  </bookViews>
  <sheets>
    <sheet name="Solutions &gt;" sheetId="8" r:id="rId1"/>
    <sheet name="Set 8" sheetId="3" r:id="rId2"/>
    <sheet name="Set 8 extra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0" l="1"/>
  <c r="G23" i="10"/>
  <c r="G24" i="10"/>
  <c r="G25" i="10"/>
  <c r="G26" i="10"/>
  <c r="G27" i="10"/>
  <c r="G28" i="10"/>
  <c r="G29" i="10"/>
  <c r="G30" i="10"/>
  <c r="G31" i="10"/>
  <c r="G32" i="10"/>
  <c r="G33" i="10"/>
  <c r="G34" i="10"/>
  <c r="H34" i="10" s="1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21" i="10"/>
  <c r="F21" i="10"/>
  <c r="E21" i="10"/>
  <c r="D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H36" i="10" s="1"/>
  <c r="F37" i="10"/>
  <c r="F38" i="10"/>
  <c r="F39" i="10"/>
  <c r="F40" i="10"/>
  <c r="F41" i="10"/>
  <c r="F42" i="10"/>
  <c r="F43" i="10"/>
  <c r="F44" i="10"/>
  <c r="H44" i="10" s="1"/>
  <c r="F45" i="10"/>
  <c r="F46" i="10"/>
  <c r="F47" i="10"/>
  <c r="F48" i="10"/>
  <c r="F49" i="10"/>
  <c r="F50" i="10"/>
  <c r="F51" i="10"/>
  <c r="H25" i="10"/>
  <c r="H33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H23" i="10"/>
  <c r="H39" i="10"/>
  <c r="H28" i="10"/>
  <c r="H41" i="10"/>
  <c r="H24" i="10"/>
  <c r="H27" i="10"/>
  <c r="H31" i="10"/>
  <c r="H32" i="10"/>
  <c r="H35" i="10"/>
  <c r="H40" i="10"/>
  <c r="H43" i="10"/>
  <c r="H47" i="10"/>
  <c r="H48" i="10"/>
  <c r="H49" i="10"/>
  <c r="H5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C22" i="10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H22" i="10" l="1"/>
  <c r="H30" i="10"/>
  <c r="H29" i="10"/>
  <c r="H46" i="10"/>
  <c r="H38" i="10"/>
  <c r="H45" i="10"/>
  <c r="H37" i="10"/>
  <c r="H50" i="10"/>
  <c r="H42" i="10"/>
  <c r="H26" i="10"/>
  <c r="H21" i="10"/>
  <c r="H165" i="3" l="1"/>
  <c r="G166" i="3"/>
  <c r="G167" i="3"/>
  <c r="G165" i="3"/>
  <c r="G85" i="3"/>
  <c r="D82" i="3"/>
  <c r="D69" i="3"/>
  <c r="G71" i="3" s="1"/>
  <c r="G72" i="3" s="1"/>
  <c r="J27" i="3"/>
  <c r="J26" i="3"/>
  <c r="G27" i="3"/>
  <c r="G26" i="3"/>
  <c r="G28" i="3" l="1"/>
  <c r="D169" i="3"/>
  <c r="G86" i="3"/>
  <c r="J28" i="3"/>
</calcChain>
</file>

<file path=xl/sharedStrings.xml><?xml version="1.0" encoding="utf-8"?>
<sst xmlns="http://schemas.openxmlformats.org/spreadsheetml/2006/main" count="278" uniqueCount="150">
  <si>
    <t>1.</t>
  </si>
  <si>
    <t>2.</t>
  </si>
  <si>
    <t>3.</t>
  </si>
  <si>
    <t>4.</t>
  </si>
  <si>
    <t>c.</t>
  </si>
  <si>
    <t>b.</t>
  </si>
  <si>
    <t>a.</t>
  </si>
  <si>
    <t>d.</t>
  </si>
  <si>
    <t>5.</t>
  </si>
  <si>
    <t>6.</t>
  </si>
  <si>
    <t>e.</t>
  </si>
  <si>
    <t>8.</t>
  </si>
  <si>
    <t>9.</t>
  </si>
  <si>
    <t>a</t>
  </si>
  <si>
    <t>b</t>
  </si>
  <si>
    <t>c</t>
  </si>
  <si>
    <t>7.</t>
  </si>
  <si>
    <t>10.</t>
  </si>
  <si>
    <t>Choose the correct answer(s):</t>
  </si>
  <si>
    <t>The price of a put option decreases with volatility.</t>
  </si>
  <si>
    <t>A European put option can be worth less than its intrinsic value</t>
  </si>
  <si>
    <t>The value of an American put option must be lower than or equal to the strike price.</t>
  </si>
  <si>
    <t>The price of a put option on a stock decreases with a decrease in the current stock price.</t>
  </si>
  <si>
    <t>The price of a 2-year European call option on a non-dividend-paying stock that has a strike price of 10$ is 4$.</t>
  </si>
  <si>
    <t xml:space="preserve"> The price of a put with the same strike and maturity date is 2$.</t>
  </si>
  <si>
    <t>The current stock price is 10$.</t>
  </si>
  <si>
    <t>The continuously-compounded risk-free interest rate is 3% per annum. Which of the following is true?</t>
  </si>
  <si>
    <t>Arbitrage is not possible.</t>
  </si>
  <si>
    <t>An arbitrage strategy involves buying the put, buying the call, and shorting the underlying asset.</t>
  </si>
  <si>
    <t>An arbitrage strategy involves buying the call and the underlying asset.</t>
  </si>
  <si>
    <t>An arbitrage strategy involves selling the put and shorting the underlying asset.</t>
  </si>
  <si>
    <t>An arbitrage strategy involves buying the put, selling the call, and buying the underlying asset.</t>
  </si>
  <si>
    <t>Which of the following is/are true?</t>
  </si>
  <si>
    <t>The price of an option is always non-negative.</t>
  </si>
  <si>
    <t>The payoff of an options is always non-negative</t>
  </si>
  <si>
    <t>Physical delivery is always possible when trading option contracts.</t>
  </si>
  <si>
    <t>An option can deliver a positive payoff but a negative profit to the bearer.</t>
  </si>
  <si>
    <t>Consider a European and an American option call on the same stock, with the same maturity and strike price.</t>
  </si>
  <si>
    <t>If the prices of both options are the same, then…</t>
  </si>
  <si>
    <t>It is necessarily the case that there is an arbitrage, as in any American Option.</t>
  </si>
  <si>
    <t>There isn’t necessarily an arbitrage opportunity.</t>
  </si>
  <si>
    <t>There is no arbitrage opportunity.</t>
  </si>
  <si>
    <t>There is an arbitrage opportunity, as long as the stock pays dividends earlier than the maturity of the option.</t>
  </si>
  <si>
    <t>An investor with a straddle position is betting on…</t>
  </si>
  <si>
    <t>High volatility.</t>
  </si>
  <si>
    <t>Lower volatility than what is implied by option prices.</t>
  </si>
  <si>
    <t>Low volatility.</t>
  </si>
  <si>
    <t>Higher volatility than what is implied by option prices.</t>
  </si>
  <si>
    <t>A stock, currently trading at 19£, has 120-days at-the-money European call options trading at 2£.</t>
  </si>
  <si>
    <t>The risk-free rate is 1%.</t>
  </si>
  <si>
    <t>What is the value of a European put option with the same maturity and strike price?</t>
  </si>
  <si>
    <t>A stock has 6-months European call and put options, with a strike of 1900p trading at 150p and 50p, respectively.</t>
  </si>
  <si>
    <t>The stock is currently trading at 1954p.</t>
  </si>
  <si>
    <t>What is implicit risk-free interest rate?</t>
  </si>
  <si>
    <t>Suppose you have two European call options on the same stock with the same price, but where one option matures in 3 months, while the other matures in 4 months.</t>
  </si>
  <si>
    <t>It is possible that the 3-month call is more valuable, if…</t>
  </si>
  <si>
    <t>The stock pays high enough dividends in 3.5 months’ time.</t>
  </si>
  <si>
    <t>The options are deep in-the-money and the interest rate is high enough.</t>
  </si>
  <si>
    <t>The options are deep out-of-the-money and the interest rate is high enough.</t>
  </si>
  <si>
    <t>Draw the payoff graph of:</t>
  </si>
  <si>
    <t>a long butterfly with strike prices of 250$, 275$ and 300$</t>
  </si>
  <si>
    <t>a long strangle with strike prices of 250$ and 350$</t>
  </si>
  <si>
    <t>a bull spread with strike prices of 325$ and 350$</t>
  </si>
  <si>
    <t>a short straddle with a strike price of 285$</t>
  </si>
  <si>
    <t>The current price of a stock is 275$.</t>
  </si>
  <si>
    <t>Imagine you believe that investors in the market are overestimating short-term volatility.</t>
  </si>
  <si>
    <t>Which of the strategies in question 9 would you invest on?</t>
  </si>
  <si>
    <t>What do you need to do in order to have a payoff structure as follows?</t>
  </si>
  <si>
    <t>Buy one K=250 put, buy one K=250 call, sell two K=275 calls, buy two K=300 calls</t>
  </si>
  <si>
    <t>Buy two K=250 put, sell one K=275 put, buy one K=300 put, buy one K=300 call</t>
  </si>
  <si>
    <t>Buy one K=250 put, buy one K=250 call, sell one K=275 calls, buy two K=300 calls</t>
  </si>
  <si>
    <t>Buy one K=250 put, sell two K=275 put, buy one K=300 put, buy one K=300</t>
  </si>
  <si>
    <t>11.</t>
  </si>
  <si>
    <t>I am long on 2 call option with strike price 45, short in 1 put with strike 40 and short in 1 call with strike 55.</t>
  </si>
  <si>
    <t>The underlying asset of all these options is stock XYZ which has a current market price of 54.</t>
  </si>
  <si>
    <t>What is my total payoff?</t>
  </si>
  <si>
    <t>12.</t>
  </si>
  <si>
    <t>A put option on a stock is said to be out of the money if</t>
  </si>
  <si>
    <t>the exercise price is higher than the stock price.</t>
  </si>
  <si>
    <t>the exercise price is less than the stock price.</t>
  </si>
  <si>
    <t>the exercise price is equal to the stock price.</t>
  </si>
  <si>
    <t>the price of the put is higher than the price of the call.</t>
  </si>
  <si>
    <t>the price of the call is higher than the price of the put.</t>
  </si>
  <si>
    <t>Position</t>
  </si>
  <si>
    <t>&gt;&gt;&gt;</t>
  </si>
  <si>
    <t>False. Options become more valuable with increased volatility.</t>
  </si>
  <si>
    <t>True. Due to negative time value.</t>
  </si>
  <si>
    <t>True. As the strike price is the maximum payoff possible.</t>
  </si>
  <si>
    <t>False. With a put option, you are betting on decreases in the value of the underlying asset.</t>
  </si>
  <si>
    <t>K</t>
  </si>
  <si>
    <t>p</t>
  </si>
  <si>
    <t>S_0</t>
  </si>
  <si>
    <t>rf</t>
  </si>
  <si>
    <t>T</t>
  </si>
  <si>
    <t>c + Ke^(-rT)  = p + S_0</t>
  </si>
  <si>
    <t>Ke^(-rT)</t>
  </si>
  <si>
    <t>Put call parity condition &gt;&gt;&gt;</t>
  </si>
  <si>
    <t>p + S_0</t>
  </si>
  <si>
    <t xml:space="preserve">c + Ke^(-rT) </t>
  </si>
  <si>
    <t>&gt;</t>
  </si>
  <si>
    <t xml:space="preserve">Put call parity is not verified: </t>
  </si>
  <si>
    <t>There is an arbitrage opportunity:</t>
  </si>
  <si>
    <t>c + Ke^(-rT)  &gt; p + S_0</t>
  </si>
  <si>
    <t>1. sell 1 call option for $4 and borrow the PV of K [ Ke^(-rT) = $9,42 ]</t>
  </si>
  <si>
    <t>3. realize the arbitrage profit at exercise date -----&gt; PV of arbitrage profit = $1,42</t>
  </si>
  <si>
    <t>2. buy 1 put option for $2 and buy 1 share of the underlying asset for $2</t>
  </si>
  <si>
    <t>T (days)</t>
  </si>
  <si>
    <t>T (years)</t>
  </si>
  <si>
    <t>&gt;&gt; currently at-the-money: S_0 = K</t>
  </si>
  <si>
    <t>Put price</t>
  </si>
  <si>
    <t xml:space="preserve">Put call parity </t>
  </si>
  <si>
    <t>p = c + Ke^(-rT) - S_0</t>
  </si>
  <si>
    <t>Assuming that there are no arbitrage opportunities</t>
  </si>
  <si>
    <t>T (months)</t>
  </si>
  <si>
    <t>p - c + S_0 = Ke^(-rT)</t>
  </si>
  <si>
    <t>Implicit rf</t>
  </si>
  <si>
    <t>r</t>
  </si>
  <si>
    <t>r = - (1/T) x ln (X/K), where X = Ke^(-rT) = 18,54</t>
  </si>
  <si>
    <t>LONG</t>
  </si>
  <si>
    <t>Option</t>
  </si>
  <si>
    <t>Strike Price</t>
  </si>
  <si>
    <t>SHORT</t>
  </si>
  <si>
    <t>Quantity</t>
  </si>
  <si>
    <t>Call</t>
  </si>
  <si>
    <t>Put</t>
  </si>
  <si>
    <t>Strategy</t>
  </si>
  <si>
    <t>Payoff</t>
  </si>
  <si>
    <t>d</t>
  </si>
  <si>
    <t>choose strategy d. Long Butterfly</t>
  </si>
  <si>
    <t>Exercise?</t>
  </si>
  <si>
    <t>Total Payoff</t>
  </si>
  <si>
    <t>Solutions &gt;&gt;&gt;</t>
  </si>
  <si>
    <t>A put option exercised close to the money, can have a positive payoff smaller than its original premium.</t>
  </si>
  <si>
    <t>Some option contracts only allow for cash settlement, which is common among, for instance, options over indexes.</t>
  </si>
  <si>
    <t>FALSE. In the absence of dividends, the price of options should be the same, as such there whould be no arbitrage oportunity.</t>
  </si>
  <si>
    <t>FALSE. Arbitrage is possible if the stock pays dividends, which would make the American option more valuable than the European one.</t>
  </si>
  <si>
    <t xml:space="preserve">A long butterfly, means buying the call with lower strike 250, short 2 calls with the middle strike price 275 and then purchase the call with higher strike 300. </t>
  </si>
  <si>
    <t>Basically the payoff will be positive if the stock price is in between 250 and 300, thus this strategy yields a higher payoff when the asset price does not deviate much from its current value.</t>
  </si>
  <si>
    <t>It is an appropriate strategy when you do not know the direction of the stock movement but you believe that the volatility will be small.</t>
  </si>
  <si>
    <t>a long straddle (buying a put and a call option) awards positive payoffs when the underlying asset price suffer large shifts, either upwards (above call strike price) or downwards (below put strike price)</t>
  </si>
  <si>
    <t>that's why it is an appropriate strategy when volatility is higher than the one implied in option prices</t>
  </si>
  <si>
    <t>Underlying Price</t>
  </si>
  <si>
    <t>Payoff 1 LONG Put K=250</t>
  </si>
  <si>
    <t>Payoff 1 LONG Call K=250</t>
  </si>
  <si>
    <t>Payoff 2 LONG Calls K=300</t>
  </si>
  <si>
    <t>Payoff 2 SHORT Calls K=275</t>
  </si>
  <si>
    <t>Overall Payoff</t>
  </si>
  <si>
    <t xml:space="preserve">Note: see payoffs and graphical representations in the auxiliary sheet </t>
  </si>
  <si>
    <t>Solutions</t>
  </si>
  <si>
    <t>PS8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</si>
</sst>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409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2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6">
    <cellStyle name="Comma 2" xfId="2" xr:uid="{A7DC269D-EF9C-4FD8-8BDF-A92156FED3E6}"/>
    <cellStyle name="Comma 2 2" xfId="5" xr:uid="{ECDC0EE2-13D7-4818-A8D3-E83A6F7A4899}"/>
    <cellStyle name="Normal" xfId="0" builtinId="0"/>
    <cellStyle name="Normal 2" xfId="3" xr:uid="{0BED6302-F4F9-44A6-A7FB-B6F5B4FAE99B}"/>
    <cellStyle name="Per cent" xfId="1" builtinId="5"/>
    <cellStyle name="Percent 2" xfId="4" xr:uid="{924E495C-4C8B-4F5B-82A3-7C5B34FA4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'Set 8 extra'!$D$20</c:f>
              <c:strCache>
                <c:ptCount val="1"/>
                <c:pt idx="0">
                  <c:v>Payoff 1 LONG Put K=250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extra'!$D$21:$D$51</c:f>
              <c:numCache>
                <c:formatCode>General</c:formatCode>
                <c:ptCount val="3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9-42D8-BE3A-9E43A6E45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1692879"/>
        <c:axId val="1861697039"/>
      </c:lineChart>
      <c:catAx>
        <c:axId val="1861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7039"/>
        <c:crosses val="autoZero"/>
        <c:auto val="1"/>
        <c:lblAlgn val="ctr"/>
        <c:lblOffset val="100"/>
        <c:tickMarkSkip val="1"/>
        <c:noMultiLvlLbl val="0"/>
      </c:catAx>
      <c:valAx>
        <c:axId val="1861697039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'Set 8 extra'!$E$20</c:f>
              <c:strCache>
                <c:ptCount val="1"/>
                <c:pt idx="0">
                  <c:v>Payoff 1 LONG Call K=250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extra'!$E$21:$E$51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3A-4857-A93F-A742633A9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1692879"/>
        <c:axId val="1861697039"/>
      </c:lineChart>
      <c:catAx>
        <c:axId val="1861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7039"/>
        <c:crosses val="autoZero"/>
        <c:auto val="1"/>
        <c:lblAlgn val="ctr"/>
        <c:lblOffset val="100"/>
        <c:tickMarkSkip val="1"/>
        <c:noMultiLvlLbl val="0"/>
      </c:catAx>
      <c:valAx>
        <c:axId val="1861697039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'Set 8 extra'!$F$20</c:f>
              <c:strCache>
                <c:ptCount val="1"/>
                <c:pt idx="0">
                  <c:v>Payoff 2 SHORT Calls K=275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-10</c:v>
                </c:pt>
                <c:pt idx="17">
                  <c:v>-20</c:v>
                </c:pt>
                <c:pt idx="18">
                  <c:v>-30</c:v>
                </c:pt>
                <c:pt idx="19">
                  <c:v>-40</c:v>
                </c:pt>
                <c:pt idx="20">
                  <c:v>-50</c:v>
                </c:pt>
                <c:pt idx="21">
                  <c:v>-60</c:v>
                </c:pt>
                <c:pt idx="22">
                  <c:v>-70</c:v>
                </c:pt>
                <c:pt idx="23">
                  <c:v>-80</c:v>
                </c:pt>
                <c:pt idx="24">
                  <c:v>-90</c:v>
                </c:pt>
                <c:pt idx="25">
                  <c:v>-100</c:v>
                </c:pt>
                <c:pt idx="26">
                  <c:v>-110</c:v>
                </c:pt>
                <c:pt idx="27">
                  <c:v>-120</c:v>
                </c:pt>
                <c:pt idx="28">
                  <c:v>-130</c:v>
                </c:pt>
                <c:pt idx="29">
                  <c:v>-140</c:v>
                </c:pt>
                <c:pt idx="30">
                  <c:v>-150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23-488E-92FE-154463304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1692879"/>
        <c:axId val="1861697039"/>
      </c:lineChart>
      <c:catAx>
        <c:axId val="1861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7039"/>
        <c:crosses val="autoZero"/>
        <c:auto val="1"/>
        <c:lblAlgn val="ctr"/>
        <c:lblOffset val="100"/>
        <c:tickMarkSkip val="1"/>
        <c:noMultiLvlLbl val="0"/>
      </c:catAx>
      <c:valAx>
        <c:axId val="1861697039"/>
        <c:scaling>
          <c:orientation val="minMax"/>
          <c:max val="1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'Set 8 extra'!$G$20</c:f>
              <c:strCache>
                <c:ptCount val="1"/>
                <c:pt idx="0">
                  <c:v>Payoff 2 LONG Calls K=300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extra'!$G$21:$G$51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8-40E1-A047-E24577ADB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1692879"/>
        <c:axId val="1861697039"/>
      </c:lineChart>
      <c:catAx>
        <c:axId val="1861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7039"/>
        <c:crosses val="autoZero"/>
        <c:auto val="1"/>
        <c:lblAlgn val="ctr"/>
        <c:lblOffset val="100"/>
        <c:tickMarkSkip val="1"/>
        <c:noMultiLvlLbl val="0"/>
      </c:catAx>
      <c:valAx>
        <c:axId val="1861697039"/>
        <c:scaling>
          <c:orientation val="minMax"/>
          <c:max val="10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'Set 8 extra'!$D$20</c:f>
              <c:strCache>
                <c:ptCount val="1"/>
                <c:pt idx="0">
                  <c:v>Payoff 1 LONG Put K=250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extra'!$D$21:$D$51</c:f>
              <c:numCache>
                <c:formatCode>General</c:formatCode>
                <c:ptCount val="3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DF84-456B-9F81-E26993C872C2}"/>
            </c:ext>
          </c:extLst>
        </c:ser>
        <c:ser>
          <c:idx val="1"/>
          <c:order val="1"/>
          <c:tx>
            <c:strRef>
              <c:f>'Set 8 extra'!$E$20</c:f>
              <c:strCache>
                <c:ptCount val="1"/>
                <c:pt idx="0">
                  <c:v>Payoff 1 LONG Call K=250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extra'!$E$21:$E$51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F84-456B-9F81-E26993C872C2}"/>
            </c:ext>
          </c:extLst>
        </c:ser>
        <c:ser>
          <c:idx val="2"/>
          <c:order val="2"/>
          <c:tx>
            <c:strRef>
              <c:f>'Set 8 extra'!$F$20</c:f>
              <c:strCache>
                <c:ptCount val="1"/>
                <c:pt idx="0">
                  <c:v>Payoff 2 SHORT Calls K=275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-10</c:v>
                </c:pt>
                <c:pt idx="17">
                  <c:v>-20</c:v>
                </c:pt>
                <c:pt idx="18">
                  <c:v>-30</c:v>
                </c:pt>
                <c:pt idx="19">
                  <c:v>-40</c:v>
                </c:pt>
                <c:pt idx="20">
                  <c:v>-50</c:v>
                </c:pt>
                <c:pt idx="21">
                  <c:v>-60</c:v>
                </c:pt>
                <c:pt idx="22">
                  <c:v>-70</c:v>
                </c:pt>
                <c:pt idx="23">
                  <c:v>-80</c:v>
                </c:pt>
                <c:pt idx="24">
                  <c:v>-90</c:v>
                </c:pt>
                <c:pt idx="25">
                  <c:v>-100</c:v>
                </c:pt>
                <c:pt idx="26">
                  <c:v>-110</c:v>
                </c:pt>
                <c:pt idx="27">
                  <c:v>-120</c:v>
                </c:pt>
                <c:pt idx="28">
                  <c:v>-130</c:v>
                </c:pt>
                <c:pt idx="29">
                  <c:v>-140</c:v>
                </c:pt>
                <c:pt idx="30">
                  <c:v>-150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DF84-456B-9F81-E26993C872C2}"/>
            </c:ext>
          </c:extLst>
        </c:ser>
        <c:ser>
          <c:idx val="3"/>
          <c:order val="3"/>
          <c:tx>
            <c:strRef>
              <c:f>'Set 8 extra'!$G$20</c:f>
              <c:strCache>
                <c:ptCount val="1"/>
                <c:pt idx="0">
                  <c:v>Payoff 2 LONG Calls K=300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extra'!$G$21:$G$51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DF84-456B-9F81-E26993C87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1692879"/>
        <c:axId val="1861697039"/>
      </c:lineChart>
      <c:catAx>
        <c:axId val="1861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7039"/>
        <c:crosses val="autoZero"/>
        <c:auto val="1"/>
        <c:lblAlgn val="ctr"/>
        <c:lblOffset val="100"/>
        <c:noMultiLvlLbl val="0"/>
      </c:catAx>
      <c:valAx>
        <c:axId val="1861697039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'Set 8 extra'!$D$20</c:f>
              <c:strCache>
                <c:ptCount val="1"/>
                <c:pt idx="0">
                  <c:v>Payoff 1 LONG Put K=250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extra'!$D$21:$D$51</c:f>
              <c:numCache>
                <c:formatCode>General</c:formatCode>
                <c:ptCount val="3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82-4D40-A96E-FEAE2CD2B08A}"/>
            </c:ext>
          </c:extLst>
        </c:ser>
        <c:ser>
          <c:idx val="1"/>
          <c:order val="1"/>
          <c:tx>
            <c:strRef>
              <c:f>'Set 8 extra'!$E$20</c:f>
              <c:strCache>
                <c:ptCount val="1"/>
                <c:pt idx="0">
                  <c:v>Payoff 1 LONG Call K=250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extra'!$E$21:$E$51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82-4D40-A96E-FEAE2CD2B08A}"/>
            </c:ext>
          </c:extLst>
        </c:ser>
        <c:ser>
          <c:idx val="2"/>
          <c:order val="2"/>
          <c:tx>
            <c:strRef>
              <c:f>'Set 8 extra'!$F$20</c:f>
              <c:strCache>
                <c:ptCount val="1"/>
                <c:pt idx="0">
                  <c:v>Payoff 2 SHORT Calls K=275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-10</c:v>
                </c:pt>
                <c:pt idx="17">
                  <c:v>-20</c:v>
                </c:pt>
                <c:pt idx="18">
                  <c:v>-30</c:v>
                </c:pt>
                <c:pt idx="19">
                  <c:v>-40</c:v>
                </c:pt>
                <c:pt idx="20">
                  <c:v>-50</c:v>
                </c:pt>
                <c:pt idx="21">
                  <c:v>-60</c:v>
                </c:pt>
                <c:pt idx="22">
                  <c:v>-70</c:v>
                </c:pt>
                <c:pt idx="23">
                  <c:v>-80</c:v>
                </c:pt>
                <c:pt idx="24">
                  <c:v>-90</c:v>
                </c:pt>
                <c:pt idx="25">
                  <c:v>-100</c:v>
                </c:pt>
                <c:pt idx="26">
                  <c:v>-110</c:v>
                </c:pt>
                <c:pt idx="27">
                  <c:v>-120</c:v>
                </c:pt>
                <c:pt idx="28">
                  <c:v>-130</c:v>
                </c:pt>
                <c:pt idx="29">
                  <c:v>-140</c:v>
                </c:pt>
                <c:pt idx="30">
                  <c:v>-150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82-4D40-A96E-FEAE2CD2B08A}"/>
            </c:ext>
          </c:extLst>
        </c:ser>
        <c:ser>
          <c:idx val="3"/>
          <c:order val="3"/>
          <c:tx>
            <c:strRef>
              <c:f>'Set 8 extra'!$G$20</c:f>
              <c:strCache>
                <c:ptCount val="1"/>
                <c:pt idx="0">
                  <c:v>Payoff 2 LONG Calls K=300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extra'!$G$21:$G$51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82-4D40-A96E-FEAE2CD2B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1692879"/>
        <c:axId val="1861697039"/>
      </c:lineChart>
      <c:catAx>
        <c:axId val="1861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7039"/>
        <c:crosses val="autoZero"/>
        <c:auto val="1"/>
        <c:lblAlgn val="ctr"/>
        <c:lblOffset val="100"/>
        <c:tickMarkSkip val="1"/>
        <c:noMultiLvlLbl val="0"/>
      </c:catAx>
      <c:valAx>
        <c:axId val="1861697039"/>
        <c:scaling>
          <c:orientation val="minMax"/>
          <c:max val="7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'Set 8 extra'!$H$20</c:f>
              <c:strCache>
                <c:ptCount val="1"/>
                <c:pt idx="0">
                  <c:v>Overall Payoff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'Set 8 extra'!$C$21:$C$51</c:f>
              <c:numCache>
                <c:formatCode>General</c:formatCode>
                <c:ptCount val="31"/>
                <c:pt idx="0">
                  <c:v>200</c:v>
                </c:pt>
                <c:pt idx="1">
                  <c:v>205</c:v>
                </c:pt>
                <c:pt idx="2">
                  <c:v>210</c:v>
                </c:pt>
                <c:pt idx="3">
                  <c:v>215</c:v>
                </c:pt>
                <c:pt idx="4">
                  <c:v>220</c:v>
                </c:pt>
                <c:pt idx="5">
                  <c:v>225</c:v>
                </c:pt>
                <c:pt idx="6">
                  <c:v>230</c:v>
                </c:pt>
                <c:pt idx="7">
                  <c:v>235</c:v>
                </c:pt>
                <c:pt idx="8">
                  <c:v>240</c:v>
                </c:pt>
                <c:pt idx="9">
                  <c:v>245</c:v>
                </c:pt>
                <c:pt idx="10">
                  <c:v>250</c:v>
                </c:pt>
                <c:pt idx="11">
                  <c:v>255</c:v>
                </c:pt>
                <c:pt idx="12">
                  <c:v>260</c:v>
                </c:pt>
                <c:pt idx="13">
                  <c:v>265</c:v>
                </c:pt>
                <c:pt idx="14">
                  <c:v>270</c:v>
                </c:pt>
                <c:pt idx="15">
                  <c:v>275</c:v>
                </c:pt>
                <c:pt idx="16">
                  <c:v>280</c:v>
                </c:pt>
                <c:pt idx="17">
                  <c:v>285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305</c:v>
                </c:pt>
                <c:pt idx="22">
                  <c:v>310</c:v>
                </c:pt>
                <c:pt idx="23">
                  <c:v>315</c:v>
                </c:pt>
                <c:pt idx="24">
                  <c:v>320</c:v>
                </c:pt>
                <c:pt idx="25">
                  <c:v>325</c:v>
                </c:pt>
                <c:pt idx="26">
                  <c:v>330</c:v>
                </c:pt>
                <c:pt idx="27">
                  <c:v>335</c:v>
                </c:pt>
                <c:pt idx="28">
                  <c:v>340</c:v>
                </c:pt>
                <c:pt idx="29">
                  <c:v>345</c:v>
                </c:pt>
                <c:pt idx="30">
                  <c:v>350</c:v>
                </c:pt>
              </c:numCache>
            </c:numRef>
          </c:cat>
          <c:val>
            <c:numRef>
              <c:f>'Set 8 extra'!$H$21:$H$51</c:f>
              <c:numCache>
                <c:formatCode>General</c:formatCode>
                <c:ptCount val="3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20</c:v>
                </c:pt>
                <c:pt idx="17">
                  <c:v>15</c:v>
                </c:pt>
                <c:pt idx="18">
                  <c:v>10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10</c:v>
                </c:pt>
                <c:pt idx="23">
                  <c:v>15</c:v>
                </c:pt>
                <c:pt idx="24">
                  <c:v>20</c:v>
                </c:pt>
                <c:pt idx="25">
                  <c:v>25</c:v>
                </c:pt>
                <c:pt idx="26">
                  <c:v>30</c:v>
                </c:pt>
                <c:pt idx="27">
                  <c:v>35</c:v>
                </c:pt>
                <c:pt idx="28">
                  <c:v>40</c:v>
                </c:pt>
                <c:pt idx="29">
                  <c:v>45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AB-4396-8D49-70614E097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1692879"/>
        <c:axId val="1861697039"/>
      </c:lineChart>
      <c:catAx>
        <c:axId val="1861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7039"/>
        <c:crosses val="autoZero"/>
        <c:auto val="1"/>
        <c:lblAlgn val="ctr"/>
        <c:lblOffset val="100"/>
        <c:tickMarkSkip val="1"/>
        <c:noMultiLvlLbl val="0"/>
      </c:catAx>
      <c:valAx>
        <c:axId val="1861697039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69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tif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82550</xdr:colOff>
      <xdr:row>148</xdr:row>
      <xdr:rowOff>62587</xdr:rowOff>
    </xdr:from>
    <xdr:to>
      <xdr:col>7</xdr:col>
      <xdr:colOff>700783</xdr:colOff>
      <xdr:row>153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C17C6F-F0A4-482D-8ECC-248A210E8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0700" y="17239337"/>
          <a:ext cx="1881883" cy="89626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100</xdr:row>
      <xdr:rowOff>6350</xdr:rowOff>
    </xdr:from>
    <xdr:to>
      <xdr:col>3</xdr:col>
      <xdr:colOff>333680</xdr:colOff>
      <xdr:row>105</xdr:row>
      <xdr:rowOff>24130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D64B16-87D4-42E5-9937-CA085D6FC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1" y="14789150"/>
          <a:ext cx="1806879" cy="93853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108</xdr:row>
      <xdr:rowOff>0</xdr:rowOff>
    </xdr:from>
    <xdr:to>
      <xdr:col>3</xdr:col>
      <xdr:colOff>316855</xdr:colOff>
      <xdr:row>113</xdr:row>
      <xdr:rowOff>17780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72A317-1DAC-4430-8A13-DA98C72A5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1" y="15151100"/>
          <a:ext cx="1796404" cy="93853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25401</xdr:colOff>
      <xdr:row>116</xdr:row>
      <xdr:rowOff>12700</xdr:rowOff>
    </xdr:from>
    <xdr:to>
      <xdr:col>3</xdr:col>
      <xdr:colOff>348605</xdr:colOff>
      <xdr:row>121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BDE4DF-DF72-47A8-B18A-82739607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9401" y="15532100"/>
          <a:ext cx="1796404" cy="93853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25401</xdr:colOff>
      <xdr:row>125</xdr:row>
      <xdr:rowOff>0</xdr:rowOff>
    </xdr:from>
    <xdr:to>
      <xdr:col>3</xdr:col>
      <xdr:colOff>348605</xdr:colOff>
      <xdr:row>130</xdr:row>
      <xdr:rowOff>17780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889064-A842-46DC-AC8F-41C7E6906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9401" y="15887700"/>
          <a:ext cx="1796404" cy="938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744801</xdr:colOff>
      <xdr:row>2</xdr:row>
      <xdr:rowOff>125942</xdr:rowOff>
    </xdr:from>
    <xdr:to>
      <xdr:col>14</xdr:col>
      <xdr:colOff>342634</xdr:colOff>
      <xdr:row>17</xdr:row>
      <xdr:rowOff>130704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9562F5-F2EA-45A6-9405-5D9EDF917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550333</xdr:colOff>
      <xdr:row>2</xdr:row>
      <xdr:rowOff>125942</xdr:rowOff>
    </xdr:from>
    <xdr:to>
      <xdr:col>22</xdr:col>
      <xdr:colOff>211666</xdr:colOff>
      <xdr:row>17</xdr:row>
      <xdr:rowOff>130704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62523D-64E3-4977-A420-F701F7259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391584</xdr:colOff>
      <xdr:row>2</xdr:row>
      <xdr:rowOff>125942</xdr:rowOff>
    </xdr:from>
    <xdr:to>
      <xdr:col>30</xdr:col>
      <xdr:colOff>116417</xdr:colOff>
      <xdr:row>17</xdr:row>
      <xdr:rowOff>130704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321530-18A3-4041-8D6B-44CA41C72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280459</xdr:colOff>
      <xdr:row>2</xdr:row>
      <xdr:rowOff>125942</xdr:rowOff>
    </xdr:from>
    <xdr:to>
      <xdr:col>37</xdr:col>
      <xdr:colOff>545042</xdr:colOff>
      <xdr:row>17</xdr:row>
      <xdr:rowOff>130704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7788C5-A3DD-43C0-8982-3034681EE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95250</xdr:colOff>
      <xdr:row>19</xdr:row>
      <xdr:rowOff>15876</xdr:rowOff>
    </xdr:from>
    <xdr:to>
      <xdr:col>38</xdr:col>
      <xdr:colOff>5292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AFABC9F-07C1-4CAC-850B-30019F785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116416</xdr:colOff>
      <xdr:row>19</xdr:row>
      <xdr:rowOff>5291</xdr:rowOff>
    </xdr:from>
    <xdr:to>
      <xdr:col>27</xdr:col>
      <xdr:colOff>322791</xdr:colOff>
      <xdr:row>45</xdr:row>
      <xdr:rowOff>21166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3C64714-5A88-4C69-9FA9-7645327D6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735542</xdr:colOff>
      <xdr:row>19</xdr:row>
      <xdr:rowOff>116416</xdr:rowOff>
    </xdr:from>
    <xdr:to>
      <xdr:col>14</xdr:col>
      <xdr:colOff>333375</xdr:colOff>
      <xdr:row>34</xdr:row>
      <xdr:rowOff>121178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DAD7AFD-939A-4F3F-9B2A-26A7FCA30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3612-132F-4DCC-96F2-D8918757A912}">
  <sheetPr>
    <tabColor theme="0" tint="-0.249977111117893"/>
  </sheetPr>
  <dimension ref="A1:F7"/>
  <sheetViews>
    <sheetView showGridLines="0" workbookViewId="0"/>
  </sheetViews>
  <sheetFormatPr defaultColWidth="0" defaultRowHeight="14.5" customHeight="1" zeroHeight="1" x14ac:dyDescent="0.35"/>
  <cols>
    <col min="1" max="6" width="8.7265625" customWidth="1"/>
    <col min="7" max="16384" width="8.7265625" hidden="1"/>
  </cols>
  <sheetData>
    <row r="1" spans="1:6" x14ac:dyDescent="0.35">
      <c r="A1" s="25"/>
      <c r="B1" s="25"/>
      <c r="C1" s="25"/>
      <c r="D1" s="25"/>
      <c r="E1" s="25"/>
      <c r="F1" s="25"/>
    </row>
    <row r="2" spans="1:6" x14ac:dyDescent="0.35">
      <c r="A2" s="25"/>
      <c r="B2" s="25"/>
      <c r="C2" s="25"/>
      <c r="D2" s="25"/>
      <c r="E2" s="25"/>
      <c r="F2" s="25"/>
    </row>
    <row r="3" spans="1:6" ht="18.5" x14ac:dyDescent="0.35">
      <c r="A3" s="25"/>
      <c r="B3" s="26" t="s">
        <v>131</v>
      </c>
      <c r="C3" s="25"/>
      <c r="D3" s="25"/>
      <c r="E3" s="25"/>
      <c r="F3" s="25"/>
    </row>
    <row r="4" spans="1:6" x14ac:dyDescent="0.35">
      <c r="A4" s="25"/>
      <c r="B4" s="25"/>
      <c r="C4" s="25"/>
      <c r="D4" s="25"/>
      <c r="E4" s="25"/>
      <c r="F4" s="25"/>
    </row>
    <row r="5" spans="1:6" x14ac:dyDescent="0.35">
      <c r="A5" s="25"/>
      <c r="B5" s="25"/>
      <c r="C5" s="25"/>
      <c r="D5" s="25"/>
      <c r="E5" s="25"/>
      <c r="F5" s="25"/>
    </row>
    <row r="6" spans="1:6" x14ac:dyDescent="0.35">
      <c r="A6" s="25"/>
      <c r="B6" s="25"/>
      <c r="C6" s="25"/>
      <c r="D6" s="25"/>
      <c r="E6" s="25"/>
      <c r="F6" s="25"/>
    </row>
    <row r="7" spans="1:6" x14ac:dyDescent="0.35">
      <c r="A7" s="25"/>
      <c r="B7" s="25"/>
      <c r="C7" s="25"/>
      <c r="D7" s="25"/>
      <c r="E7" s="25"/>
      <c r="F7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3D79-9DAC-41CE-AE25-DE5C714933EF}">
  <sheetPr>
    <tabColor theme="0"/>
  </sheetPr>
  <dimension ref="B2:J179"/>
  <sheetViews>
    <sheetView showGridLines="0" tabSelected="1" topLeftCell="A91" zoomScale="70" zoomScaleNormal="70" workbookViewId="0">
      <selection activeCell="C124" sqref="C124"/>
    </sheetView>
  </sheetViews>
  <sheetFormatPr defaultRowHeight="14.5" outlineLevelRow="1" x14ac:dyDescent="0.35"/>
  <cols>
    <col min="1" max="1" width="3.6328125" style="1" customWidth="1"/>
    <col min="2" max="2" width="3" style="1" customWidth="1"/>
    <col min="3" max="10" width="18.08984375" style="1" customWidth="1"/>
    <col min="11" max="16384" width="8.7265625" style="1"/>
  </cols>
  <sheetData>
    <row r="2" spans="2:9" ht="18.5" x14ac:dyDescent="0.35">
      <c r="B2" s="3"/>
    </row>
    <row r="3" spans="2:9" x14ac:dyDescent="0.35">
      <c r="B3" s="2"/>
    </row>
    <row r="5" spans="2:9" x14ac:dyDescent="0.35">
      <c r="B5" s="15" t="s">
        <v>0</v>
      </c>
      <c r="C5" s="1" t="s">
        <v>18</v>
      </c>
    </row>
    <row r="6" spans="2:9" x14ac:dyDescent="0.35">
      <c r="B6" s="2"/>
    </row>
    <row r="7" spans="2:9" x14ac:dyDescent="0.35">
      <c r="B7" s="2" t="s">
        <v>6</v>
      </c>
      <c r="C7" s="1" t="s">
        <v>19</v>
      </c>
      <c r="H7" s="7" t="s">
        <v>84</v>
      </c>
      <c r="I7" s="22" t="s">
        <v>85</v>
      </c>
    </row>
    <row r="8" spans="2:9" x14ac:dyDescent="0.35">
      <c r="B8" s="2" t="s">
        <v>5</v>
      </c>
      <c r="C8" s="2" t="s">
        <v>20</v>
      </c>
      <c r="H8" s="7" t="s">
        <v>84</v>
      </c>
      <c r="I8" s="22" t="s">
        <v>86</v>
      </c>
    </row>
    <row r="9" spans="2:9" x14ac:dyDescent="0.35">
      <c r="B9" s="2" t="s">
        <v>4</v>
      </c>
      <c r="C9" s="2" t="s">
        <v>21</v>
      </c>
      <c r="H9" s="7" t="s">
        <v>84</v>
      </c>
      <c r="I9" s="22" t="s">
        <v>87</v>
      </c>
    </row>
    <row r="10" spans="2:9" x14ac:dyDescent="0.35">
      <c r="B10" s="2" t="s">
        <v>7</v>
      </c>
      <c r="C10" s="1" t="s">
        <v>22</v>
      </c>
      <c r="H10" s="7" t="s">
        <v>84</v>
      </c>
      <c r="I10" s="22" t="s">
        <v>88</v>
      </c>
    </row>
    <row r="13" spans="2:9" x14ac:dyDescent="0.35">
      <c r="B13" s="15" t="s">
        <v>1</v>
      </c>
      <c r="C13" s="1" t="s">
        <v>23</v>
      </c>
    </row>
    <row r="14" spans="2:9" x14ac:dyDescent="0.35">
      <c r="C14" s="1" t="s">
        <v>24</v>
      </c>
    </row>
    <row r="15" spans="2:9" x14ac:dyDescent="0.35">
      <c r="C15" s="1" t="s">
        <v>25</v>
      </c>
    </row>
    <row r="16" spans="2:9" x14ac:dyDescent="0.35">
      <c r="C16" s="1" t="s">
        <v>26</v>
      </c>
    </row>
    <row r="18" spans="2:10" x14ac:dyDescent="0.35">
      <c r="B18" s="2" t="s">
        <v>6</v>
      </c>
      <c r="C18" s="1" t="s">
        <v>27</v>
      </c>
    </row>
    <row r="19" spans="2:10" x14ac:dyDescent="0.35">
      <c r="B19" s="2" t="s">
        <v>5</v>
      </c>
      <c r="C19" s="1" t="s">
        <v>28</v>
      </c>
    </row>
    <row r="20" spans="2:10" x14ac:dyDescent="0.35">
      <c r="B20" s="2" t="s">
        <v>4</v>
      </c>
      <c r="C20" s="1" t="s">
        <v>29</v>
      </c>
    </row>
    <row r="21" spans="2:10" x14ac:dyDescent="0.35">
      <c r="B21" s="2" t="s">
        <v>7</v>
      </c>
      <c r="C21" s="1" t="s">
        <v>30</v>
      </c>
    </row>
    <row r="22" spans="2:10" x14ac:dyDescent="0.35">
      <c r="B22" s="2" t="s">
        <v>10</v>
      </c>
      <c r="C22" s="2" t="s">
        <v>31</v>
      </c>
    </row>
    <row r="23" spans="2:10" hidden="1" outlineLevel="1" x14ac:dyDescent="0.35"/>
    <row r="24" spans="2:10" hidden="1" outlineLevel="1" x14ac:dyDescent="0.35">
      <c r="F24" s="1" t="s">
        <v>96</v>
      </c>
      <c r="H24" s="1" t="s">
        <v>94</v>
      </c>
    </row>
    <row r="25" spans="2:10" hidden="1" outlineLevel="1" x14ac:dyDescent="0.35"/>
    <row r="26" spans="2:10" hidden="1" outlineLevel="1" x14ac:dyDescent="0.35">
      <c r="C26" s="13" t="s">
        <v>15</v>
      </c>
      <c r="D26" s="6">
        <v>4</v>
      </c>
      <c r="F26" s="4" t="s">
        <v>95</v>
      </c>
      <c r="G26" s="6">
        <f>D27*EXP(-D30*2)</f>
        <v>9.4176453358424865</v>
      </c>
      <c r="I26" s="4" t="s">
        <v>90</v>
      </c>
      <c r="J26" s="6">
        <f>D28</f>
        <v>2</v>
      </c>
    </row>
    <row r="27" spans="2:10" hidden="1" outlineLevel="1" x14ac:dyDescent="0.35">
      <c r="C27" s="13" t="s">
        <v>89</v>
      </c>
      <c r="D27" s="6">
        <v>10</v>
      </c>
      <c r="F27" s="4" t="s">
        <v>15</v>
      </c>
      <c r="G27" s="6">
        <f>D26</f>
        <v>4</v>
      </c>
      <c r="I27" s="4" t="s">
        <v>91</v>
      </c>
      <c r="J27" s="6">
        <f>D29</f>
        <v>10</v>
      </c>
    </row>
    <row r="28" spans="2:10" hidden="1" outlineLevel="1" x14ac:dyDescent="0.35">
      <c r="C28" s="13" t="s">
        <v>90</v>
      </c>
      <c r="D28" s="6">
        <v>2</v>
      </c>
      <c r="F28" s="11" t="s">
        <v>98</v>
      </c>
      <c r="G28" s="14">
        <f>G26+G27</f>
        <v>13.417645335842487</v>
      </c>
      <c r="H28" s="23" t="s">
        <v>99</v>
      </c>
      <c r="I28" s="11" t="s">
        <v>97</v>
      </c>
      <c r="J28" s="14">
        <f>J26+J27</f>
        <v>12</v>
      </c>
    </row>
    <row r="29" spans="2:10" hidden="1" outlineLevel="1" x14ac:dyDescent="0.35">
      <c r="C29" s="13" t="s">
        <v>91</v>
      </c>
      <c r="D29" s="6">
        <v>10</v>
      </c>
    </row>
    <row r="30" spans="2:10" hidden="1" outlineLevel="1" x14ac:dyDescent="0.35">
      <c r="C30" s="13" t="s">
        <v>92</v>
      </c>
      <c r="D30" s="8">
        <v>0.03</v>
      </c>
      <c r="F30" s="1" t="s">
        <v>100</v>
      </c>
      <c r="H30" s="1" t="s">
        <v>102</v>
      </c>
    </row>
    <row r="31" spans="2:10" hidden="1" outlineLevel="1" x14ac:dyDescent="0.35">
      <c r="C31" s="4" t="s">
        <v>93</v>
      </c>
      <c r="D31" s="5">
        <v>2</v>
      </c>
      <c r="F31" s="1" t="s">
        <v>101</v>
      </c>
    </row>
    <row r="32" spans="2:10" hidden="1" outlineLevel="1" x14ac:dyDescent="0.35">
      <c r="F32" s="1" t="s">
        <v>103</v>
      </c>
    </row>
    <row r="33" spans="2:8" hidden="1" outlineLevel="1" x14ac:dyDescent="0.35">
      <c r="F33" s="1" t="s">
        <v>105</v>
      </c>
    </row>
    <row r="34" spans="2:8" hidden="1" outlineLevel="1" x14ac:dyDescent="0.35">
      <c r="F34" s="1" t="s">
        <v>104</v>
      </c>
    </row>
    <row r="35" spans="2:8" collapsed="1" x14ac:dyDescent="0.35"/>
    <row r="37" spans="2:8" x14ac:dyDescent="0.35">
      <c r="B37" s="15" t="s">
        <v>2</v>
      </c>
      <c r="C37" s="1" t="s">
        <v>32</v>
      </c>
    </row>
    <row r="39" spans="2:8" x14ac:dyDescent="0.35">
      <c r="B39" s="2" t="s">
        <v>6</v>
      </c>
      <c r="C39" s="2" t="s">
        <v>33</v>
      </c>
    </row>
    <row r="40" spans="2:8" x14ac:dyDescent="0.35">
      <c r="B40" s="2" t="s">
        <v>5</v>
      </c>
      <c r="C40" s="2" t="s">
        <v>34</v>
      </c>
    </row>
    <row r="41" spans="2:8" x14ac:dyDescent="0.35">
      <c r="B41" s="2" t="s">
        <v>4</v>
      </c>
      <c r="C41" s="1" t="s">
        <v>35</v>
      </c>
      <c r="G41" s="7" t="s">
        <v>84</v>
      </c>
      <c r="H41" s="1" t="s">
        <v>133</v>
      </c>
    </row>
    <row r="42" spans="2:8" x14ac:dyDescent="0.35">
      <c r="B42" s="2" t="s">
        <v>7</v>
      </c>
      <c r="C42" s="2" t="s">
        <v>36</v>
      </c>
      <c r="G42" s="7" t="s">
        <v>84</v>
      </c>
      <c r="H42" s="1" t="s">
        <v>132</v>
      </c>
    </row>
    <row r="43" spans="2:8" x14ac:dyDescent="0.35">
      <c r="B43" s="2"/>
    </row>
    <row r="45" spans="2:8" x14ac:dyDescent="0.35">
      <c r="B45" s="15" t="s">
        <v>3</v>
      </c>
      <c r="C45" s="1" t="s">
        <v>32</v>
      </c>
    </row>
    <row r="46" spans="2:8" x14ac:dyDescent="0.35">
      <c r="C46" s="1" t="s">
        <v>37</v>
      </c>
    </row>
    <row r="47" spans="2:8" x14ac:dyDescent="0.35">
      <c r="C47" s="1" t="s">
        <v>38</v>
      </c>
    </row>
    <row r="49" spans="2:9" x14ac:dyDescent="0.35">
      <c r="B49" s="2" t="s">
        <v>6</v>
      </c>
      <c r="C49" s="1" t="s">
        <v>39</v>
      </c>
      <c r="H49" s="7" t="s">
        <v>84</v>
      </c>
      <c r="I49" s="22" t="s">
        <v>134</v>
      </c>
    </row>
    <row r="50" spans="2:9" x14ac:dyDescent="0.35">
      <c r="B50" s="2" t="s">
        <v>5</v>
      </c>
      <c r="C50" s="2" t="s">
        <v>40</v>
      </c>
      <c r="I50" s="22"/>
    </row>
    <row r="51" spans="2:9" x14ac:dyDescent="0.35">
      <c r="B51" s="2" t="s">
        <v>4</v>
      </c>
      <c r="C51" s="1" t="s">
        <v>41</v>
      </c>
      <c r="H51" s="7" t="s">
        <v>84</v>
      </c>
      <c r="I51" s="22" t="s">
        <v>135</v>
      </c>
    </row>
    <row r="52" spans="2:9" x14ac:dyDescent="0.35">
      <c r="B52" s="2" t="s">
        <v>7</v>
      </c>
      <c r="C52" s="2" t="s">
        <v>42</v>
      </c>
      <c r="I52" s="22"/>
    </row>
    <row r="55" spans="2:9" x14ac:dyDescent="0.35">
      <c r="B55" s="15" t="s">
        <v>8</v>
      </c>
      <c r="C55" s="1" t="s">
        <v>43</v>
      </c>
    </row>
    <row r="57" spans="2:9" x14ac:dyDescent="0.35">
      <c r="B57" s="2" t="s">
        <v>6</v>
      </c>
      <c r="C57" s="1" t="s">
        <v>44</v>
      </c>
    </row>
    <row r="58" spans="2:9" x14ac:dyDescent="0.35">
      <c r="B58" s="2" t="s">
        <v>5</v>
      </c>
      <c r="C58" s="1" t="s">
        <v>46</v>
      </c>
    </row>
    <row r="59" spans="2:9" x14ac:dyDescent="0.35">
      <c r="B59" s="2" t="s">
        <v>4</v>
      </c>
      <c r="C59" s="2" t="s">
        <v>47</v>
      </c>
      <c r="F59" s="1" t="s">
        <v>84</v>
      </c>
      <c r="G59" s="1" t="s">
        <v>139</v>
      </c>
    </row>
    <row r="60" spans="2:9" x14ac:dyDescent="0.35">
      <c r="B60" s="2" t="s">
        <v>7</v>
      </c>
      <c r="C60" s="1" t="s">
        <v>45</v>
      </c>
      <c r="G60" s="1" t="s">
        <v>140</v>
      </c>
    </row>
    <row r="63" spans="2:9" x14ac:dyDescent="0.35">
      <c r="B63" s="15" t="s">
        <v>9</v>
      </c>
      <c r="C63" s="1" t="s">
        <v>48</v>
      </c>
    </row>
    <row r="64" spans="2:9" x14ac:dyDescent="0.35">
      <c r="C64" s="1" t="s">
        <v>49</v>
      </c>
    </row>
    <row r="65" spans="2:8" x14ac:dyDescent="0.35">
      <c r="C65" s="1" t="s">
        <v>50</v>
      </c>
    </row>
    <row r="66" spans="2:8" hidden="1" outlineLevel="1" x14ac:dyDescent="0.35"/>
    <row r="67" spans="2:8" hidden="1" outlineLevel="1" x14ac:dyDescent="0.35">
      <c r="C67" s="4" t="s">
        <v>91</v>
      </c>
      <c r="D67" s="19">
        <v>19</v>
      </c>
      <c r="F67" s="1" t="s">
        <v>112</v>
      </c>
    </row>
    <row r="68" spans="2:8" hidden="1" outlineLevel="1" x14ac:dyDescent="0.35">
      <c r="C68" s="4" t="s">
        <v>106</v>
      </c>
      <c r="D68" s="5">
        <v>120</v>
      </c>
      <c r="F68" s="1" t="s">
        <v>110</v>
      </c>
      <c r="G68" s="7" t="s">
        <v>84</v>
      </c>
      <c r="H68" s="1" t="s">
        <v>94</v>
      </c>
    </row>
    <row r="69" spans="2:8" hidden="1" outlineLevel="1" x14ac:dyDescent="0.35">
      <c r="C69" s="4" t="s">
        <v>107</v>
      </c>
      <c r="D69" s="19">
        <f>D68/365</f>
        <v>0.32876712328767121</v>
      </c>
      <c r="F69" s="1" t="s">
        <v>109</v>
      </c>
      <c r="G69" s="7" t="s">
        <v>84</v>
      </c>
      <c r="H69" s="1" t="s">
        <v>111</v>
      </c>
    </row>
    <row r="70" spans="2:8" hidden="1" outlineLevel="1" x14ac:dyDescent="0.35">
      <c r="C70" s="4" t="s">
        <v>89</v>
      </c>
      <c r="D70" s="19">
        <v>19</v>
      </c>
    </row>
    <row r="71" spans="2:8" hidden="1" outlineLevel="1" x14ac:dyDescent="0.35">
      <c r="C71" s="4" t="s">
        <v>15</v>
      </c>
      <c r="D71" s="19">
        <v>2</v>
      </c>
      <c r="F71" s="11" t="s">
        <v>95</v>
      </c>
      <c r="G71" s="16">
        <f>D70*EXP(-D72*D69)</f>
        <v>18.937636817568272</v>
      </c>
    </row>
    <row r="72" spans="2:8" hidden="1" outlineLevel="1" x14ac:dyDescent="0.35">
      <c r="C72" s="4" t="s">
        <v>92</v>
      </c>
      <c r="D72" s="8">
        <v>0.01</v>
      </c>
      <c r="F72" s="11" t="s">
        <v>90</v>
      </c>
      <c r="G72" s="16">
        <f>D71+G71-D67</f>
        <v>1.9376368175682721</v>
      </c>
    </row>
    <row r="73" spans="2:8" hidden="1" outlineLevel="1" x14ac:dyDescent="0.35">
      <c r="C73" s="1" t="s">
        <v>108</v>
      </c>
    </row>
    <row r="74" spans="2:8" collapsed="1" x14ac:dyDescent="0.35"/>
    <row r="76" spans="2:8" x14ac:dyDescent="0.35">
      <c r="B76" s="15" t="s">
        <v>16</v>
      </c>
      <c r="C76" s="1" t="s">
        <v>51</v>
      </c>
    </row>
    <row r="77" spans="2:8" x14ac:dyDescent="0.35">
      <c r="C77" s="1" t="s">
        <v>52</v>
      </c>
    </row>
    <row r="78" spans="2:8" x14ac:dyDescent="0.35">
      <c r="C78" s="1" t="s">
        <v>53</v>
      </c>
    </row>
    <row r="79" spans="2:8" hidden="1" outlineLevel="1" x14ac:dyDescent="0.35"/>
    <row r="80" spans="2:8" hidden="1" outlineLevel="1" x14ac:dyDescent="0.35">
      <c r="C80" s="4" t="s">
        <v>91</v>
      </c>
      <c r="D80" s="19">
        <v>19.54</v>
      </c>
      <c r="F80" s="1" t="s">
        <v>112</v>
      </c>
    </row>
    <row r="81" spans="2:8" hidden="1" outlineLevel="1" x14ac:dyDescent="0.35">
      <c r="C81" s="4" t="s">
        <v>113</v>
      </c>
      <c r="D81" s="5">
        <v>6</v>
      </c>
      <c r="F81" s="1" t="s">
        <v>110</v>
      </c>
      <c r="G81" s="7" t="s">
        <v>84</v>
      </c>
      <c r="H81" s="1" t="s">
        <v>94</v>
      </c>
    </row>
    <row r="82" spans="2:8" hidden="1" outlineLevel="1" x14ac:dyDescent="0.35">
      <c r="C82" s="4" t="s">
        <v>107</v>
      </c>
      <c r="D82" s="19">
        <f>D81/12</f>
        <v>0.5</v>
      </c>
      <c r="F82" s="1" t="s">
        <v>95</v>
      </c>
      <c r="G82" s="7" t="s">
        <v>84</v>
      </c>
      <c r="H82" s="1" t="s">
        <v>114</v>
      </c>
    </row>
    <row r="83" spans="2:8" hidden="1" outlineLevel="1" x14ac:dyDescent="0.35">
      <c r="C83" s="4" t="s">
        <v>89</v>
      </c>
      <c r="D83" s="19">
        <v>19</v>
      </c>
      <c r="F83" s="1" t="s">
        <v>116</v>
      </c>
      <c r="G83" s="7" t="s">
        <v>84</v>
      </c>
      <c r="H83" s="1" t="s">
        <v>117</v>
      </c>
    </row>
    <row r="84" spans="2:8" hidden="1" outlineLevel="1" x14ac:dyDescent="0.35">
      <c r="C84" s="4" t="s">
        <v>15</v>
      </c>
      <c r="D84" s="19">
        <v>1.5</v>
      </c>
    </row>
    <row r="85" spans="2:8" hidden="1" outlineLevel="1" x14ac:dyDescent="0.35">
      <c r="C85" s="4" t="s">
        <v>90</v>
      </c>
      <c r="D85" s="19">
        <v>0.5</v>
      </c>
      <c r="F85" s="4" t="s">
        <v>95</v>
      </c>
      <c r="G85" s="18">
        <f>D85+D80-D84</f>
        <v>18.54</v>
      </c>
    </row>
    <row r="86" spans="2:8" hidden="1" outlineLevel="1" x14ac:dyDescent="0.35">
      <c r="D86" s="21"/>
      <c r="F86" s="11" t="s">
        <v>115</v>
      </c>
      <c r="G86" s="12">
        <f>-(1/D82)*LN(G85/D83)</f>
        <v>4.901683805746293E-2</v>
      </c>
    </row>
    <row r="87" spans="2:8" collapsed="1" x14ac:dyDescent="0.35"/>
    <row r="89" spans="2:8" x14ac:dyDescent="0.35">
      <c r="B89" s="15" t="s">
        <v>11</v>
      </c>
      <c r="C89" s="1" t="s">
        <v>54</v>
      </c>
    </row>
    <row r="90" spans="2:8" x14ac:dyDescent="0.35">
      <c r="C90" s="1" t="s">
        <v>55</v>
      </c>
    </row>
    <row r="92" spans="2:8" x14ac:dyDescent="0.35">
      <c r="B92" s="2" t="s">
        <v>6</v>
      </c>
      <c r="C92" s="1" t="s">
        <v>57</v>
      </c>
    </row>
    <row r="93" spans="2:8" x14ac:dyDescent="0.35">
      <c r="B93" s="2" t="s">
        <v>5</v>
      </c>
      <c r="C93" s="1" t="s">
        <v>58</v>
      </c>
    </row>
    <row r="94" spans="2:8" x14ac:dyDescent="0.35">
      <c r="B94" s="2" t="s">
        <v>4</v>
      </c>
      <c r="C94" s="2" t="s">
        <v>56</v>
      </c>
    </row>
    <row r="97" spans="2:8" x14ac:dyDescent="0.35">
      <c r="B97" s="15" t="s">
        <v>12</v>
      </c>
      <c r="C97" s="1" t="s">
        <v>59</v>
      </c>
    </row>
    <row r="99" spans="2:8" x14ac:dyDescent="0.35">
      <c r="B99" s="2" t="s">
        <v>6</v>
      </c>
      <c r="C99" s="1" t="s">
        <v>63</v>
      </c>
    </row>
    <row r="100" spans="2:8" x14ac:dyDescent="0.35">
      <c r="B100" s="2"/>
    </row>
    <row r="101" spans="2:8" x14ac:dyDescent="0.35">
      <c r="B101" s="2"/>
      <c r="E101" s="10" t="s">
        <v>83</v>
      </c>
      <c r="F101" s="10" t="s">
        <v>119</v>
      </c>
      <c r="G101" s="10" t="s">
        <v>120</v>
      </c>
      <c r="H101" s="10" t="s">
        <v>122</v>
      </c>
    </row>
    <row r="102" spans="2:8" x14ac:dyDescent="0.35">
      <c r="B102" s="2"/>
      <c r="E102" s="5" t="s">
        <v>121</v>
      </c>
      <c r="F102" s="5" t="s">
        <v>123</v>
      </c>
      <c r="G102" s="19">
        <v>285</v>
      </c>
      <c r="H102" s="5">
        <v>1</v>
      </c>
    </row>
    <row r="103" spans="2:8" x14ac:dyDescent="0.35">
      <c r="B103" s="2"/>
      <c r="E103" s="5" t="s">
        <v>121</v>
      </c>
      <c r="F103" s="5" t="s">
        <v>124</v>
      </c>
      <c r="G103" s="19">
        <v>285</v>
      </c>
      <c r="H103" s="5">
        <v>1</v>
      </c>
    </row>
    <row r="104" spans="2:8" x14ac:dyDescent="0.35">
      <c r="B104" s="2"/>
    </row>
    <row r="105" spans="2:8" x14ac:dyDescent="0.35">
      <c r="B105" s="2"/>
    </row>
    <row r="106" spans="2:8" x14ac:dyDescent="0.35">
      <c r="B106" s="2"/>
    </row>
    <row r="107" spans="2:8" x14ac:dyDescent="0.35">
      <c r="B107" s="2" t="s">
        <v>5</v>
      </c>
      <c r="C107" s="1" t="s">
        <v>62</v>
      </c>
    </row>
    <row r="108" spans="2:8" x14ac:dyDescent="0.35">
      <c r="B108" s="2"/>
    </row>
    <row r="109" spans="2:8" x14ac:dyDescent="0.35">
      <c r="B109" s="2"/>
      <c r="E109" s="10" t="s">
        <v>83</v>
      </c>
      <c r="F109" s="10" t="s">
        <v>119</v>
      </c>
      <c r="G109" s="10" t="s">
        <v>120</v>
      </c>
      <c r="H109" s="10" t="s">
        <v>122</v>
      </c>
    </row>
    <row r="110" spans="2:8" x14ac:dyDescent="0.35">
      <c r="B110" s="2"/>
      <c r="E110" s="5" t="s">
        <v>118</v>
      </c>
      <c r="F110" s="5" t="s">
        <v>123</v>
      </c>
      <c r="G110" s="19">
        <v>325</v>
      </c>
      <c r="H110" s="5">
        <v>1</v>
      </c>
    </row>
    <row r="111" spans="2:8" x14ac:dyDescent="0.35">
      <c r="B111" s="2"/>
      <c r="E111" s="5" t="s">
        <v>121</v>
      </c>
      <c r="F111" s="5" t="s">
        <v>123</v>
      </c>
      <c r="G111" s="19">
        <v>350</v>
      </c>
      <c r="H111" s="5">
        <v>1</v>
      </c>
    </row>
    <row r="112" spans="2:8" x14ac:dyDescent="0.35">
      <c r="B112" s="2"/>
    </row>
    <row r="113" spans="2:8" x14ac:dyDescent="0.35">
      <c r="B113" s="2"/>
    </row>
    <row r="114" spans="2:8" x14ac:dyDescent="0.35">
      <c r="B114" s="2"/>
    </row>
    <row r="115" spans="2:8" x14ac:dyDescent="0.35">
      <c r="B115" s="2" t="s">
        <v>4</v>
      </c>
      <c r="C115" s="1" t="s">
        <v>61</v>
      </c>
    </row>
    <row r="116" spans="2:8" x14ac:dyDescent="0.35">
      <c r="B116" s="2"/>
    </row>
    <row r="117" spans="2:8" x14ac:dyDescent="0.35">
      <c r="B117" s="2"/>
      <c r="E117" s="10" t="s">
        <v>83</v>
      </c>
      <c r="F117" s="10" t="s">
        <v>119</v>
      </c>
      <c r="G117" s="10" t="s">
        <v>120</v>
      </c>
      <c r="H117" s="10" t="s">
        <v>122</v>
      </c>
    </row>
    <row r="118" spans="2:8" x14ac:dyDescent="0.35">
      <c r="B118" s="2"/>
      <c r="E118" s="5" t="s">
        <v>118</v>
      </c>
      <c r="F118" s="5" t="s">
        <v>123</v>
      </c>
      <c r="G118" s="19">
        <v>350</v>
      </c>
      <c r="H118" s="5">
        <v>1</v>
      </c>
    </row>
    <row r="119" spans="2:8" x14ac:dyDescent="0.35">
      <c r="B119" s="2"/>
      <c r="E119" s="5" t="s">
        <v>118</v>
      </c>
      <c r="F119" s="5" t="s">
        <v>124</v>
      </c>
      <c r="G119" s="19">
        <v>250</v>
      </c>
      <c r="H119" s="5">
        <v>1</v>
      </c>
    </row>
    <row r="120" spans="2:8" x14ac:dyDescent="0.35">
      <c r="B120" s="2"/>
    </row>
    <row r="121" spans="2:8" x14ac:dyDescent="0.35">
      <c r="B121" s="2"/>
    </row>
    <row r="122" spans="2:8" x14ac:dyDescent="0.35">
      <c r="B122" s="2"/>
    </row>
    <row r="123" spans="2:8" x14ac:dyDescent="0.35">
      <c r="B123" s="2" t="s">
        <v>7</v>
      </c>
      <c r="C123" s="1" t="s">
        <v>60</v>
      </c>
    </row>
    <row r="124" spans="2:8" x14ac:dyDescent="0.35">
      <c r="B124" s="2"/>
    </row>
    <row r="125" spans="2:8" x14ac:dyDescent="0.35">
      <c r="B125" s="2"/>
    </row>
    <row r="126" spans="2:8" x14ac:dyDescent="0.35">
      <c r="B126" s="2"/>
      <c r="E126" s="10" t="s">
        <v>83</v>
      </c>
      <c r="F126" s="10" t="s">
        <v>119</v>
      </c>
      <c r="G126" s="10" t="s">
        <v>120</v>
      </c>
      <c r="H126" s="10" t="s">
        <v>122</v>
      </c>
    </row>
    <row r="127" spans="2:8" x14ac:dyDescent="0.35">
      <c r="B127" s="2"/>
      <c r="E127" s="5" t="s">
        <v>118</v>
      </c>
      <c r="F127" s="5" t="s">
        <v>123</v>
      </c>
      <c r="G127" s="19">
        <v>250</v>
      </c>
      <c r="H127" s="5">
        <v>1</v>
      </c>
    </row>
    <row r="128" spans="2:8" x14ac:dyDescent="0.35">
      <c r="B128" s="2"/>
      <c r="E128" s="5" t="s">
        <v>118</v>
      </c>
      <c r="F128" s="5" t="s">
        <v>123</v>
      </c>
      <c r="G128" s="19">
        <v>300</v>
      </c>
      <c r="H128" s="5">
        <v>1</v>
      </c>
    </row>
    <row r="129" spans="2:8" x14ac:dyDescent="0.35">
      <c r="B129" s="2"/>
      <c r="E129" s="5" t="s">
        <v>121</v>
      </c>
      <c r="F129" s="5" t="s">
        <v>123</v>
      </c>
      <c r="G129" s="19">
        <v>275</v>
      </c>
      <c r="H129" s="5">
        <v>2</v>
      </c>
    </row>
    <row r="130" spans="2:8" x14ac:dyDescent="0.35">
      <c r="B130" s="2"/>
    </row>
    <row r="131" spans="2:8" x14ac:dyDescent="0.35">
      <c r="B131" s="2"/>
    </row>
    <row r="132" spans="2:8" x14ac:dyDescent="0.35">
      <c r="B132" s="2"/>
      <c r="C132" t="s">
        <v>136</v>
      </c>
    </row>
    <row r="133" spans="2:8" x14ac:dyDescent="0.35">
      <c r="B133" s="2"/>
      <c r="C133" t="s">
        <v>137</v>
      </c>
    </row>
    <row r="134" spans="2:8" x14ac:dyDescent="0.35">
      <c r="B134" s="2"/>
      <c r="C134" t="s">
        <v>138</v>
      </c>
    </row>
    <row r="135" spans="2:8" x14ac:dyDescent="0.35">
      <c r="B135" s="2"/>
    </row>
    <row r="137" spans="2:8" x14ac:dyDescent="0.35">
      <c r="C137" s="1" t="s">
        <v>64</v>
      </c>
    </row>
    <row r="138" spans="2:8" x14ac:dyDescent="0.35">
      <c r="C138" s="1" t="s">
        <v>65</v>
      </c>
    </row>
    <row r="139" spans="2:8" x14ac:dyDescent="0.35">
      <c r="C139" s="1" t="s">
        <v>66</v>
      </c>
    </row>
    <row r="141" spans="2:8" x14ac:dyDescent="0.35">
      <c r="C141" s="9" t="s">
        <v>125</v>
      </c>
      <c r="D141" s="9" t="s">
        <v>126</v>
      </c>
    </row>
    <row r="142" spans="2:8" x14ac:dyDescent="0.35">
      <c r="C142" s="13" t="s">
        <v>13</v>
      </c>
      <c r="D142" s="5">
        <v>-10</v>
      </c>
    </row>
    <row r="143" spans="2:8" x14ac:dyDescent="0.35">
      <c r="C143" s="13" t="s">
        <v>14</v>
      </c>
      <c r="D143" s="5">
        <v>0</v>
      </c>
    </row>
    <row r="144" spans="2:8" x14ac:dyDescent="0.35">
      <c r="C144" s="13" t="s">
        <v>15</v>
      </c>
      <c r="D144" s="5">
        <v>0</v>
      </c>
    </row>
    <row r="145" spans="2:6" x14ac:dyDescent="0.35">
      <c r="C145" s="20" t="s">
        <v>127</v>
      </c>
      <c r="D145" s="24">
        <v>25</v>
      </c>
      <c r="E145" s="7" t="s">
        <v>84</v>
      </c>
      <c r="F145" s="2" t="s">
        <v>128</v>
      </c>
    </row>
    <row r="148" spans="2:6" x14ac:dyDescent="0.35">
      <c r="B148" s="15" t="s">
        <v>17</v>
      </c>
      <c r="C148" s="1" t="s">
        <v>67</v>
      </c>
    </row>
    <row r="150" spans="2:6" x14ac:dyDescent="0.35">
      <c r="B150" s="2" t="s">
        <v>6</v>
      </c>
      <c r="C150" s="2" t="s">
        <v>68</v>
      </c>
    </row>
    <row r="151" spans="2:6" x14ac:dyDescent="0.35">
      <c r="B151" s="2" t="s">
        <v>5</v>
      </c>
      <c r="C151" s="1" t="s">
        <v>69</v>
      </c>
    </row>
    <row r="152" spans="2:6" x14ac:dyDescent="0.35">
      <c r="B152" s="2" t="s">
        <v>4</v>
      </c>
      <c r="C152" s="1" t="s">
        <v>70</v>
      </c>
    </row>
    <row r="153" spans="2:6" x14ac:dyDescent="0.35">
      <c r="B153" s="2" t="s">
        <v>7</v>
      </c>
      <c r="C153" s="1" t="s">
        <v>71</v>
      </c>
    </row>
    <row r="154" spans="2:6" x14ac:dyDescent="0.35">
      <c r="B154" s="2"/>
    </row>
    <row r="155" spans="2:6" x14ac:dyDescent="0.35">
      <c r="B155" s="28" t="s">
        <v>147</v>
      </c>
    </row>
    <row r="158" spans="2:6" x14ac:dyDescent="0.35">
      <c r="B158" s="15" t="s">
        <v>72</v>
      </c>
      <c r="C158" s="1" t="s">
        <v>73</v>
      </c>
    </row>
    <row r="159" spans="2:6" x14ac:dyDescent="0.35">
      <c r="C159" s="1" t="s">
        <v>74</v>
      </c>
    </row>
    <row r="160" spans="2:6" x14ac:dyDescent="0.35">
      <c r="C160" s="1" t="s">
        <v>75</v>
      </c>
    </row>
    <row r="161" spans="2:8" hidden="1" outlineLevel="1" x14ac:dyDescent="0.35"/>
    <row r="162" spans="2:8" hidden="1" outlineLevel="1" x14ac:dyDescent="0.35">
      <c r="C162" s="4" t="s">
        <v>91</v>
      </c>
      <c r="D162" s="19">
        <v>54</v>
      </c>
    </row>
    <row r="163" spans="2:8" hidden="1" outlineLevel="1" x14ac:dyDescent="0.35"/>
    <row r="164" spans="2:8" hidden="1" outlineLevel="1" x14ac:dyDescent="0.35">
      <c r="C164" s="10" t="s">
        <v>83</v>
      </c>
      <c r="D164" s="10" t="s">
        <v>119</v>
      </c>
      <c r="E164" s="10" t="s">
        <v>120</v>
      </c>
      <c r="F164" s="10" t="s">
        <v>122</v>
      </c>
      <c r="G164" s="10" t="s">
        <v>129</v>
      </c>
      <c r="H164" s="10" t="s">
        <v>126</v>
      </c>
    </row>
    <row r="165" spans="2:8" hidden="1" outlineLevel="1" x14ac:dyDescent="0.35">
      <c r="C165" s="5" t="s">
        <v>118</v>
      </c>
      <c r="D165" s="5" t="s">
        <v>123</v>
      </c>
      <c r="E165" s="19">
        <v>45</v>
      </c>
      <c r="F165" s="5">
        <v>2</v>
      </c>
      <c r="G165" s="17" t="str">
        <f>IF($D$162&gt;E165,"Yes","No")</f>
        <v>Yes</v>
      </c>
      <c r="H165" s="18">
        <f>F165*($D$162-E165)</f>
        <v>18</v>
      </c>
    </row>
    <row r="166" spans="2:8" hidden="1" outlineLevel="1" x14ac:dyDescent="0.35">
      <c r="C166" s="5" t="s">
        <v>121</v>
      </c>
      <c r="D166" s="5" t="s">
        <v>124</v>
      </c>
      <c r="E166" s="19">
        <v>40</v>
      </c>
      <c r="F166" s="5">
        <v>1</v>
      </c>
      <c r="G166" s="17" t="str">
        <f>IF($D$162&lt;E166,"Yes","No")</f>
        <v>No</v>
      </c>
      <c r="H166" s="18">
        <v>0</v>
      </c>
    </row>
    <row r="167" spans="2:8" hidden="1" outlineLevel="1" x14ac:dyDescent="0.35">
      <c r="C167" s="5" t="s">
        <v>121</v>
      </c>
      <c r="D167" s="5" t="s">
        <v>123</v>
      </c>
      <c r="E167" s="19">
        <v>55</v>
      </c>
      <c r="F167" s="5">
        <v>1</v>
      </c>
      <c r="G167" s="17" t="str">
        <f>IF($D$162&gt;E167,"Yes","No")</f>
        <v>No</v>
      </c>
      <c r="H167" s="18">
        <v>0</v>
      </c>
    </row>
    <row r="168" spans="2:8" hidden="1" outlineLevel="1" x14ac:dyDescent="0.35">
      <c r="C168" s="7"/>
      <c r="D168" s="7"/>
      <c r="E168" s="21"/>
      <c r="F168" s="7"/>
      <c r="G168" s="7"/>
      <c r="H168" s="21"/>
    </row>
    <row r="169" spans="2:8" hidden="1" outlineLevel="1" x14ac:dyDescent="0.35">
      <c r="C169" s="20" t="s">
        <v>130</v>
      </c>
      <c r="D169" s="16">
        <f>SUM(H165:H167)</f>
        <v>18</v>
      </c>
      <c r="E169" s="21"/>
      <c r="F169" s="7"/>
      <c r="G169" s="7"/>
      <c r="H169" s="21"/>
    </row>
    <row r="170" spans="2:8" ht="14" customHeight="1" collapsed="1" x14ac:dyDescent="0.35"/>
    <row r="172" spans="2:8" x14ac:dyDescent="0.35">
      <c r="B172" s="15" t="s">
        <v>76</v>
      </c>
      <c r="C172" s="1" t="s">
        <v>77</v>
      </c>
    </row>
    <row r="174" spans="2:8" x14ac:dyDescent="0.35">
      <c r="B174" s="2" t="s">
        <v>6</v>
      </c>
      <c r="C174" s="1" t="s">
        <v>78</v>
      </c>
    </row>
    <row r="175" spans="2:8" x14ac:dyDescent="0.35">
      <c r="B175" s="2" t="s">
        <v>5</v>
      </c>
      <c r="C175" s="2" t="s">
        <v>79</v>
      </c>
    </row>
    <row r="176" spans="2:8" x14ac:dyDescent="0.35">
      <c r="B176" s="2" t="s">
        <v>4</v>
      </c>
      <c r="C176" s="1" t="s">
        <v>80</v>
      </c>
    </row>
    <row r="177" spans="2:3" x14ac:dyDescent="0.35">
      <c r="B177" s="2" t="s">
        <v>7</v>
      </c>
      <c r="C177" s="1" t="s">
        <v>81</v>
      </c>
    </row>
    <row r="178" spans="2:3" x14ac:dyDescent="0.35">
      <c r="B178" s="2" t="s">
        <v>10</v>
      </c>
      <c r="C178" s="1" t="s">
        <v>82</v>
      </c>
    </row>
    <row r="179" spans="2:3" x14ac:dyDescent="0.35">
      <c r="B179" s="2"/>
    </row>
  </sheetData>
  <pageMargins left="0.7" right="0.7" top="0.75" bottom="0.75" header="0.3" footer="0.3"/>
  <pageSetup paperSize="9" orientation="portrait" r:id="rId1"/>
  <ignoredErrors>
    <ignoredError sqref="G16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967BA-071F-464A-9C96-583484D30F8E}">
  <sheetPr>
    <tabColor theme="0"/>
  </sheetPr>
  <dimension ref="B2:H51"/>
  <sheetViews>
    <sheetView zoomScale="30" zoomScaleNormal="30" workbookViewId="0">
      <selection activeCell="J101" sqref="J101"/>
    </sheetView>
  </sheetViews>
  <sheetFormatPr defaultRowHeight="14.5" x14ac:dyDescent="0.35"/>
  <cols>
    <col min="1" max="1" width="3.6328125" style="1" customWidth="1"/>
    <col min="2" max="2" width="3" style="1" customWidth="1"/>
    <col min="3" max="3" width="18.08984375" style="1" customWidth="1"/>
    <col min="4" max="8" width="25" style="1" customWidth="1"/>
    <col min="9" max="10" width="18.08984375" style="1" customWidth="1"/>
    <col min="11" max="16384" width="8.7265625" style="1"/>
  </cols>
  <sheetData>
    <row r="2" spans="2:6" ht="18.5" x14ac:dyDescent="0.35">
      <c r="B2" s="3" t="s">
        <v>148</v>
      </c>
    </row>
    <row r="3" spans="2:6" x14ac:dyDescent="0.35">
      <c r="B3" s="2" t="s">
        <v>149</v>
      </c>
    </row>
    <row r="5" spans="2:6" x14ac:dyDescent="0.35">
      <c r="B5" s="15" t="s">
        <v>17</v>
      </c>
      <c r="C5" s="1" t="s">
        <v>67</v>
      </c>
    </row>
    <row r="7" spans="2:6" x14ac:dyDescent="0.35">
      <c r="B7" s="2" t="s">
        <v>6</v>
      </c>
      <c r="C7" s="2" t="s">
        <v>68</v>
      </c>
    </row>
    <row r="8" spans="2:6" x14ac:dyDescent="0.35">
      <c r="B8" s="2" t="s">
        <v>5</v>
      </c>
      <c r="C8" s="1" t="s">
        <v>69</v>
      </c>
    </row>
    <row r="9" spans="2:6" x14ac:dyDescent="0.35">
      <c r="B9" s="2" t="s">
        <v>4</v>
      </c>
      <c r="C9" s="1" t="s">
        <v>70</v>
      </c>
    </row>
    <row r="10" spans="2:6" x14ac:dyDescent="0.35">
      <c r="B10" s="2" t="s">
        <v>7</v>
      </c>
      <c r="C10" s="1" t="s">
        <v>71</v>
      </c>
    </row>
    <row r="13" spans="2:6" x14ac:dyDescent="0.35">
      <c r="C13" s="10" t="s">
        <v>83</v>
      </c>
      <c r="D13" s="10" t="s">
        <v>119</v>
      </c>
      <c r="E13" s="10" t="s">
        <v>120</v>
      </c>
      <c r="F13" s="10" t="s">
        <v>122</v>
      </c>
    </row>
    <row r="14" spans="2:6" x14ac:dyDescent="0.35">
      <c r="C14" s="5" t="s">
        <v>118</v>
      </c>
      <c r="D14" s="5" t="s">
        <v>124</v>
      </c>
      <c r="E14" s="19">
        <v>250</v>
      </c>
      <c r="F14" s="5">
        <v>1</v>
      </c>
    </row>
    <row r="15" spans="2:6" x14ac:dyDescent="0.35">
      <c r="C15" s="5" t="s">
        <v>118</v>
      </c>
      <c r="D15" s="5" t="s">
        <v>123</v>
      </c>
      <c r="E15" s="19">
        <v>250</v>
      </c>
      <c r="F15" s="5">
        <v>1</v>
      </c>
    </row>
    <row r="16" spans="2:6" x14ac:dyDescent="0.35">
      <c r="C16" s="5" t="s">
        <v>121</v>
      </c>
      <c r="D16" s="5" t="s">
        <v>123</v>
      </c>
      <c r="E16" s="19">
        <v>275</v>
      </c>
      <c r="F16" s="5">
        <v>2</v>
      </c>
    </row>
    <row r="17" spans="3:8" x14ac:dyDescent="0.35">
      <c r="C17" s="5" t="s">
        <v>118</v>
      </c>
      <c r="D17" s="5" t="s">
        <v>123</v>
      </c>
      <c r="E17" s="19">
        <v>300</v>
      </c>
      <c r="F17" s="5">
        <v>2</v>
      </c>
    </row>
    <row r="20" spans="3:8" x14ac:dyDescent="0.35">
      <c r="C20" s="27" t="s">
        <v>141</v>
      </c>
      <c r="D20" s="27" t="s">
        <v>142</v>
      </c>
      <c r="E20" s="27" t="s">
        <v>143</v>
      </c>
      <c r="F20" s="27" t="s">
        <v>145</v>
      </c>
      <c r="G20" s="27" t="s">
        <v>144</v>
      </c>
      <c r="H20" s="27" t="s">
        <v>146</v>
      </c>
    </row>
    <row r="21" spans="3:8" x14ac:dyDescent="0.35">
      <c r="C21" s="24">
        <v>200</v>
      </c>
      <c r="D21" s="5">
        <f>IF($C21&lt;$E$14,$E$14-$C21,0)</f>
        <v>50</v>
      </c>
      <c r="E21" s="5">
        <f>IF($C21&gt;$E$15,$C21-$E$15,0)</f>
        <v>0</v>
      </c>
      <c r="F21" s="5">
        <f>2*(-IF($C21&gt;$E$16,$C21-$E$16,0))</f>
        <v>0</v>
      </c>
      <c r="G21" s="5">
        <f>2*IF($C21&gt;$E$17,$C21-$E$17,0)</f>
        <v>0</v>
      </c>
      <c r="H21" s="24">
        <f>SUM(D21:G21)</f>
        <v>50</v>
      </c>
    </row>
    <row r="22" spans="3:8" x14ac:dyDescent="0.35">
      <c r="C22" s="24">
        <f>C21+5</f>
        <v>205</v>
      </c>
      <c r="D22" s="5">
        <f t="shared" ref="D22:D51" si="0">IF($C22&lt;$E$14,$E$14-$C22,0)</f>
        <v>45</v>
      </c>
      <c r="E22" s="5">
        <f t="shared" ref="E22:E51" si="1">IF($C22&gt;$E$15,$C22-$E$15,0)</f>
        <v>0</v>
      </c>
      <c r="F22" s="5">
        <f t="shared" ref="F22:F51" si="2">2*(-IF($C22&gt;$E$16,$C22-$E$16,0))</f>
        <v>0</v>
      </c>
      <c r="G22" s="5">
        <f t="shared" ref="G22:G51" si="3">2*IF($C22&gt;$E$17,$C22-$E$17,0)</f>
        <v>0</v>
      </c>
      <c r="H22" s="24">
        <f t="shared" ref="H22:H51" si="4">SUM(D22:G22)</f>
        <v>45</v>
      </c>
    </row>
    <row r="23" spans="3:8" x14ac:dyDescent="0.35">
      <c r="C23" s="24">
        <f t="shared" ref="C23:C50" si="5">C22+5</f>
        <v>210</v>
      </c>
      <c r="D23" s="5">
        <f t="shared" si="0"/>
        <v>40</v>
      </c>
      <c r="E23" s="5">
        <f t="shared" si="1"/>
        <v>0</v>
      </c>
      <c r="F23" s="5">
        <f t="shared" si="2"/>
        <v>0</v>
      </c>
      <c r="G23" s="5">
        <f t="shared" si="3"/>
        <v>0</v>
      </c>
      <c r="H23" s="24">
        <f t="shared" si="4"/>
        <v>40</v>
      </c>
    </row>
    <row r="24" spans="3:8" x14ac:dyDescent="0.35">
      <c r="C24" s="24">
        <f t="shared" si="5"/>
        <v>215</v>
      </c>
      <c r="D24" s="5">
        <f t="shared" si="0"/>
        <v>35</v>
      </c>
      <c r="E24" s="5">
        <f t="shared" si="1"/>
        <v>0</v>
      </c>
      <c r="F24" s="5">
        <f t="shared" si="2"/>
        <v>0</v>
      </c>
      <c r="G24" s="5">
        <f t="shared" si="3"/>
        <v>0</v>
      </c>
      <c r="H24" s="24">
        <f t="shared" si="4"/>
        <v>35</v>
      </c>
    </row>
    <row r="25" spans="3:8" x14ac:dyDescent="0.35">
      <c r="C25" s="24">
        <f t="shared" si="5"/>
        <v>220</v>
      </c>
      <c r="D25" s="5">
        <f t="shared" si="0"/>
        <v>30</v>
      </c>
      <c r="E25" s="5">
        <f t="shared" si="1"/>
        <v>0</v>
      </c>
      <c r="F25" s="5">
        <f t="shared" si="2"/>
        <v>0</v>
      </c>
      <c r="G25" s="5">
        <f t="shared" si="3"/>
        <v>0</v>
      </c>
      <c r="H25" s="24">
        <f t="shared" si="4"/>
        <v>30</v>
      </c>
    </row>
    <row r="26" spans="3:8" x14ac:dyDescent="0.35">
      <c r="C26" s="24">
        <f t="shared" si="5"/>
        <v>225</v>
      </c>
      <c r="D26" s="5">
        <f t="shared" si="0"/>
        <v>25</v>
      </c>
      <c r="E26" s="5">
        <f t="shared" si="1"/>
        <v>0</v>
      </c>
      <c r="F26" s="5">
        <f t="shared" si="2"/>
        <v>0</v>
      </c>
      <c r="G26" s="5">
        <f t="shared" si="3"/>
        <v>0</v>
      </c>
      <c r="H26" s="24">
        <f t="shared" si="4"/>
        <v>25</v>
      </c>
    </row>
    <row r="27" spans="3:8" x14ac:dyDescent="0.35">
      <c r="C27" s="24">
        <f t="shared" si="5"/>
        <v>230</v>
      </c>
      <c r="D27" s="5">
        <f t="shared" si="0"/>
        <v>20</v>
      </c>
      <c r="E27" s="5">
        <f t="shared" si="1"/>
        <v>0</v>
      </c>
      <c r="F27" s="5">
        <f t="shared" si="2"/>
        <v>0</v>
      </c>
      <c r="G27" s="5">
        <f t="shared" si="3"/>
        <v>0</v>
      </c>
      <c r="H27" s="24">
        <f t="shared" si="4"/>
        <v>20</v>
      </c>
    </row>
    <row r="28" spans="3:8" x14ac:dyDescent="0.35">
      <c r="C28" s="24">
        <f t="shared" si="5"/>
        <v>235</v>
      </c>
      <c r="D28" s="5">
        <f t="shared" si="0"/>
        <v>15</v>
      </c>
      <c r="E28" s="5">
        <f t="shared" si="1"/>
        <v>0</v>
      </c>
      <c r="F28" s="5">
        <f t="shared" si="2"/>
        <v>0</v>
      </c>
      <c r="G28" s="5">
        <f t="shared" si="3"/>
        <v>0</v>
      </c>
      <c r="H28" s="24">
        <f t="shared" si="4"/>
        <v>15</v>
      </c>
    </row>
    <row r="29" spans="3:8" x14ac:dyDescent="0.35">
      <c r="C29" s="24">
        <f t="shared" si="5"/>
        <v>240</v>
      </c>
      <c r="D29" s="5">
        <f t="shared" si="0"/>
        <v>10</v>
      </c>
      <c r="E29" s="5">
        <f t="shared" si="1"/>
        <v>0</v>
      </c>
      <c r="F29" s="5">
        <f t="shared" si="2"/>
        <v>0</v>
      </c>
      <c r="G29" s="5">
        <f t="shared" si="3"/>
        <v>0</v>
      </c>
      <c r="H29" s="24">
        <f t="shared" si="4"/>
        <v>10</v>
      </c>
    </row>
    <row r="30" spans="3:8" x14ac:dyDescent="0.35">
      <c r="C30" s="24">
        <f t="shared" si="5"/>
        <v>245</v>
      </c>
      <c r="D30" s="5">
        <f t="shared" si="0"/>
        <v>5</v>
      </c>
      <c r="E30" s="5">
        <f t="shared" si="1"/>
        <v>0</v>
      </c>
      <c r="F30" s="5">
        <f t="shared" si="2"/>
        <v>0</v>
      </c>
      <c r="G30" s="5">
        <f t="shared" si="3"/>
        <v>0</v>
      </c>
      <c r="H30" s="24">
        <f t="shared" si="4"/>
        <v>5</v>
      </c>
    </row>
    <row r="31" spans="3:8" x14ac:dyDescent="0.35">
      <c r="C31" s="24">
        <f t="shared" si="5"/>
        <v>250</v>
      </c>
      <c r="D31" s="5">
        <f t="shared" si="0"/>
        <v>0</v>
      </c>
      <c r="E31" s="5">
        <f t="shared" si="1"/>
        <v>0</v>
      </c>
      <c r="F31" s="5">
        <f t="shared" si="2"/>
        <v>0</v>
      </c>
      <c r="G31" s="5">
        <f t="shared" si="3"/>
        <v>0</v>
      </c>
      <c r="H31" s="24">
        <f t="shared" si="4"/>
        <v>0</v>
      </c>
    </row>
    <row r="32" spans="3:8" x14ac:dyDescent="0.35">
      <c r="C32" s="24">
        <f t="shared" si="5"/>
        <v>255</v>
      </c>
      <c r="D32" s="5">
        <f t="shared" si="0"/>
        <v>0</v>
      </c>
      <c r="E32" s="5">
        <f t="shared" si="1"/>
        <v>5</v>
      </c>
      <c r="F32" s="5">
        <f t="shared" si="2"/>
        <v>0</v>
      </c>
      <c r="G32" s="5">
        <f t="shared" si="3"/>
        <v>0</v>
      </c>
      <c r="H32" s="24">
        <f t="shared" si="4"/>
        <v>5</v>
      </c>
    </row>
    <row r="33" spans="3:8" x14ac:dyDescent="0.35">
      <c r="C33" s="24">
        <f t="shared" si="5"/>
        <v>260</v>
      </c>
      <c r="D33" s="5">
        <f t="shared" si="0"/>
        <v>0</v>
      </c>
      <c r="E33" s="5">
        <f t="shared" si="1"/>
        <v>10</v>
      </c>
      <c r="F33" s="5">
        <f t="shared" si="2"/>
        <v>0</v>
      </c>
      <c r="G33" s="5">
        <f t="shared" si="3"/>
        <v>0</v>
      </c>
      <c r="H33" s="24">
        <f t="shared" si="4"/>
        <v>10</v>
      </c>
    </row>
    <row r="34" spans="3:8" x14ac:dyDescent="0.35">
      <c r="C34" s="24">
        <f t="shared" si="5"/>
        <v>265</v>
      </c>
      <c r="D34" s="5">
        <f t="shared" si="0"/>
        <v>0</v>
      </c>
      <c r="E34" s="5">
        <f t="shared" si="1"/>
        <v>15</v>
      </c>
      <c r="F34" s="5">
        <f t="shared" si="2"/>
        <v>0</v>
      </c>
      <c r="G34" s="5">
        <f t="shared" si="3"/>
        <v>0</v>
      </c>
      <c r="H34" s="24">
        <f t="shared" si="4"/>
        <v>15</v>
      </c>
    </row>
    <row r="35" spans="3:8" x14ac:dyDescent="0.35">
      <c r="C35" s="24">
        <f t="shared" si="5"/>
        <v>270</v>
      </c>
      <c r="D35" s="5">
        <f t="shared" si="0"/>
        <v>0</v>
      </c>
      <c r="E35" s="5">
        <f t="shared" si="1"/>
        <v>20</v>
      </c>
      <c r="F35" s="5">
        <f t="shared" si="2"/>
        <v>0</v>
      </c>
      <c r="G35" s="5">
        <f t="shared" si="3"/>
        <v>0</v>
      </c>
      <c r="H35" s="24">
        <f t="shared" si="4"/>
        <v>20</v>
      </c>
    </row>
    <row r="36" spans="3:8" x14ac:dyDescent="0.35">
      <c r="C36" s="24">
        <f t="shared" si="5"/>
        <v>275</v>
      </c>
      <c r="D36" s="5">
        <f t="shared" si="0"/>
        <v>0</v>
      </c>
      <c r="E36" s="5">
        <f t="shared" si="1"/>
        <v>25</v>
      </c>
      <c r="F36" s="5">
        <f t="shared" si="2"/>
        <v>0</v>
      </c>
      <c r="G36" s="5">
        <f t="shared" si="3"/>
        <v>0</v>
      </c>
      <c r="H36" s="24">
        <f t="shared" si="4"/>
        <v>25</v>
      </c>
    </row>
    <row r="37" spans="3:8" x14ac:dyDescent="0.35">
      <c r="C37" s="24">
        <f t="shared" si="5"/>
        <v>280</v>
      </c>
      <c r="D37" s="5">
        <f t="shared" si="0"/>
        <v>0</v>
      </c>
      <c r="E37" s="5">
        <f t="shared" si="1"/>
        <v>30</v>
      </c>
      <c r="F37" s="5">
        <f t="shared" si="2"/>
        <v>-10</v>
      </c>
      <c r="G37" s="5">
        <f t="shared" si="3"/>
        <v>0</v>
      </c>
      <c r="H37" s="24">
        <f t="shared" si="4"/>
        <v>20</v>
      </c>
    </row>
    <row r="38" spans="3:8" x14ac:dyDescent="0.35">
      <c r="C38" s="24">
        <f t="shared" si="5"/>
        <v>285</v>
      </c>
      <c r="D38" s="5">
        <f t="shared" si="0"/>
        <v>0</v>
      </c>
      <c r="E38" s="5">
        <f t="shared" si="1"/>
        <v>35</v>
      </c>
      <c r="F38" s="5">
        <f t="shared" si="2"/>
        <v>-20</v>
      </c>
      <c r="G38" s="5">
        <f t="shared" si="3"/>
        <v>0</v>
      </c>
      <c r="H38" s="24">
        <f t="shared" si="4"/>
        <v>15</v>
      </c>
    </row>
    <row r="39" spans="3:8" x14ac:dyDescent="0.35">
      <c r="C39" s="24">
        <f t="shared" si="5"/>
        <v>290</v>
      </c>
      <c r="D39" s="5">
        <f t="shared" si="0"/>
        <v>0</v>
      </c>
      <c r="E39" s="5">
        <f t="shared" si="1"/>
        <v>40</v>
      </c>
      <c r="F39" s="5">
        <f t="shared" si="2"/>
        <v>-30</v>
      </c>
      <c r="G39" s="5">
        <f t="shared" si="3"/>
        <v>0</v>
      </c>
      <c r="H39" s="24">
        <f t="shared" si="4"/>
        <v>10</v>
      </c>
    </row>
    <row r="40" spans="3:8" x14ac:dyDescent="0.35">
      <c r="C40" s="24">
        <f t="shared" si="5"/>
        <v>295</v>
      </c>
      <c r="D40" s="5">
        <f t="shared" si="0"/>
        <v>0</v>
      </c>
      <c r="E40" s="5">
        <f t="shared" si="1"/>
        <v>45</v>
      </c>
      <c r="F40" s="5">
        <f t="shared" si="2"/>
        <v>-40</v>
      </c>
      <c r="G40" s="5">
        <f t="shared" si="3"/>
        <v>0</v>
      </c>
      <c r="H40" s="24">
        <f t="shared" si="4"/>
        <v>5</v>
      </c>
    </row>
    <row r="41" spans="3:8" x14ac:dyDescent="0.35">
      <c r="C41" s="24">
        <f t="shared" si="5"/>
        <v>300</v>
      </c>
      <c r="D41" s="5">
        <f t="shared" si="0"/>
        <v>0</v>
      </c>
      <c r="E41" s="5">
        <f t="shared" si="1"/>
        <v>50</v>
      </c>
      <c r="F41" s="5">
        <f t="shared" si="2"/>
        <v>-50</v>
      </c>
      <c r="G41" s="5">
        <f t="shared" si="3"/>
        <v>0</v>
      </c>
      <c r="H41" s="24">
        <f t="shared" si="4"/>
        <v>0</v>
      </c>
    </row>
    <row r="42" spans="3:8" x14ac:dyDescent="0.35">
      <c r="C42" s="24">
        <f t="shared" si="5"/>
        <v>305</v>
      </c>
      <c r="D42" s="5">
        <f t="shared" si="0"/>
        <v>0</v>
      </c>
      <c r="E42" s="5">
        <f t="shared" si="1"/>
        <v>55</v>
      </c>
      <c r="F42" s="5">
        <f t="shared" si="2"/>
        <v>-60</v>
      </c>
      <c r="G42" s="5">
        <f t="shared" si="3"/>
        <v>10</v>
      </c>
      <c r="H42" s="24">
        <f t="shared" si="4"/>
        <v>5</v>
      </c>
    </row>
    <row r="43" spans="3:8" x14ac:dyDescent="0.35">
      <c r="C43" s="24">
        <f t="shared" si="5"/>
        <v>310</v>
      </c>
      <c r="D43" s="5">
        <f t="shared" si="0"/>
        <v>0</v>
      </c>
      <c r="E43" s="5">
        <f t="shared" si="1"/>
        <v>60</v>
      </c>
      <c r="F43" s="5">
        <f t="shared" si="2"/>
        <v>-70</v>
      </c>
      <c r="G43" s="5">
        <f t="shared" si="3"/>
        <v>20</v>
      </c>
      <c r="H43" s="24">
        <f t="shared" si="4"/>
        <v>10</v>
      </c>
    </row>
    <row r="44" spans="3:8" x14ac:dyDescent="0.35">
      <c r="C44" s="24">
        <f t="shared" si="5"/>
        <v>315</v>
      </c>
      <c r="D44" s="5">
        <f t="shared" si="0"/>
        <v>0</v>
      </c>
      <c r="E44" s="5">
        <f t="shared" si="1"/>
        <v>65</v>
      </c>
      <c r="F44" s="5">
        <f t="shared" si="2"/>
        <v>-80</v>
      </c>
      <c r="G44" s="5">
        <f t="shared" si="3"/>
        <v>30</v>
      </c>
      <c r="H44" s="24">
        <f t="shared" si="4"/>
        <v>15</v>
      </c>
    </row>
    <row r="45" spans="3:8" x14ac:dyDescent="0.35">
      <c r="C45" s="24">
        <f t="shared" si="5"/>
        <v>320</v>
      </c>
      <c r="D45" s="5">
        <f t="shared" si="0"/>
        <v>0</v>
      </c>
      <c r="E45" s="5">
        <f t="shared" si="1"/>
        <v>70</v>
      </c>
      <c r="F45" s="5">
        <f t="shared" si="2"/>
        <v>-90</v>
      </c>
      <c r="G45" s="5">
        <f t="shared" si="3"/>
        <v>40</v>
      </c>
      <c r="H45" s="24">
        <f t="shared" si="4"/>
        <v>20</v>
      </c>
    </row>
    <row r="46" spans="3:8" x14ac:dyDescent="0.35">
      <c r="C46" s="24">
        <f t="shared" si="5"/>
        <v>325</v>
      </c>
      <c r="D46" s="5">
        <f t="shared" si="0"/>
        <v>0</v>
      </c>
      <c r="E46" s="5">
        <f t="shared" si="1"/>
        <v>75</v>
      </c>
      <c r="F46" s="5">
        <f t="shared" si="2"/>
        <v>-100</v>
      </c>
      <c r="G46" s="5">
        <f t="shared" si="3"/>
        <v>50</v>
      </c>
      <c r="H46" s="24">
        <f t="shared" si="4"/>
        <v>25</v>
      </c>
    </row>
    <row r="47" spans="3:8" x14ac:dyDescent="0.35">
      <c r="C47" s="24">
        <f t="shared" si="5"/>
        <v>330</v>
      </c>
      <c r="D47" s="5">
        <f t="shared" si="0"/>
        <v>0</v>
      </c>
      <c r="E47" s="5">
        <f t="shared" si="1"/>
        <v>80</v>
      </c>
      <c r="F47" s="5">
        <f t="shared" si="2"/>
        <v>-110</v>
      </c>
      <c r="G47" s="5">
        <f t="shared" si="3"/>
        <v>60</v>
      </c>
      <c r="H47" s="24">
        <f t="shared" si="4"/>
        <v>30</v>
      </c>
    </row>
    <row r="48" spans="3:8" x14ac:dyDescent="0.35">
      <c r="C48" s="24">
        <f t="shared" si="5"/>
        <v>335</v>
      </c>
      <c r="D48" s="5">
        <f t="shared" si="0"/>
        <v>0</v>
      </c>
      <c r="E48" s="5">
        <f t="shared" si="1"/>
        <v>85</v>
      </c>
      <c r="F48" s="5">
        <f t="shared" si="2"/>
        <v>-120</v>
      </c>
      <c r="G48" s="5">
        <f t="shared" si="3"/>
        <v>70</v>
      </c>
      <c r="H48" s="24">
        <f t="shared" si="4"/>
        <v>35</v>
      </c>
    </row>
    <row r="49" spans="3:8" x14ac:dyDescent="0.35">
      <c r="C49" s="24">
        <f t="shared" si="5"/>
        <v>340</v>
      </c>
      <c r="D49" s="5">
        <f t="shared" si="0"/>
        <v>0</v>
      </c>
      <c r="E49" s="5">
        <f t="shared" si="1"/>
        <v>90</v>
      </c>
      <c r="F49" s="5">
        <f t="shared" si="2"/>
        <v>-130</v>
      </c>
      <c r="G49" s="5">
        <f t="shared" si="3"/>
        <v>80</v>
      </c>
      <c r="H49" s="24">
        <f t="shared" si="4"/>
        <v>40</v>
      </c>
    </row>
    <row r="50" spans="3:8" x14ac:dyDescent="0.35">
      <c r="C50" s="24">
        <f t="shared" si="5"/>
        <v>345</v>
      </c>
      <c r="D50" s="5">
        <f t="shared" si="0"/>
        <v>0</v>
      </c>
      <c r="E50" s="5">
        <f t="shared" si="1"/>
        <v>95</v>
      </c>
      <c r="F50" s="5">
        <f t="shared" si="2"/>
        <v>-140</v>
      </c>
      <c r="G50" s="5">
        <f t="shared" si="3"/>
        <v>90</v>
      </c>
      <c r="H50" s="24">
        <f t="shared" si="4"/>
        <v>45</v>
      </c>
    </row>
    <row r="51" spans="3:8" x14ac:dyDescent="0.35">
      <c r="C51" s="24">
        <f>C50+5</f>
        <v>350</v>
      </c>
      <c r="D51" s="5">
        <f t="shared" si="0"/>
        <v>0</v>
      </c>
      <c r="E51" s="5">
        <f t="shared" si="1"/>
        <v>100</v>
      </c>
      <c r="F51" s="5">
        <f t="shared" si="2"/>
        <v>-150</v>
      </c>
      <c r="G51" s="5">
        <f t="shared" si="3"/>
        <v>100</v>
      </c>
      <c r="H51" s="24">
        <f t="shared" si="4"/>
        <v>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Solutions &gt;</vt:lpstr>
      <vt:lpstr>Set 8</vt:lpstr>
      <vt:lpstr>Set 8 extra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Marques, G.</dc:creator>
  <cp:lastModifiedBy>Martijn Boons</cp:lastModifiedBy>
  <dcterms:created xsi:type="dcterms:W3CDTF">2021-09-12T21:15:28Z</dcterms:created>
  <dcterms:modified xsi:type="dcterms:W3CDTF">2025-01-07T14:00:13Z</dcterms:modified>
</cp:coreProperties>
</file>