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rancisco\Dropbox\Teaching\Entrepreneurial Finance\Lectures 2020\23\"/>
    </mc:Choice>
  </mc:AlternateContent>
  <bookViews>
    <workbookView xWindow="0" yWindow="0" windowWidth="23040" windowHeight="10452"/>
  </bookViews>
  <sheets>
    <sheet name="Answer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8" i="1" l="1"/>
  <c r="B37" i="1"/>
  <c r="B36" i="1"/>
  <c r="L13" i="1"/>
  <c r="D12" i="1"/>
  <c r="L11" i="1"/>
  <c r="K10" i="1"/>
  <c r="J10" i="1"/>
  <c r="I10" i="1"/>
  <c r="H10" i="1"/>
  <c r="G10" i="1"/>
  <c r="F10" i="1"/>
  <c r="E10" i="1"/>
  <c r="D10" i="1"/>
  <c r="C10" i="1"/>
  <c r="B10" i="1"/>
  <c r="C9" i="1"/>
  <c r="D9" i="1" s="1"/>
  <c r="E9" i="1" s="1"/>
  <c r="F9" i="1" s="1"/>
  <c r="G9" i="1" s="1"/>
  <c r="H9" i="1" s="1"/>
  <c r="I9" i="1" s="1"/>
  <c r="J9" i="1" s="1"/>
  <c r="K9" i="1" s="1"/>
  <c r="B7" i="1"/>
  <c r="K12" i="1" s="1"/>
  <c r="F6" i="1"/>
  <c r="F5" i="1"/>
  <c r="F4" i="1"/>
  <c r="F3" i="1"/>
  <c r="J14" i="1" l="1"/>
  <c r="F14" i="1"/>
  <c r="B14" i="1"/>
  <c r="I14" i="1"/>
  <c r="E14" i="1"/>
  <c r="H12" i="1"/>
  <c r="C14" i="1"/>
  <c r="K14" i="1"/>
  <c r="B20" i="1"/>
  <c r="C12" i="1"/>
  <c r="D14" i="1"/>
  <c r="G14" i="1"/>
  <c r="J12" i="1"/>
  <c r="F12" i="1"/>
  <c r="B12" i="1"/>
  <c r="I12" i="1"/>
  <c r="E12" i="1"/>
  <c r="L10" i="1"/>
  <c r="G12" i="1"/>
  <c r="H14" i="1"/>
  <c r="C20" i="1" l="1"/>
  <c r="L12" i="1"/>
  <c r="K16" i="1"/>
  <c r="I16" i="1"/>
  <c r="B24" i="1"/>
  <c r="B21" i="1"/>
  <c r="C21" i="1" s="1"/>
  <c r="D21" i="1" s="1"/>
  <c r="E21" i="1" s="1"/>
  <c r="F21" i="1" s="1"/>
  <c r="G21" i="1" s="1"/>
  <c r="H21" i="1" s="1"/>
  <c r="I21" i="1" s="1"/>
  <c r="J21" i="1" s="1"/>
  <c r="K21" i="1" s="1"/>
  <c r="L21" i="1" s="1"/>
  <c r="B16" i="1"/>
  <c r="L14" i="1"/>
  <c r="B17" i="1" s="1"/>
  <c r="H16" i="1"/>
  <c r="D16" i="1"/>
  <c r="C16" i="1"/>
  <c r="F16" i="1"/>
  <c r="G16" i="1"/>
  <c r="E16" i="1"/>
  <c r="J16" i="1"/>
  <c r="B18" i="1" l="1"/>
  <c r="L16" i="1"/>
  <c r="B25" i="1"/>
  <c r="C23" i="1"/>
  <c r="D24" i="1" s="1"/>
  <c r="D25" i="1" s="1"/>
  <c r="D20" i="1"/>
  <c r="B23" i="1"/>
  <c r="C24" i="1" s="1"/>
  <c r="C25" i="1" s="1"/>
  <c r="B28" i="1" l="1"/>
  <c r="B26" i="1"/>
  <c r="C28" i="1"/>
  <c r="C29" i="1" s="1"/>
  <c r="C26" i="1"/>
  <c r="D23" i="1"/>
  <c r="E24" i="1" s="1"/>
  <c r="E25" i="1" s="1"/>
  <c r="E20" i="1"/>
  <c r="D28" i="1"/>
  <c r="D29" i="1" s="1"/>
  <c r="D26" i="1"/>
  <c r="F20" i="1" l="1"/>
  <c r="E23" i="1"/>
  <c r="F24" i="1" s="1"/>
  <c r="F25" i="1" s="1"/>
  <c r="E28" i="1"/>
  <c r="E29" i="1" s="1"/>
  <c r="E26" i="1"/>
  <c r="B29" i="1"/>
  <c r="F28" i="1" l="1"/>
  <c r="F26" i="1"/>
  <c r="F23" i="1"/>
  <c r="G24" i="1" s="1"/>
  <c r="G25" i="1" s="1"/>
  <c r="G20" i="1"/>
  <c r="G28" i="1" l="1"/>
  <c r="G29" i="1" s="1"/>
  <c r="G26" i="1"/>
  <c r="F29" i="1"/>
  <c r="G23" i="1"/>
  <c r="H24" i="1" s="1"/>
  <c r="H25" i="1" s="1"/>
  <c r="H20" i="1"/>
  <c r="H23" i="1" l="1"/>
  <c r="I24" i="1" s="1"/>
  <c r="I25" i="1" s="1"/>
  <c r="I20" i="1"/>
  <c r="H28" i="1"/>
  <c r="H26" i="1"/>
  <c r="H29" i="1" l="1"/>
  <c r="J20" i="1"/>
  <c r="I23" i="1"/>
  <c r="J24" i="1" s="1"/>
  <c r="J25" i="1" s="1"/>
  <c r="I28" i="1"/>
  <c r="I29" i="1" s="1"/>
  <c r="I26" i="1"/>
  <c r="J28" i="1" l="1"/>
  <c r="J29" i="1" s="1"/>
  <c r="J26" i="1"/>
  <c r="J23" i="1"/>
  <c r="K24" i="1" s="1"/>
  <c r="K20" i="1"/>
  <c r="K25" i="1" l="1"/>
  <c r="L24" i="1"/>
  <c r="K23" i="1"/>
  <c r="L20" i="1"/>
  <c r="K28" i="1" l="1"/>
  <c r="K26" i="1"/>
  <c r="L26" i="1" s="1"/>
  <c r="B30" i="1" s="1"/>
  <c r="L25" i="1"/>
  <c r="K29" i="1" l="1"/>
  <c r="L28" i="1"/>
  <c r="B31" i="1" l="1"/>
  <c r="L29" i="1"/>
</calcChain>
</file>

<file path=xl/sharedStrings.xml><?xml version="1.0" encoding="utf-8"?>
<sst xmlns="http://schemas.openxmlformats.org/spreadsheetml/2006/main" count="38" uniqueCount="37">
  <si>
    <t>Comitted capital</t>
  </si>
  <si>
    <t>Portfolio</t>
  </si>
  <si>
    <t>Mangement fees - investment period</t>
  </si>
  <si>
    <t>Write-offs</t>
  </si>
  <si>
    <t>Mangement fees - harvest period</t>
  </si>
  <si>
    <t>1X</t>
  </si>
  <si>
    <t>Carried interest</t>
  </si>
  <si>
    <t>8X</t>
  </si>
  <si>
    <t>Fund life (years)</t>
  </si>
  <si>
    <t>Total proceeds</t>
  </si>
  <si>
    <t>Total invested capital</t>
  </si>
  <si>
    <t>Total</t>
  </si>
  <si>
    <t>Management fee</t>
  </si>
  <si>
    <t>Capital invested %</t>
  </si>
  <si>
    <t>Capital invested</t>
  </si>
  <si>
    <t>Distributions %</t>
  </si>
  <si>
    <t>Distributions</t>
  </si>
  <si>
    <t>Gross cash flow (exc. fees)</t>
  </si>
  <si>
    <t>Gross multiple</t>
  </si>
  <si>
    <t>Gross IRR</t>
  </si>
  <si>
    <t>Contributed capital</t>
  </si>
  <si>
    <t>Cumulative distributions</t>
  </si>
  <si>
    <t>Amount owed to LPs before carry</t>
  </si>
  <si>
    <t>Amount subject to carry</t>
  </si>
  <si>
    <t>GP carried interest</t>
  </si>
  <si>
    <t>Distributions to LPs</t>
  </si>
  <si>
    <t>Cash flow to GP</t>
  </si>
  <si>
    <t>Cash flow to LP</t>
  </si>
  <si>
    <t>Net multiple to LP</t>
  </si>
  <si>
    <t>Net IRR to LP</t>
  </si>
  <si>
    <t>Question 1. b)</t>
  </si>
  <si>
    <t>Additional proceeds</t>
  </si>
  <si>
    <t>Net multiple</t>
  </si>
  <si>
    <t>Question 2.</t>
  </si>
  <si>
    <t>a) 20-26</t>
  </si>
  <si>
    <t>b) 25-26</t>
  </si>
  <si>
    <t>c) deal will not happen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</si>
</sst>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#,##0.0"/>
    <numFmt numFmtId="165" formatCode="0.0"/>
    <numFmt numFmtId="166" formatCode="0.0%"/>
    <numFmt numFmtId="167" formatCode="0.00000000000000%"/>
    <numFmt numFmtId="168" formatCode="0.00000%"/>
  </numFmts>
  <fonts count="3" x14ac:knownFonts="1">
    <font>
      <sz val="10"/>
      <name val="Arial"/>
      <family val="2"/>
    </font>
    <font>
      <b/>
      <sz val="10"/>
      <name val="Arial"/>
      <family val="2"/>
    </font>
    <font>
      <sz val="10"/>
      <color indexed="12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3" fontId="2" fillId="0" borderId="0" xfId="0" applyNumberFormat="1" applyFont="1"/>
    <xf numFmtId="0" fontId="1" fillId="0" borderId="1" xfId="0" applyFont="1" applyBorder="1"/>
    <xf numFmtId="0" fontId="0" fillId="0" borderId="1" xfId="0" applyBorder="1"/>
    <xf numFmtId="10" fontId="2" fillId="0" borderId="0" xfId="0" applyNumberFormat="1" applyFont="1"/>
    <xf numFmtId="9" fontId="2" fillId="0" borderId="0" xfId="0" applyNumberFormat="1" applyFont="1"/>
    <xf numFmtId="0" fontId="2" fillId="0" borderId="0" xfId="0" applyFont="1"/>
    <xf numFmtId="3" fontId="0" fillId="0" borderId="0" xfId="0" applyNumberFormat="1"/>
    <xf numFmtId="0" fontId="1" fillId="0" borderId="1" xfId="0" applyFont="1" applyBorder="1" applyAlignment="1">
      <alignment horizontal="right"/>
    </xf>
    <xf numFmtId="164" fontId="0" fillId="0" borderId="0" xfId="0" applyNumberFormat="1"/>
    <xf numFmtId="9" fontId="0" fillId="0" borderId="0" xfId="0" applyNumberFormat="1"/>
    <xf numFmtId="2" fontId="0" fillId="0" borderId="0" xfId="0" applyNumberFormat="1"/>
    <xf numFmtId="165" fontId="0" fillId="0" borderId="0" xfId="0" applyNumberFormat="1"/>
    <xf numFmtId="166" fontId="0" fillId="0" borderId="0" xfId="0" applyNumberFormat="1"/>
    <xf numFmtId="0" fontId="0" fillId="0" borderId="0" xfId="0" applyAlignment="1">
      <alignment horizontal="right"/>
    </xf>
    <xf numFmtId="0" fontId="1" fillId="0" borderId="0" xfId="0" applyFont="1" applyAlignment="1">
      <alignment horizontal="left"/>
    </xf>
    <xf numFmtId="167" fontId="0" fillId="0" borderId="0" xfId="0" applyNumberFormat="1"/>
    <xf numFmtId="168" fontId="0" fillId="0" borderId="0" xfId="0" applyNumberFormat="1"/>
    <xf numFmtId="1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44"/>
  <sheetViews>
    <sheetView showGridLines="0" tabSelected="1" workbookViewId="0"/>
  </sheetViews>
  <sheetFormatPr defaultRowHeight="13.2" x14ac:dyDescent="0.25"/>
  <cols>
    <col min="1" max="1" width="34.88671875" bestFit="1" customWidth="1"/>
  </cols>
  <sheetData>
    <row r="2" spans="1:12" x14ac:dyDescent="0.25">
      <c r="A2" s="1" t="s">
        <v>0</v>
      </c>
      <c r="B2" s="2">
        <v>250</v>
      </c>
      <c r="D2" s="3" t="s">
        <v>1</v>
      </c>
      <c r="E2" s="4"/>
      <c r="F2" s="4"/>
      <c r="G2" s="4"/>
    </row>
    <row r="3" spans="1:12" x14ac:dyDescent="0.25">
      <c r="A3" s="1" t="s">
        <v>2</v>
      </c>
      <c r="B3" s="5">
        <v>2.5000000000000001E-2</v>
      </c>
      <c r="D3" s="1" t="s">
        <v>3</v>
      </c>
      <c r="F3" s="6">
        <f>1/3</f>
        <v>0.33333333333333331</v>
      </c>
      <c r="G3" s="7">
        <v>0</v>
      </c>
    </row>
    <row r="4" spans="1:12" x14ac:dyDescent="0.25">
      <c r="A4" s="1" t="s">
        <v>4</v>
      </c>
      <c r="B4" s="5">
        <v>1.4999999999999999E-2</v>
      </c>
      <c r="D4" s="1" t="s">
        <v>5</v>
      </c>
      <c r="F4" s="6">
        <f>1/3</f>
        <v>0.33333333333333331</v>
      </c>
      <c r="G4" s="7">
        <v>1</v>
      </c>
    </row>
    <row r="5" spans="1:12" x14ac:dyDescent="0.25">
      <c r="A5" s="1" t="s">
        <v>6</v>
      </c>
      <c r="B5" s="6">
        <v>0.2</v>
      </c>
      <c r="D5" s="1" t="s">
        <v>7</v>
      </c>
      <c r="F5" s="6">
        <f>1/3</f>
        <v>0.33333333333333331</v>
      </c>
      <c r="G5" s="7">
        <v>8</v>
      </c>
    </row>
    <row r="6" spans="1:12" x14ac:dyDescent="0.25">
      <c r="A6" s="1" t="s">
        <v>8</v>
      </c>
      <c r="B6" s="7">
        <v>10</v>
      </c>
      <c r="D6" s="1" t="s">
        <v>9</v>
      </c>
      <c r="F6" s="8">
        <f>(F3*G3+F4*G4+G5*F5)*B7</f>
        <v>600</v>
      </c>
    </row>
    <row r="7" spans="1:12" x14ac:dyDescent="0.25">
      <c r="A7" s="1" t="s">
        <v>10</v>
      </c>
      <c r="B7" s="8">
        <f>B2*(1-B3*B6/2-B4*B6/2)</f>
        <v>200</v>
      </c>
    </row>
    <row r="9" spans="1:12" x14ac:dyDescent="0.25">
      <c r="B9" s="9">
        <v>1</v>
      </c>
      <c r="C9" s="9">
        <f>B9+1</f>
        <v>2</v>
      </c>
      <c r="D9" s="9">
        <f t="shared" ref="D9:K9" si="0">C9+1</f>
        <v>3</v>
      </c>
      <c r="E9" s="9">
        <f t="shared" si="0"/>
        <v>4</v>
      </c>
      <c r="F9" s="9">
        <f t="shared" si="0"/>
        <v>5</v>
      </c>
      <c r="G9" s="9">
        <f t="shared" si="0"/>
        <v>6</v>
      </c>
      <c r="H9" s="9">
        <f t="shared" si="0"/>
        <v>7</v>
      </c>
      <c r="I9" s="9">
        <f t="shared" si="0"/>
        <v>8</v>
      </c>
      <c r="J9" s="9">
        <f t="shared" si="0"/>
        <v>9</v>
      </c>
      <c r="K9" s="9">
        <f t="shared" si="0"/>
        <v>10</v>
      </c>
      <c r="L9" s="9" t="s">
        <v>11</v>
      </c>
    </row>
    <row r="10" spans="1:12" x14ac:dyDescent="0.25">
      <c r="A10" s="1" t="s">
        <v>12</v>
      </c>
      <c r="B10" s="10">
        <f>$B$3*$B$2</f>
        <v>6.25</v>
      </c>
      <c r="C10" s="10">
        <f t="shared" ref="C10:F10" si="1">$B$3*$B$2</f>
        <v>6.25</v>
      </c>
      <c r="D10" s="10">
        <f t="shared" si="1"/>
        <v>6.25</v>
      </c>
      <c r="E10" s="10">
        <f t="shared" si="1"/>
        <v>6.25</v>
      </c>
      <c r="F10" s="10">
        <f t="shared" si="1"/>
        <v>6.25</v>
      </c>
      <c r="G10" s="10">
        <f>$B$4*$B$2</f>
        <v>3.75</v>
      </c>
      <c r="H10" s="10">
        <f t="shared" ref="H10:K10" si="2">$B$4*$B$2</f>
        <v>3.75</v>
      </c>
      <c r="I10" s="10">
        <f t="shared" si="2"/>
        <v>3.75</v>
      </c>
      <c r="J10" s="10">
        <f t="shared" si="2"/>
        <v>3.75</v>
      </c>
      <c r="K10" s="10">
        <f t="shared" si="2"/>
        <v>3.75</v>
      </c>
      <c r="L10" s="10">
        <f>SUM(B10:K10)</f>
        <v>50</v>
      </c>
    </row>
    <row r="11" spans="1:12" x14ac:dyDescent="0.25">
      <c r="A11" s="1" t="s">
        <v>13</v>
      </c>
      <c r="B11" s="6">
        <v>0.2</v>
      </c>
      <c r="C11" s="6">
        <v>0.2</v>
      </c>
      <c r="D11" s="6">
        <v>0.2</v>
      </c>
      <c r="E11" s="6">
        <v>0.2</v>
      </c>
      <c r="F11" s="6">
        <v>0.2</v>
      </c>
      <c r="G11" s="7"/>
      <c r="H11" s="7"/>
      <c r="I11" s="7"/>
      <c r="J11" s="7"/>
      <c r="K11" s="7"/>
      <c r="L11" s="11">
        <f>SUM(B11:K11)</f>
        <v>1</v>
      </c>
    </row>
    <row r="12" spans="1:12" x14ac:dyDescent="0.25">
      <c r="A12" s="1" t="s">
        <v>14</v>
      </c>
      <c r="B12" s="8">
        <f>$B$7*B11</f>
        <v>40</v>
      </c>
      <c r="C12" s="8">
        <f t="shared" ref="C12:K12" si="3">$B$7*C11</f>
        <v>40</v>
      </c>
      <c r="D12" s="8">
        <f t="shared" si="3"/>
        <v>40</v>
      </c>
      <c r="E12" s="8">
        <f t="shared" si="3"/>
        <v>40</v>
      </c>
      <c r="F12" s="8">
        <f t="shared" si="3"/>
        <v>40</v>
      </c>
      <c r="G12" s="8">
        <f t="shared" si="3"/>
        <v>0</v>
      </c>
      <c r="H12" s="8">
        <f t="shared" si="3"/>
        <v>0</v>
      </c>
      <c r="I12" s="8">
        <f t="shared" si="3"/>
        <v>0</v>
      </c>
      <c r="J12" s="8">
        <f t="shared" si="3"/>
        <v>0</v>
      </c>
      <c r="K12" s="8">
        <f t="shared" si="3"/>
        <v>0</v>
      </c>
      <c r="L12" s="8">
        <f>SUM(B12:K12)</f>
        <v>200</v>
      </c>
    </row>
    <row r="13" spans="1:12" x14ac:dyDescent="0.25">
      <c r="A13" s="1" t="s">
        <v>15</v>
      </c>
      <c r="B13" s="7"/>
      <c r="C13" s="6"/>
      <c r="D13" s="6"/>
      <c r="E13" s="6"/>
      <c r="F13" s="6"/>
      <c r="G13" s="6">
        <v>0.2</v>
      </c>
      <c r="H13" s="6">
        <v>0.2</v>
      </c>
      <c r="I13" s="6">
        <v>0.2</v>
      </c>
      <c r="J13" s="6">
        <v>0.2</v>
      </c>
      <c r="K13" s="6">
        <v>0.2</v>
      </c>
      <c r="L13" s="11">
        <f>SUM(B13:K13)</f>
        <v>1</v>
      </c>
    </row>
    <row r="14" spans="1:12" x14ac:dyDescent="0.25">
      <c r="A14" s="1" t="s">
        <v>16</v>
      </c>
      <c r="B14" s="8">
        <f t="shared" ref="B14:K14" si="4">B13*$F$6</f>
        <v>0</v>
      </c>
      <c r="C14" s="8">
        <f t="shared" si="4"/>
        <v>0</v>
      </c>
      <c r="D14" s="8">
        <f t="shared" si="4"/>
        <v>0</v>
      </c>
      <c r="E14" s="8">
        <f t="shared" si="4"/>
        <v>0</v>
      </c>
      <c r="F14" s="8">
        <f t="shared" si="4"/>
        <v>0</v>
      </c>
      <c r="G14" s="8">
        <f t="shared" si="4"/>
        <v>120</v>
      </c>
      <c r="H14" s="8">
        <f t="shared" si="4"/>
        <v>120</v>
      </c>
      <c r="I14" s="8">
        <f t="shared" si="4"/>
        <v>120</v>
      </c>
      <c r="J14" s="8">
        <f t="shared" si="4"/>
        <v>120</v>
      </c>
      <c r="K14" s="8">
        <f t="shared" si="4"/>
        <v>120</v>
      </c>
      <c r="L14" s="8">
        <f>SUM(B14:K14)</f>
        <v>600</v>
      </c>
    </row>
    <row r="15" spans="1:12" x14ac:dyDescent="0.25">
      <c r="A15" s="1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</row>
    <row r="16" spans="1:12" x14ac:dyDescent="0.25">
      <c r="A16" s="1" t="s">
        <v>17</v>
      </c>
      <c r="B16" s="8">
        <f>B14-B12</f>
        <v>-40</v>
      </c>
      <c r="C16" s="8">
        <f t="shared" ref="C16:K16" si="5">C14-C12</f>
        <v>-40</v>
      </c>
      <c r="D16" s="8">
        <f t="shared" si="5"/>
        <v>-40</v>
      </c>
      <c r="E16" s="8">
        <f t="shared" si="5"/>
        <v>-40</v>
      </c>
      <c r="F16" s="8">
        <f t="shared" si="5"/>
        <v>-40</v>
      </c>
      <c r="G16" s="8">
        <f t="shared" si="5"/>
        <v>120</v>
      </c>
      <c r="H16" s="8">
        <f t="shared" si="5"/>
        <v>120</v>
      </c>
      <c r="I16" s="8">
        <f t="shared" si="5"/>
        <v>120</v>
      </c>
      <c r="J16" s="8">
        <f t="shared" si="5"/>
        <v>120</v>
      </c>
      <c r="K16" s="8">
        <f t="shared" si="5"/>
        <v>120</v>
      </c>
      <c r="L16" s="8">
        <f>SUM(B16:K16)</f>
        <v>400</v>
      </c>
    </row>
    <row r="17" spans="1:14" x14ac:dyDescent="0.25">
      <c r="A17" s="1" t="s">
        <v>18</v>
      </c>
      <c r="B17" s="12">
        <f>L14/B7</f>
        <v>3</v>
      </c>
      <c r="C17" s="13"/>
      <c r="D17" s="13"/>
      <c r="E17" s="13"/>
      <c r="F17" s="13"/>
      <c r="G17" s="13"/>
      <c r="H17" s="13"/>
      <c r="I17" s="13"/>
      <c r="J17" s="13"/>
      <c r="K17" s="13"/>
      <c r="L17" s="13"/>
    </row>
    <row r="18" spans="1:14" x14ac:dyDescent="0.25">
      <c r="A18" s="1" t="s">
        <v>19</v>
      </c>
      <c r="B18" s="14">
        <f>IRR(B16:K16)</f>
        <v>0.24573093961551584</v>
      </c>
    </row>
    <row r="19" spans="1:14" x14ac:dyDescent="0.25">
      <c r="A19" s="1"/>
      <c r="B19" s="11"/>
    </row>
    <row r="20" spans="1:14" x14ac:dyDescent="0.25">
      <c r="A20" s="1" t="s">
        <v>20</v>
      </c>
      <c r="B20" s="8">
        <f>B10+B12</f>
        <v>46.25</v>
      </c>
      <c r="C20" s="8">
        <f>B20+C10+C12</f>
        <v>92.5</v>
      </c>
      <c r="D20" s="8">
        <f t="shared" ref="D20:K20" si="6">C20+D10+D12</f>
        <v>138.75</v>
      </c>
      <c r="E20" s="8">
        <f t="shared" si="6"/>
        <v>185</v>
      </c>
      <c r="F20" s="8">
        <f t="shared" si="6"/>
        <v>231.25</v>
      </c>
      <c r="G20" s="8">
        <f>F20+G10+G12</f>
        <v>235</v>
      </c>
      <c r="H20" s="8">
        <f t="shared" si="6"/>
        <v>238.75</v>
      </c>
      <c r="I20" s="8">
        <f t="shared" si="6"/>
        <v>242.5</v>
      </c>
      <c r="J20" s="8">
        <f t="shared" si="6"/>
        <v>246.25</v>
      </c>
      <c r="K20" s="8">
        <f t="shared" si="6"/>
        <v>250</v>
      </c>
      <c r="L20" s="8">
        <f>K20</f>
        <v>250</v>
      </c>
    </row>
    <row r="21" spans="1:14" x14ac:dyDescent="0.25">
      <c r="A21" s="1" t="s">
        <v>21</v>
      </c>
      <c r="B21" s="8">
        <f>B14</f>
        <v>0</v>
      </c>
      <c r="C21" s="8">
        <f>B21+C14</f>
        <v>0</v>
      </c>
      <c r="D21" s="8">
        <f t="shared" ref="D21:K21" si="7">C21+D14</f>
        <v>0</v>
      </c>
      <c r="E21" s="8">
        <f t="shared" si="7"/>
        <v>0</v>
      </c>
      <c r="F21" s="8">
        <f t="shared" si="7"/>
        <v>0</v>
      </c>
      <c r="G21" s="8">
        <f t="shared" si="7"/>
        <v>120</v>
      </c>
      <c r="H21" s="8">
        <f t="shared" si="7"/>
        <v>240</v>
      </c>
      <c r="I21" s="8">
        <f t="shared" si="7"/>
        <v>360</v>
      </c>
      <c r="J21" s="8">
        <f t="shared" si="7"/>
        <v>480</v>
      </c>
      <c r="K21" s="8">
        <f t="shared" si="7"/>
        <v>600</v>
      </c>
      <c r="L21" s="8">
        <f>K21</f>
        <v>600</v>
      </c>
    </row>
    <row r="22" spans="1:14" x14ac:dyDescent="0.25">
      <c r="A22" s="1"/>
      <c r="I22" s="10"/>
      <c r="J22" s="10"/>
      <c r="K22" s="10"/>
    </row>
    <row r="23" spans="1:14" x14ac:dyDescent="0.25">
      <c r="A23" s="1" t="s">
        <v>22</v>
      </c>
      <c r="B23" s="10">
        <f t="shared" ref="B23:K23" si="8">MAX(0,B20-B21)</f>
        <v>46.25</v>
      </c>
      <c r="C23" s="10">
        <f t="shared" si="8"/>
        <v>92.5</v>
      </c>
      <c r="D23" s="10">
        <f t="shared" si="8"/>
        <v>138.75</v>
      </c>
      <c r="E23" s="10">
        <f t="shared" si="8"/>
        <v>185</v>
      </c>
      <c r="F23" s="10">
        <f t="shared" si="8"/>
        <v>231.25</v>
      </c>
      <c r="G23" s="10">
        <f t="shared" si="8"/>
        <v>115</v>
      </c>
      <c r="H23" s="10">
        <f t="shared" si="8"/>
        <v>0</v>
      </c>
      <c r="I23" s="10">
        <f t="shared" si="8"/>
        <v>0</v>
      </c>
      <c r="J23" s="10">
        <f t="shared" si="8"/>
        <v>0</v>
      </c>
      <c r="K23" s="10">
        <f t="shared" si="8"/>
        <v>0</v>
      </c>
      <c r="L23" s="10"/>
      <c r="M23" s="15"/>
    </row>
    <row r="24" spans="1:14" x14ac:dyDescent="0.25">
      <c r="A24" s="1" t="s">
        <v>23</v>
      </c>
      <c r="B24" s="10">
        <f>MAX(0,B14-B10-B12)</f>
        <v>0</v>
      </c>
      <c r="C24" s="10">
        <f t="shared" ref="C24:K24" si="9">MAX(0,C14-B23-C10-C12)</f>
        <v>0</v>
      </c>
      <c r="D24" s="10">
        <f t="shared" si="9"/>
        <v>0</v>
      </c>
      <c r="E24" s="10">
        <f t="shared" si="9"/>
        <v>0</v>
      </c>
      <c r="F24" s="10">
        <f t="shared" si="9"/>
        <v>0</v>
      </c>
      <c r="G24" s="10">
        <f t="shared" si="9"/>
        <v>0</v>
      </c>
      <c r="H24" s="10">
        <f t="shared" si="9"/>
        <v>1.25</v>
      </c>
      <c r="I24" s="10">
        <f t="shared" si="9"/>
        <v>116.25</v>
      </c>
      <c r="J24" s="10">
        <f t="shared" si="9"/>
        <v>116.25</v>
      </c>
      <c r="K24" s="10">
        <f t="shared" si="9"/>
        <v>116.25</v>
      </c>
      <c r="L24" s="10">
        <f>SUM(B24:K24)</f>
        <v>350</v>
      </c>
      <c r="M24" s="8"/>
    </row>
    <row r="25" spans="1:14" x14ac:dyDescent="0.25">
      <c r="A25" s="16" t="s">
        <v>24</v>
      </c>
      <c r="B25" s="10">
        <f t="shared" ref="B25:G25" si="10">$B$5*B24</f>
        <v>0</v>
      </c>
      <c r="C25" s="10">
        <f t="shared" si="10"/>
        <v>0</v>
      </c>
      <c r="D25" s="10">
        <f t="shared" si="10"/>
        <v>0</v>
      </c>
      <c r="E25" s="10">
        <f t="shared" si="10"/>
        <v>0</v>
      </c>
      <c r="F25" s="10">
        <f t="shared" si="10"/>
        <v>0</v>
      </c>
      <c r="G25" s="10">
        <f t="shared" si="10"/>
        <v>0</v>
      </c>
      <c r="H25" s="10">
        <f>$B$5*H24</f>
        <v>0.25</v>
      </c>
      <c r="I25" s="10">
        <f t="shared" ref="I25:K25" si="11">$B$5*I24</f>
        <v>23.25</v>
      </c>
      <c r="J25" s="10">
        <f t="shared" si="11"/>
        <v>23.25</v>
      </c>
      <c r="K25" s="10">
        <f t="shared" si="11"/>
        <v>23.25</v>
      </c>
      <c r="L25" s="10">
        <f>SUM(B25:K25)</f>
        <v>70</v>
      </c>
    </row>
    <row r="26" spans="1:14" x14ac:dyDescent="0.25">
      <c r="A26" s="16" t="s">
        <v>25</v>
      </c>
      <c r="B26" s="10">
        <f t="shared" ref="B26:K26" si="12">B14-B25</f>
        <v>0</v>
      </c>
      <c r="C26" s="10">
        <f t="shared" si="12"/>
        <v>0</v>
      </c>
      <c r="D26" s="10">
        <f t="shared" si="12"/>
        <v>0</v>
      </c>
      <c r="E26" s="10">
        <f t="shared" si="12"/>
        <v>0</v>
      </c>
      <c r="F26" s="10">
        <f t="shared" si="12"/>
        <v>0</v>
      </c>
      <c r="G26" s="10">
        <f t="shared" si="12"/>
        <v>120</v>
      </c>
      <c r="H26" s="10">
        <f t="shared" si="12"/>
        <v>119.75</v>
      </c>
      <c r="I26" s="10">
        <f t="shared" si="12"/>
        <v>96.75</v>
      </c>
      <c r="J26" s="10">
        <f t="shared" si="12"/>
        <v>96.75</v>
      </c>
      <c r="K26" s="10">
        <f t="shared" si="12"/>
        <v>96.75</v>
      </c>
      <c r="L26" s="10">
        <f>SUM(B26:K26)</f>
        <v>530</v>
      </c>
    </row>
    <row r="27" spans="1:14" x14ac:dyDescent="0.25"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</row>
    <row r="28" spans="1:14" x14ac:dyDescent="0.25">
      <c r="A28" s="16" t="s">
        <v>26</v>
      </c>
      <c r="B28" s="10">
        <f t="shared" ref="B28:K28" si="13">B10+B25</f>
        <v>6.25</v>
      </c>
      <c r="C28" s="10">
        <f t="shared" si="13"/>
        <v>6.25</v>
      </c>
      <c r="D28" s="10">
        <f t="shared" si="13"/>
        <v>6.25</v>
      </c>
      <c r="E28" s="10">
        <f t="shared" si="13"/>
        <v>6.25</v>
      </c>
      <c r="F28" s="10">
        <f t="shared" si="13"/>
        <v>6.25</v>
      </c>
      <c r="G28" s="10">
        <f t="shared" si="13"/>
        <v>3.75</v>
      </c>
      <c r="H28" s="10">
        <f t="shared" si="13"/>
        <v>4</v>
      </c>
      <c r="I28" s="10">
        <f t="shared" si="13"/>
        <v>27</v>
      </c>
      <c r="J28" s="10">
        <f t="shared" si="13"/>
        <v>27</v>
      </c>
      <c r="K28" s="10">
        <f t="shared" si="13"/>
        <v>27</v>
      </c>
      <c r="L28" s="10">
        <f>SUM(B28:K28)</f>
        <v>120</v>
      </c>
    </row>
    <row r="29" spans="1:14" x14ac:dyDescent="0.25">
      <c r="A29" s="1" t="s">
        <v>27</v>
      </c>
      <c r="B29" s="10">
        <f t="shared" ref="B29:K29" si="14">B16-B28</f>
        <v>-46.25</v>
      </c>
      <c r="C29" s="10">
        <f t="shared" si="14"/>
        <v>-46.25</v>
      </c>
      <c r="D29" s="10">
        <f t="shared" si="14"/>
        <v>-46.25</v>
      </c>
      <c r="E29" s="10">
        <f t="shared" si="14"/>
        <v>-46.25</v>
      </c>
      <c r="F29" s="10">
        <f t="shared" si="14"/>
        <v>-46.25</v>
      </c>
      <c r="G29" s="10">
        <f t="shared" si="14"/>
        <v>116.25</v>
      </c>
      <c r="H29" s="10">
        <f t="shared" si="14"/>
        <v>116</v>
      </c>
      <c r="I29" s="10">
        <f t="shared" si="14"/>
        <v>93</v>
      </c>
      <c r="J29" s="10">
        <f t="shared" si="14"/>
        <v>93</v>
      </c>
      <c r="K29" s="10">
        <f t="shared" si="14"/>
        <v>93</v>
      </c>
      <c r="L29" s="10">
        <f>SUM(B29:K29)</f>
        <v>280</v>
      </c>
    </row>
    <row r="30" spans="1:14" x14ac:dyDescent="0.25">
      <c r="A30" s="1" t="s">
        <v>28</v>
      </c>
      <c r="B30" s="12">
        <f>L26/B2</f>
        <v>2.12</v>
      </c>
    </row>
    <row r="31" spans="1:14" x14ac:dyDescent="0.25">
      <c r="A31" s="1" t="s">
        <v>29</v>
      </c>
      <c r="B31" s="14">
        <f>IRR(B29:K29)</f>
        <v>0.17717686723268367</v>
      </c>
      <c r="K31" s="13"/>
      <c r="L31" s="12"/>
    </row>
    <row r="32" spans="1:14" x14ac:dyDescent="0.25">
      <c r="N32" s="13"/>
    </row>
    <row r="33" spans="1:14" x14ac:dyDescent="0.25">
      <c r="A33" s="17"/>
      <c r="L33" s="13"/>
      <c r="N33" s="13"/>
    </row>
    <row r="35" spans="1:14" x14ac:dyDescent="0.25">
      <c r="A35" s="1" t="s">
        <v>30</v>
      </c>
    </row>
    <row r="36" spans="1:14" x14ac:dyDescent="0.25">
      <c r="A36" s="18" t="s">
        <v>31</v>
      </c>
      <c r="B36">
        <f>100*8</f>
        <v>800</v>
      </c>
    </row>
    <row r="37" spans="1:14" x14ac:dyDescent="0.25">
      <c r="A37" s="19" t="s">
        <v>18</v>
      </c>
      <c r="B37" s="10">
        <f>(L14+B36)/L12</f>
        <v>7</v>
      </c>
    </row>
    <row r="38" spans="1:14" x14ac:dyDescent="0.25">
      <c r="A38" s="17" t="s">
        <v>32</v>
      </c>
      <c r="B38">
        <f>(B36+L14-B5*(B36+L14-B2))/B2</f>
        <v>4.68</v>
      </c>
    </row>
    <row r="39" spans="1:14" x14ac:dyDescent="0.25">
      <c r="B39" s="10"/>
    </row>
    <row r="41" spans="1:14" x14ac:dyDescent="0.25">
      <c r="A41" s="1" t="s">
        <v>33</v>
      </c>
    </row>
    <row r="42" spans="1:14" x14ac:dyDescent="0.25">
      <c r="A42" t="s">
        <v>34</v>
      </c>
    </row>
    <row r="43" spans="1:14" x14ac:dyDescent="0.25">
      <c r="A43" t="s">
        <v>35</v>
      </c>
    </row>
    <row r="44" spans="1:14" x14ac:dyDescent="0.25">
      <c r="A44" t="s">
        <v>36</v>
      </c>
    </row>
  </sheetData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Answers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</dc:creator>
  <cp:lastModifiedBy>Francisco</cp:lastModifiedBy>
  <cp:lastPrinted>2020-04-20T12:45:18Z</cp:lastPrinted>
  <dcterms:created xsi:type="dcterms:W3CDTF">2020-04-14T19:09:51Z</dcterms:created>
  <dcterms:modified xsi:type="dcterms:W3CDTF">2020-04-20T12:45:26Z</dcterms:modified>
</cp:coreProperties>
</file>