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francisco.queiro\Dropbox\Teaching\Entrepreneurial Finance\Lectures 2025\6\"/>
    </mc:Choice>
  </mc:AlternateContent>
  <xr:revisionPtr revIDLastSave="0" documentId="13_ncr:1_{8CABD8FD-264E-4559-BE60-54FFF0376A32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nswers" sheetId="5" r:id="rId1"/>
    <sheet name="3-stage model" sheetId="9" r:id="rId2"/>
    <sheet name="Cap table" sheetId="10" r:id="rId3"/>
  </sheets>
  <definedNames>
    <definedName name="InitSh" localSheetId="1">#REF!</definedName>
    <definedName name="InitSh" localSheetId="2">#REF!</definedName>
    <definedName name="InitSh">#REF!</definedName>
    <definedName name="Old_Total_Shares" localSheetId="1">#REF!</definedName>
    <definedName name="Old_Total_Shares" localSheetId="2">#REF!</definedName>
    <definedName name="Old_Total_Shares">#REF!</definedName>
    <definedName name="Princ1" localSheetId="1">#REF!</definedName>
    <definedName name="Princ1" localSheetId="2">#REF!</definedName>
    <definedName name="Princ1">#REF!</definedName>
    <definedName name="Princ2" localSheetId="1">#REF!</definedName>
    <definedName name="Princ2" localSheetId="2">#REF!</definedName>
    <definedName name="Princ2">#REF!</definedName>
    <definedName name="Series_A_Adjusted_Price" localSheetId="1">#REF!</definedName>
    <definedName name="Series_A_Adjusted_Price" localSheetId="2">#REF!</definedName>
    <definedName name="Series_A_Adjusted_Price">#REF!</definedName>
    <definedName name="Series_A_Price" localSheetId="1">#REF!</definedName>
    <definedName name="Series_A_Price" localSheetId="2">#REF!</definedName>
    <definedName name="Series_A_Price">#REF!</definedName>
    <definedName name="Series_B_Amount" localSheetId="1">#REF!</definedName>
    <definedName name="Series_B_Amount" localSheetId="2">#REF!</definedName>
    <definedName name="Series_B_Amount">#REF!</definedName>
    <definedName name="Series_B_Price" localSheetId="1">#REF!</definedName>
    <definedName name="Series_B_Price" localSheetId="2">#REF!</definedName>
    <definedName name="Series_B_Price">#REF!</definedName>
    <definedName name="Stage1" localSheetId="1">#REF!</definedName>
    <definedName name="Stage1" localSheetId="2">#REF!</definedName>
    <definedName name="Stage1">#REF!</definedName>
    <definedName name="Stage2" localSheetId="1">#REF!</definedName>
    <definedName name="Stage2" localSheetId="2">#REF!</definedName>
    <definedName name="Stage2">#REF!</definedName>
    <definedName name="TermMgtSh" localSheetId="1">#REF!</definedName>
    <definedName name="TermMgtSh" localSheetId="2">#REF!</definedName>
    <definedName name="TermMgtSh">#REF!</definedName>
    <definedName name="TermVal" localSheetId="1">#REF!</definedName>
    <definedName name="TermVal" localSheetId="2">#REF!</definedName>
    <definedName name="TermV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5" l="1"/>
  <c r="B35" i="5"/>
  <c r="B27" i="5"/>
  <c r="B19" i="5"/>
  <c r="B20" i="5" s="1"/>
  <c r="B18" i="5" l="1"/>
  <c r="B41" i="5"/>
  <c r="B47" i="5" s="1"/>
  <c r="C47" i="5" s="1"/>
  <c r="B42" i="5"/>
  <c r="B48" i="5" s="1"/>
  <c r="C48" i="5" s="1"/>
  <c r="B34" i="5" l="1"/>
  <c r="B30" i="5"/>
  <c r="B23" i="5"/>
  <c r="B24" i="5" s="1"/>
  <c r="B40" i="5" l="1"/>
  <c r="B46" i="5" s="1"/>
  <c r="C46" i="5" s="1"/>
  <c r="B52" i="5" s="1"/>
  <c r="B53" i="5"/>
  <c r="B54" i="5"/>
</calcChain>
</file>

<file path=xl/sharedStrings.xml><?xml version="1.0" encoding="utf-8"?>
<sst xmlns="http://schemas.openxmlformats.org/spreadsheetml/2006/main" count="99" uniqueCount="76">
  <si>
    <t>NOA</t>
  </si>
  <si>
    <t>Sales</t>
  </si>
  <si>
    <t>Sales in year 0</t>
  </si>
  <si>
    <t>Asset intensity in year 0</t>
  </si>
  <si>
    <t>Cost of capital</t>
  </si>
  <si>
    <t>Growth (g)</t>
  </si>
  <si>
    <t>Profitability (p)</t>
  </si>
  <si>
    <t>Asset intensity (a)</t>
  </si>
  <si>
    <t>Year</t>
  </si>
  <si>
    <t>g</t>
  </si>
  <si>
    <t>p</t>
  </si>
  <si>
    <t>a</t>
  </si>
  <si>
    <t>EBIAT</t>
  </si>
  <si>
    <t>FCF</t>
  </si>
  <si>
    <t>Cum. FCF</t>
  </si>
  <si>
    <t>EV</t>
  </si>
  <si>
    <t>EV/EBIAT</t>
  </si>
  <si>
    <t>EV/Sales</t>
  </si>
  <si>
    <t>a)</t>
  </si>
  <si>
    <t>b)</t>
  </si>
  <si>
    <t>d)</t>
  </si>
  <si>
    <t>Stake</t>
  </si>
  <si>
    <t>Post money</t>
  </si>
  <si>
    <t>Pre money</t>
  </si>
  <si>
    <t>e)</t>
  </si>
  <si>
    <t>f)</t>
  </si>
  <si>
    <t>g)</t>
  </si>
  <si>
    <t>Powers</t>
  </si>
  <si>
    <t>VC shares</t>
  </si>
  <si>
    <t>h)</t>
  </si>
  <si>
    <t>j)</t>
  </si>
  <si>
    <t>i)</t>
  </si>
  <si>
    <t>Starting year</t>
  </si>
  <si>
    <t>Profitability in year 0</t>
  </si>
  <si>
    <t>Years</t>
  </si>
  <si>
    <t>1-5</t>
  </si>
  <si>
    <t>6-10</t>
  </si>
  <si>
    <t>11+</t>
  </si>
  <si>
    <t>NPV of terminal value</t>
  </si>
  <si>
    <t>Entreprise Value</t>
  </si>
  <si>
    <t>Funding needed</t>
  </si>
  <si>
    <t>Three-stage DCF model: Heuristic Algorithms</t>
  </si>
  <si>
    <t>2nd VC</t>
  </si>
  <si>
    <t>3rd VC</t>
  </si>
  <si>
    <t>1st round</t>
  </si>
  <si>
    <t>2nd round</t>
  </si>
  <si>
    <t>3rd round</t>
  </si>
  <si>
    <t>Share price</t>
  </si>
  <si>
    <t>See 3-stage model</t>
  </si>
  <si>
    <t>Exit stakes</t>
  </si>
  <si>
    <t>Entry stakes</t>
  </si>
  <si>
    <t>Valuation range implied by multiples: 100M to 150M</t>
  </si>
  <si>
    <t>Post-money ($M)</t>
  </si>
  <si>
    <t>Pre-money ($M)</t>
  </si>
  <si>
    <t>Q2.</t>
  </si>
  <si>
    <t>Implied probability</t>
  </si>
  <si>
    <t>k)</t>
  </si>
  <si>
    <t>l)</t>
  </si>
  <si>
    <t>Capitalization table</t>
  </si>
  <si>
    <t>Shares</t>
  </si>
  <si>
    <t>Ownership</t>
  </si>
  <si>
    <t>Value</t>
  </si>
  <si>
    <t>Clarke</t>
  </si>
  <si>
    <t>Total</t>
  </si>
  <si>
    <t>see cap table</t>
  </si>
  <si>
    <t>Q1</t>
  </si>
  <si>
    <t>• Renting computing capacity from Amazon instead of buying its own servers</t>
  </si>
  <si>
    <t>• Paying suppliers within 30 days instead of 60 in exchange for a discount</t>
  </si>
  <si>
    <t>• Reducing the growth rate of sales from 25% to 10%</t>
  </si>
  <si>
    <t>• Lowering the amount of inventory held as a percentage of sales</t>
  </si>
  <si>
    <t>• Allowing customer service representatives to work from home instead of the office, assuming the firm rents its office space</t>
  </si>
  <si>
    <t>• Eliminating a free trial month for new subscribers</t>
  </si>
  <si>
    <t>Yes</t>
  </si>
  <si>
    <t>No</t>
  </si>
  <si>
    <t>Lowers a?</t>
  </si>
  <si>
    <t>Only if subscription is paid in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</si>
</sst>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0" borderId="0"/>
    <xf numFmtId="0" fontId="6" fillId="0" borderId="0"/>
  </cellStyleXfs>
  <cellXfs count="77">
    <xf numFmtId="0" fontId="0" fillId="0" borderId="0" xfId="0"/>
    <xf numFmtId="9" fontId="0" fillId="0" borderId="0" xfId="0" applyNumberForma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1"/>
    </xf>
    <xf numFmtId="0" fontId="19" fillId="0" borderId="0" xfId="42" applyFont="1"/>
    <xf numFmtId="0" fontId="21" fillId="0" borderId="0" xfId="42"/>
    <xf numFmtId="0" fontId="22" fillId="24" borderId="18" xfId="42" applyFont="1" applyFill="1" applyBorder="1"/>
    <xf numFmtId="0" fontId="22" fillId="0" borderId="0" xfId="42" applyFont="1"/>
    <xf numFmtId="37" fontId="22" fillId="24" borderId="19" xfId="42" applyNumberFormat="1" applyFont="1" applyFill="1" applyBorder="1"/>
    <xf numFmtId="164" fontId="22" fillId="24" borderId="20" xfId="42" applyNumberFormat="1" applyFont="1" applyFill="1" applyBorder="1"/>
    <xf numFmtId="164" fontId="22" fillId="24" borderId="21" xfId="42" applyNumberFormat="1" applyFont="1" applyFill="1" applyBorder="1"/>
    <xf numFmtId="164" fontId="21" fillId="0" borderId="0" xfId="42" applyNumberFormat="1"/>
    <xf numFmtId="16" fontId="19" fillId="0" borderId="0" xfId="42" quotePrefix="1" applyNumberFormat="1" applyFont="1" applyAlignment="1">
      <alignment horizontal="right"/>
    </xf>
    <xf numFmtId="0" fontId="19" fillId="0" borderId="0" xfId="42" quotePrefix="1" applyFont="1" applyAlignment="1">
      <alignment horizontal="right"/>
    </xf>
    <xf numFmtId="164" fontId="22" fillId="24" borderId="10" xfId="42" applyNumberFormat="1" applyFont="1" applyFill="1" applyBorder="1"/>
    <xf numFmtId="164" fontId="22" fillId="24" borderId="11" xfId="42" applyNumberFormat="1" applyFont="1" applyFill="1" applyBorder="1"/>
    <xf numFmtId="164" fontId="22" fillId="24" borderId="12" xfId="42" applyNumberFormat="1" applyFont="1" applyFill="1" applyBorder="1"/>
    <xf numFmtId="166" fontId="21" fillId="0" borderId="0" xfId="42" applyNumberFormat="1"/>
    <xf numFmtId="164" fontId="22" fillId="24" borderId="13" xfId="42" applyNumberFormat="1" applyFont="1" applyFill="1" applyBorder="1"/>
    <xf numFmtId="164" fontId="22" fillId="24" borderId="0" xfId="42" applyNumberFormat="1" applyFont="1" applyFill="1"/>
    <xf numFmtId="164" fontId="22" fillId="24" borderId="14" xfId="42" applyNumberFormat="1" applyFont="1" applyFill="1" applyBorder="1"/>
    <xf numFmtId="164" fontId="22" fillId="24" borderId="15" xfId="42" applyNumberFormat="1" applyFont="1" applyFill="1" applyBorder="1"/>
    <xf numFmtId="164" fontId="22" fillId="24" borderId="16" xfId="42" applyNumberFormat="1" applyFont="1" applyFill="1" applyBorder="1"/>
    <xf numFmtId="164" fontId="22" fillId="24" borderId="17" xfId="42" applyNumberFormat="1" applyFont="1" applyFill="1" applyBorder="1"/>
    <xf numFmtId="165" fontId="21" fillId="0" borderId="0" xfId="42" applyNumberFormat="1"/>
    <xf numFmtId="9" fontId="22" fillId="0" borderId="0" xfId="42" applyNumberFormat="1" applyFont="1"/>
    <xf numFmtId="0" fontId="19" fillId="0" borderId="22" xfId="42" applyFont="1" applyBorder="1"/>
    <xf numFmtId="0" fontId="19" fillId="0" borderId="23" xfId="42" applyFont="1" applyBorder="1"/>
    <xf numFmtId="166" fontId="21" fillId="0" borderId="24" xfId="42" applyNumberFormat="1" applyBorder="1"/>
    <xf numFmtId="166" fontId="21" fillId="0" borderId="23" xfId="42" applyNumberFormat="1" applyBorder="1"/>
    <xf numFmtId="166" fontId="21" fillId="0" borderId="25" xfId="42" applyNumberFormat="1" applyBorder="1"/>
    <xf numFmtId="0" fontId="19" fillId="0" borderId="13" xfId="42" applyFont="1" applyBorder="1"/>
    <xf numFmtId="9" fontId="21" fillId="0" borderId="20" xfId="42" applyNumberFormat="1" applyBorder="1"/>
    <xf numFmtId="9" fontId="21" fillId="0" borderId="13" xfId="42" applyNumberFormat="1" applyBorder="1"/>
    <xf numFmtId="9" fontId="21" fillId="0" borderId="0" xfId="42" applyNumberFormat="1"/>
    <xf numFmtId="9" fontId="21" fillId="0" borderId="14" xfId="42" applyNumberFormat="1" applyBorder="1"/>
    <xf numFmtId="166" fontId="21" fillId="0" borderId="20" xfId="42" applyNumberFormat="1" applyBorder="1"/>
    <xf numFmtId="166" fontId="21" fillId="0" borderId="13" xfId="42" applyNumberFormat="1" applyBorder="1"/>
    <xf numFmtId="166" fontId="21" fillId="0" borderId="14" xfId="42" applyNumberFormat="1" applyBorder="1"/>
    <xf numFmtId="0" fontId="19" fillId="0" borderId="26" xfId="42" applyFont="1" applyBorder="1"/>
    <xf numFmtId="166" fontId="21" fillId="0" borderId="27" xfId="42" applyNumberFormat="1" applyBorder="1"/>
    <xf numFmtId="166" fontId="21" fillId="0" borderId="26" xfId="42" applyNumberFormat="1" applyBorder="1"/>
    <xf numFmtId="166" fontId="21" fillId="0" borderId="22" xfId="42" applyNumberFormat="1" applyBorder="1"/>
    <xf numFmtId="166" fontId="21" fillId="0" borderId="28" xfId="42" applyNumberFormat="1" applyBorder="1"/>
    <xf numFmtId="3" fontId="21" fillId="0" borderId="0" xfId="4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1" fillId="0" borderId="0" xfId="0" quotePrefix="1" applyFont="1" applyAlignment="1">
      <alignment horizontal="center"/>
    </xf>
    <xf numFmtId="9" fontId="0" fillId="0" borderId="0" xfId="0" applyNumberFormat="1" applyAlignment="1">
      <alignment horizontal="center"/>
    </xf>
    <xf numFmtId="0" fontId="19" fillId="0" borderId="0" xfId="43" applyFont="1"/>
    <xf numFmtId="0" fontId="6" fillId="0" borderId="0" xfId="43"/>
    <xf numFmtId="0" fontId="6" fillId="0" borderId="19" xfId="43" applyBorder="1"/>
    <xf numFmtId="0" fontId="6" fillId="0" borderId="21" xfId="43" applyBorder="1"/>
    <xf numFmtId="0" fontId="6" fillId="0" borderId="15" xfId="43" applyBorder="1" applyAlignment="1">
      <alignment horizontal="center"/>
    </xf>
    <xf numFmtId="0" fontId="6" fillId="0" borderId="16" xfId="43" applyBorder="1" applyAlignment="1">
      <alignment horizontal="center"/>
    </xf>
    <xf numFmtId="0" fontId="6" fillId="0" borderId="17" xfId="43" applyBorder="1" applyAlignment="1">
      <alignment horizontal="center"/>
    </xf>
    <xf numFmtId="0" fontId="19" fillId="0" borderId="20" xfId="43" applyFont="1" applyBorder="1"/>
    <xf numFmtId="3" fontId="6" fillId="0" borderId="13" xfId="43" applyNumberFormat="1" applyBorder="1"/>
    <xf numFmtId="164" fontId="6" fillId="0" borderId="0" xfId="43" applyNumberFormat="1"/>
    <xf numFmtId="3" fontId="6" fillId="0" borderId="14" xfId="43" applyNumberFormat="1" applyBorder="1"/>
    <xf numFmtId="0" fontId="19" fillId="0" borderId="21" xfId="43" applyFont="1" applyBorder="1"/>
    <xf numFmtId="3" fontId="6" fillId="0" borderId="15" xfId="43" applyNumberFormat="1" applyBorder="1"/>
    <xf numFmtId="164" fontId="6" fillId="0" borderId="16" xfId="43" applyNumberFormat="1" applyBorder="1"/>
    <xf numFmtId="3" fontId="6" fillId="0" borderId="17" xfId="43" applyNumberFormat="1" applyBorder="1"/>
    <xf numFmtId="3" fontId="6" fillId="0" borderId="0" xfId="43" applyNumberFormat="1"/>
    <xf numFmtId="0" fontId="19" fillId="0" borderId="29" xfId="43" applyFont="1" applyBorder="1" applyAlignment="1">
      <alignment horizontal="center"/>
    </xf>
    <xf numFmtId="0" fontId="19" fillId="0" borderId="30" xfId="43" applyFont="1" applyBorder="1" applyAlignment="1">
      <alignment horizontal="center"/>
    </xf>
    <xf numFmtId="0" fontId="19" fillId="0" borderId="31" xfId="43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Free Cash Flow</a:t>
            </a:r>
          </a:p>
        </c:rich>
      </c:tx>
      <c:layout>
        <c:manualLayout>
          <c:xMode val="edge"/>
          <c:yMode val="edge"/>
          <c:x val="0.43304903546930013"/>
          <c:y val="3.0023128544412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83932046738E-2"/>
          <c:y val="0.10392621419219809"/>
          <c:w val="0.90028615268617662"/>
          <c:h val="0.78983922786070548"/>
        </c:manualLayout>
      </c:layout>
      <c:lineChart>
        <c:grouping val="standard"/>
        <c:varyColors val="0"/>
        <c:ser>
          <c:idx val="0"/>
          <c:order val="0"/>
          <c:spPr>
            <a:ln w="28575"/>
          </c:spPr>
          <c:marker>
            <c:symbol val="none"/>
          </c:marker>
          <c:cat>
            <c:numRef>
              <c:f>'3-stage model'!$C$13:$N$13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'3-stage model'!$C$21:$N$21</c:f>
              <c:numCache>
                <c:formatCode>#,##0.0</c:formatCode>
                <c:ptCount val="12"/>
                <c:pt idx="0">
                  <c:v>-0.3</c:v>
                </c:pt>
                <c:pt idx="1">
                  <c:v>-0.79716810260099802</c:v>
                </c:pt>
                <c:pt idx="2">
                  <c:v>-1.6210885100805861</c:v>
                </c:pt>
                <c:pt idx="3">
                  <c:v>-2.986511662350146</c:v>
                </c:pt>
                <c:pt idx="4">
                  <c:v>-5.2493277885545817</c:v>
                </c:pt>
                <c:pt idx="5">
                  <c:v>-2.3493277885545827</c:v>
                </c:pt>
                <c:pt idx="6">
                  <c:v>1.710672211445416</c:v>
                </c:pt>
                <c:pt idx="7">
                  <c:v>7.394672211445414</c:v>
                </c:pt>
                <c:pt idx="8">
                  <c:v>15.35227221144541</c:v>
                </c:pt>
                <c:pt idx="9">
                  <c:v>26.492912211445404</c:v>
                </c:pt>
                <c:pt idx="10">
                  <c:v>38.1771386114454</c:v>
                </c:pt>
                <c:pt idx="11">
                  <c:v>50.211891803445397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0-4C3B-8D97-DC5FDA8C2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788720"/>
        <c:axId val="1"/>
      </c:lineChart>
      <c:catAx>
        <c:axId val="75578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88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3</xdr:row>
      <xdr:rowOff>9525</xdr:rowOff>
    </xdr:from>
    <xdr:to>
      <xdr:col>21</xdr:col>
      <xdr:colOff>419099</xdr:colOff>
      <xdr:row>26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6"/>
  <sheetViews>
    <sheetView showGridLines="0" tabSelected="1" workbookViewId="0"/>
  </sheetViews>
  <sheetFormatPr defaultRowHeight="12.5" x14ac:dyDescent="0.25"/>
  <cols>
    <col min="1" max="1" width="16.26953125" customWidth="1"/>
    <col min="2" max="2" width="15.26953125" style="46" customWidth="1"/>
    <col min="3" max="3" width="15.54296875" style="46" customWidth="1"/>
    <col min="5" max="5" width="9" bestFit="1" customWidth="1"/>
  </cols>
  <sheetData>
    <row r="1" spans="1:2" x14ac:dyDescent="0.25">
      <c r="A1" s="73" t="s">
        <v>65</v>
      </c>
      <c r="B1" s="75" t="s">
        <v>74</v>
      </c>
    </row>
    <row r="2" spans="1:2" ht="62.5" x14ac:dyDescent="0.25">
      <c r="A2" s="74" t="s">
        <v>66</v>
      </c>
      <c r="B2" s="76" t="s">
        <v>72</v>
      </c>
    </row>
    <row r="3" spans="1:2" ht="62.5" x14ac:dyDescent="0.25">
      <c r="A3" s="74" t="s">
        <v>67</v>
      </c>
      <c r="B3" s="76" t="s">
        <v>73</v>
      </c>
    </row>
    <row r="4" spans="1:2" ht="50" x14ac:dyDescent="0.25">
      <c r="A4" s="74" t="s">
        <v>68</v>
      </c>
      <c r="B4" s="76" t="s">
        <v>73</v>
      </c>
    </row>
    <row r="5" spans="1:2" ht="62.5" x14ac:dyDescent="0.25">
      <c r="A5" s="74" t="s">
        <v>69</v>
      </c>
      <c r="B5" s="76" t="s">
        <v>72</v>
      </c>
    </row>
    <row r="6" spans="1:2" ht="100" x14ac:dyDescent="0.25">
      <c r="A6" s="74" t="s">
        <v>70</v>
      </c>
      <c r="B6" s="76" t="s">
        <v>73</v>
      </c>
    </row>
    <row r="7" spans="1:2" ht="37.5" x14ac:dyDescent="0.25">
      <c r="A7" s="74" t="s">
        <v>71</v>
      </c>
      <c r="B7" s="74" t="s">
        <v>75</v>
      </c>
    </row>
    <row r="10" spans="1:2" x14ac:dyDescent="0.25">
      <c r="A10" t="s">
        <v>54</v>
      </c>
    </row>
    <row r="11" spans="1:2" x14ac:dyDescent="0.25">
      <c r="A11" t="s">
        <v>18</v>
      </c>
    </row>
    <row r="12" spans="1:2" x14ac:dyDescent="0.25">
      <c r="A12" t="s">
        <v>51</v>
      </c>
    </row>
    <row r="14" spans="1:2" x14ac:dyDescent="0.25">
      <c r="A14" t="s">
        <v>19</v>
      </c>
    </row>
    <row r="15" spans="1:2" x14ac:dyDescent="0.25">
      <c r="A15" t="s">
        <v>48</v>
      </c>
    </row>
    <row r="17" spans="1:3" x14ac:dyDescent="0.25">
      <c r="A17" t="s">
        <v>20</v>
      </c>
    </row>
    <row r="18" spans="1:3" x14ac:dyDescent="0.25">
      <c r="A18" t="s">
        <v>21</v>
      </c>
      <c r="B18" s="47">
        <f>5/B19</f>
        <v>0.30375000000000002</v>
      </c>
      <c r="C18" s="48"/>
    </row>
    <row r="19" spans="1:3" x14ac:dyDescent="0.25">
      <c r="A19" t="s">
        <v>22</v>
      </c>
      <c r="B19" s="49">
        <f>125/1.5^5</f>
        <v>16.460905349794238</v>
      </c>
    </row>
    <row r="20" spans="1:3" x14ac:dyDescent="0.25">
      <c r="A20" t="s">
        <v>23</v>
      </c>
      <c r="B20" s="49">
        <f>B19-5</f>
        <v>11.460905349794238</v>
      </c>
      <c r="C20" s="48"/>
    </row>
    <row r="22" spans="1:3" x14ac:dyDescent="0.25">
      <c r="A22" t="s">
        <v>24</v>
      </c>
    </row>
    <row r="23" spans="1:3" x14ac:dyDescent="0.25">
      <c r="A23" t="s">
        <v>28</v>
      </c>
      <c r="B23" s="50">
        <f>B18/(1-B18)*1000000</f>
        <v>436265.70915619389</v>
      </c>
      <c r="C23" s="48"/>
    </row>
    <row r="24" spans="1:3" x14ac:dyDescent="0.25">
      <c r="A24" t="s">
        <v>47</v>
      </c>
      <c r="B24" s="51">
        <f>5000000/B23</f>
        <v>11.460905349794238</v>
      </c>
      <c r="C24" s="52"/>
    </row>
    <row r="25" spans="1:3" x14ac:dyDescent="0.25">
      <c r="B25" s="51"/>
      <c r="C25" s="52"/>
    </row>
    <row r="26" spans="1:3" x14ac:dyDescent="0.25">
      <c r="A26" t="s">
        <v>25</v>
      </c>
      <c r="B26" s="51"/>
      <c r="C26" s="52"/>
    </row>
    <row r="27" spans="1:3" x14ac:dyDescent="0.25">
      <c r="A27" t="s">
        <v>55</v>
      </c>
      <c r="B27" s="47">
        <f>1-(1.1/1.5)^5</f>
        <v>0.78791637860082298</v>
      </c>
      <c r="C27" s="52"/>
    </row>
    <row r="29" spans="1:3" x14ac:dyDescent="0.25">
      <c r="A29" t="s">
        <v>26</v>
      </c>
    </row>
    <row r="30" spans="1:3" x14ac:dyDescent="0.25">
      <c r="A30" t="s">
        <v>21</v>
      </c>
      <c r="B30" s="47">
        <f>B18/(1-15%)</f>
        <v>0.3573529411764706</v>
      </c>
    </row>
    <row r="32" spans="1:3" x14ac:dyDescent="0.25">
      <c r="A32" t="s">
        <v>29</v>
      </c>
    </row>
    <row r="33" spans="1:3" x14ac:dyDescent="0.25">
      <c r="B33" s="46" t="s">
        <v>49</v>
      </c>
    </row>
    <row r="34" spans="1:3" x14ac:dyDescent="0.25">
      <c r="A34" t="s">
        <v>27</v>
      </c>
      <c r="B34" s="47">
        <f>B18</f>
        <v>0.30375000000000002</v>
      </c>
    </row>
    <row r="35" spans="1:3" x14ac:dyDescent="0.25">
      <c r="A35" t="s">
        <v>42</v>
      </c>
      <c r="B35" s="47">
        <f>3/(125/1.4^3)</f>
        <v>6.5855999999999984E-2</v>
      </c>
    </row>
    <row r="36" spans="1:3" x14ac:dyDescent="0.25">
      <c r="A36" t="s">
        <v>43</v>
      </c>
      <c r="B36" s="47">
        <f>2/(125/1.3^2)</f>
        <v>2.7040000000000002E-2</v>
      </c>
    </row>
    <row r="37" spans="1:3" x14ac:dyDescent="0.25">
      <c r="B37" s="47"/>
    </row>
    <row r="38" spans="1:3" x14ac:dyDescent="0.25">
      <c r="A38" t="s">
        <v>31</v>
      </c>
    </row>
    <row r="39" spans="1:3" x14ac:dyDescent="0.25">
      <c r="B39" s="46" t="s">
        <v>50</v>
      </c>
    </row>
    <row r="40" spans="1:3" x14ac:dyDescent="0.25">
      <c r="A40" t="s">
        <v>27</v>
      </c>
      <c r="B40" s="47">
        <f>B34/(1-B35-B36)</f>
        <v>0.33485686316012275</v>
      </c>
    </row>
    <row r="41" spans="1:3" x14ac:dyDescent="0.25">
      <c r="A41" t="s">
        <v>42</v>
      </c>
      <c r="B41" s="47">
        <f>B35/(1-B36)</f>
        <v>6.7686235816477536E-2</v>
      </c>
    </row>
    <row r="42" spans="1:3" x14ac:dyDescent="0.25">
      <c r="A42" t="s">
        <v>43</v>
      </c>
      <c r="B42" s="47">
        <f>B36</f>
        <v>2.7040000000000002E-2</v>
      </c>
    </row>
    <row r="44" spans="1:3" x14ac:dyDescent="0.25">
      <c r="A44" t="s">
        <v>30</v>
      </c>
    </row>
    <row r="45" spans="1:3" x14ac:dyDescent="0.25">
      <c r="B45" s="46" t="s">
        <v>52</v>
      </c>
      <c r="C45" s="46" t="s">
        <v>53</v>
      </c>
    </row>
    <row r="46" spans="1:3" x14ac:dyDescent="0.25">
      <c r="A46" t="s">
        <v>27</v>
      </c>
      <c r="B46" s="49">
        <f>5/B40</f>
        <v>14.931753086419754</v>
      </c>
      <c r="C46" s="49">
        <f>B46-5</f>
        <v>9.9317530864197536</v>
      </c>
    </row>
    <row r="47" spans="1:3" x14ac:dyDescent="0.25">
      <c r="A47" t="s">
        <v>42</v>
      </c>
      <c r="B47" s="49">
        <f>3/B41</f>
        <v>44.322157434402342</v>
      </c>
      <c r="C47" s="49">
        <f>B47-3</f>
        <v>41.322157434402342</v>
      </c>
    </row>
    <row r="48" spans="1:3" x14ac:dyDescent="0.25">
      <c r="A48" t="s">
        <v>43</v>
      </c>
      <c r="B48" s="49">
        <f>2/B42</f>
        <v>73.964497041420117</v>
      </c>
      <c r="C48" s="49">
        <f>B48-2</f>
        <v>71.964497041420117</v>
      </c>
    </row>
    <row r="50" spans="1:2" x14ac:dyDescent="0.25">
      <c r="A50" t="s">
        <v>56</v>
      </c>
      <c r="B50" s="49"/>
    </row>
    <row r="51" spans="1:2" x14ac:dyDescent="0.25">
      <c r="B51" s="47" t="s">
        <v>47</v>
      </c>
    </row>
    <row r="52" spans="1:2" x14ac:dyDescent="0.25">
      <c r="A52" t="s">
        <v>44</v>
      </c>
      <c r="B52" s="49">
        <f>C46</f>
        <v>9.9317530864197536</v>
      </c>
    </row>
    <row r="53" spans="1:2" x14ac:dyDescent="0.25">
      <c r="A53" t="s">
        <v>45</v>
      </c>
      <c r="B53" s="49">
        <f>3/(B35/(1-SUM(B34:B36)))</f>
        <v>27.485149416909625</v>
      </c>
    </row>
    <row r="54" spans="1:2" x14ac:dyDescent="0.25">
      <c r="A54" t="s">
        <v>46</v>
      </c>
      <c r="B54" s="49">
        <f>2/(B36/(1-SUM(B34:B36)))</f>
        <v>44.626775147928988</v>
      </c>
    </row>
    <row r="56" spans="1:2" x14ac:dyDescent="0.25">
      <c r="A56" t="s">
        <v>57</v>
      </c>
      <c r="B56" s="47"/>
    </row>
    <row r="57" spans="1:2" x14ac:dyDescent="0.25">
      <c r="A57" t="s">
        <v>64</v>
      </c>
      <c r="B57" s="47"/>
    </row>
    <row r="58" spans="1:2" x14ac:dyDescent="0.25">
      <c r="B58" s="49"/>
    </row>
    <row r="59" spans="1:2" x14ac:dyDescent="0.25">
      <c r="B59" s="49"/>
    </row>
    <row r="60" spans="1:2" x14ac:dyDescent="0.25">
      <c r="B60" s="50"/>
    </row>
    <row r="61" spans="1:2" x14ac:dyDescent="0.25">
      <c r="B61" s="53"/>
    </row>
    <row r="62" spans="1:2" x14ac:dyDescent="0.25">
      <c r="B62" s="50"/>
    </row>
    <row r="63" spans="1:2" x14ac:dyDescent="0.25">
      <c r="B63" s="49"/>
    </row>
    <row r="71" spans="2:4" x14ac:dyDescent="0.25">
      <c r="B71" s="49"/>
      <c r="C71" s="49"/>
      <c r="D71" s="3"/>
    </row>
    <row r="72" spans="2:4" x14ac:dyDescent="0.25">
      <c r="B72" s="49"/>
      <c r="C72" s="49"/>
      <c r="D72" s="3"/>
    </row>
    <row r="73" spans="2:4" x14ac:dyDescent="0.25">
      <c r="B73" s="49"/>
      <c r="C73" s="49"/>
      <c r="D73" s="3"/>
    </row>
    <row r="78" spans="2:4" x14ac:dyDescent="0.25">
      <c r="B78" s="49"/>
    </row>
    <row r="91" spans="2:2" x14ac:dyDescent="0.25">
      <c r="B91" s="53"/>
    </row>
    <row r="92" spans="2:2" x14ac:dyDescent="0.25">
      <c r="B92" s="49"/>
    </row>
    <row r="93" spans="2:2" x14ac:dyDescent="0.25">
      <c r="B93" s="47"/>
    </row>
    <row r="94" spans="2:2" x14ac:dyDescent="0.25">
      <c r="B94" s="53"/>
    </row>
    <row r="96" spans="2:2" x14ac:dyDescent="0.25">
      <c r="B96" s="47"/>
    </row>
    <row r="97" spans="2:2" x14ac:dyDescent="0.25">
      <c r="B97" s="47"/>
    </row>
    <row r="99" spans="2:2" x14ac:dyDescent="0.25">
      <c r="B99" s="49"/>
    </row>
    <row r="100" spans="2:2" x14ac:dyDescent="0.25">
      <c r="B100" s="49"/>
    </row>
    <row r="101" spans="2:2" x14ac:dyDescent="0.25">
      <c r="B101" s="50"/>
    </row>
    <row r="102" spans="2:2" x14ac:dyDescent="0.25">
      <c r="B102" s="50"/>
    </row>
    <row r="103" spans="2:2" x14ac:dyDescent="0.25">
      <c r="B103" s="49"/>
    </row>
    <row r="107" spans="2:2" x14ac:dyDescent="0.25">
      <c r="B107" s="47"/>
    </row>
    <row r="108" spans="2:2" x14ac:dyDescent="0.25">
      <c r="B108" s="49"/>
    </row>
    <row r="109" spans="2:2" x14ac:dyDescent="0.25">
      <c r="B109" s="49"/>
    </row>
    <row r="110" spans="2:2" x14ac:dyDescent="0.25">
      <c r="B110" s="50"/>
    </row>
    <row r="111" spans="2:2" x14ac:dyDescent="0.25">
      <c r="B111" s="49"/>
    </row>
    <row r="116" spans="1:10" x14ac:dyDescent="0.25">
      <c r="B116" s="49"/>
      <c r="C116" s="49"/>
      <c r="D116" s="3"/>
      <c r="E116" s="3"/>
    </row>
    <row r="117" spans="1:10" x14ac:dyDescent="0.25">
      <c r="B117" s="49"/>
      <c r="C117" s="49"/>
      <c r="D117" s="3"/>
      <c r="E117" s="3"/>
    </row>
    <row r="118" spans="1:10" x14ac:dyDescent="0.25">
      <c r="B118" s="49"/>
      <c r="C118" s="49"/>
      <c r="D118" s="3"/>
      <c r="E118" s="3"/>
    </row>
    <row r="120" spans="1:10" x14ac:dyDescent="0.25">
      <c r="A120" s="4"/>
      <c r="B120" s="50"/>
      <c r="C120" s="50"/>
      <c r="D120" s="2"/>
      <c r="E120" s="2"/>
      <c r="F120" s="1"/>
      <c r="G120" s="1"/>
      <c r="H120" s="1"/>
      <c r="I120" s="1"/>
      <c r="J120" s="1"/>
    </row>
    <row r="121" spans="1:10" x14ac:dyDescent="0.25">
      <c r="A121" s="4"/>
      <c r="D121" s="2"/>
      <c r="E121" s="2"/>
      <c r="F121" s="1"/>
      <c r="G121" s="1"/>
      <c r="H121" s="1"/>
      <c r="I121" s="1"/>
      <c r="J121" s="1"/>
    </row>
    <row r="122" spans="1:10" x14ac:dyDescent="0.25">
      <c r="A122" s="4"/>
      <c r="C122" s="50"/>
      <c r="D122" s="2"/>
      <c r="E122" s="2"/>
      <c r="F122" s="1"/>
      <c r="G122" s="1"/>
      <c r="H122" s="1"/>
      <c r="I122" s="1"/>
      <c r="J122" s="1"/>
    </row>
    <row r="123" spans="1:10" x14ac:dyDescent="0.25">
      <c r="A123" s="4"/>
      <c r="E123" s="2"/>
      <c r="F123" s="1"/>
      <c r="G123" s="1"/>
      <c r="H123" s="1"/>
      <c r="I123" s="1"/>
      <c r="J123" s="1"/>
    </row>
    <row r="124" spans="1:10" x14ac:dyDescent="0.25">
      <c r="A124" s="4"/>
      <c r="B124" s="50"/>
      <c r="C124" s="50"/>
      <c r="D124" s="2"/>
      <c r="E124" s="2"/>
      <c r="F124" s="1"/>
      <c r="G124" s="1"/>
      <c r="H124" s="1"/>
      <c r="I124" s="1"/>
      <c r="J124" s="1"/>
    </row>
    <row r="126" spans="1:10" x14ac:dyDescent="0.25">
      <c r="A126" s="4"/>
    </row>
  </sheetData>
  <phoneticPr fontId="20" type="noConversion"/>
  <pageMargins left="0.75" right="0.75" top="1" bottom="1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showGridLines="0" workbookViewId="0">
      <selection activeCell="B22" sqref="B22"/>
    </sheetView>
  </sheetViews>
  <sheetFormatPr defaultRowHeight="12.5" x14ac:dyDescent="0.25"/>
  <cols>
    <col min="1" max="1" width="11.7265625" style="6" customWidth="1"/>
    <col min="2" max="14" width="7.81640625" style="6" customWidth="1"/>
    <col min="15" max="256" width="9.1796875" style="6"/>
    <col min="257" max="257" width="8.1796875" style="6" customWidth="1"/>
    <col min="258" max="258" width="7.453125" style="6" customWidth="1"/>
    <col min="259" max="262" width="7.54296875" style="6" customWidth="1"/>
    <col min="263" max="264" width="7.453125" style="6" customWidth="1"/>
    <col min="265" max="512" width="9.1796875" style="6"/>
    <col min="513" max="513" width="8.1796875" style="6" customWidth="1"/>
    <col min="514" max="514" width="7.453125" style="6" customWidth="1"/>
    <col min="515" max="518" width="7.54296875" style="6" customWidth="1"/>
    <col min="519" max="520" width="7.453125" style="6" customWidth="1"/>
    <col min="521" max="768" width="9.1796875" style="6"/>
    <col min="769" max="769" width="8.1796875" style="6" customWidth="1"/>
    <col min="770" max="770" width="7.453125" style="6" customWidth="1"/>
    <col min="771" max="774" width="7.54296875" style="6" customWidth="1"/>
    <col min="775" max="776" width="7.453125" style="6" customWidth="1"/>
    <col min="777" max="1024" width="9.1796875" style="6"/>
    <col min="1025" max="1025" width="8.1796875" style="6" customWidth="1"/>
    <col min="1026" max="1026" width="7.453125" style="6" customWidth="1"/>
    <col min="1027" max="1030" width="7.54296875" style="6" customWidth="1"/>
    <col min="1031" max="1032" width="7.453125" style="6" customWidth="1"/>
    <col min="1033" max="1280" width="9.1796875" style="6"/>
    <col min="1281" max="1281" width="8.1796875" style="6" customWidth="1"/>
    <col min="1282" max="1282" width="7.453125" style="6" customWidth="1"/>
    <col min="1283" max="1286" width="7.54296875" style="6" customWidth="1"/>
    <col min="1287" max="1288" width="7.453125" style="6" customWidth="1"/>
    <col min="1289" max="1536" width="9.1796875" style="6"/>
    <col min="1537" max="1537" width="8.1796875" style="6" customWidth="1"/>
    <col min="1538" max="1538" width="7.453125" style="6" customWidth="1"/>
    <col min="1539" max="1542" width="7.54296875" style="6" customWidth="1"/>
    <col min="1543" max="1544" width="7.453125" style="6" customWidth="1"/>
    <col min="1545" max="1792" width="9.1796875" style="6"/>
    <col min="1793" max="1793" width="8.1796875" style="6" customWidth="1"/>
    <col min="1794" max="1794" width="7.453125" style="6" customWidth="1"/>
    <col min="1795" max="1798" width="7.54296875" style="6" customWidth="1"/>
    <col min="1799" max="1800" width="7.453125" style="6" customWidth="1"/>
    <col min="1801" max="2048" width="9.1796875" style="6"/>
    <col min="2049" max="2049" width="8.1796875" style="6" customWidth="1"/>
    <col min="2050" max="2050" width="7.453125" style="6" customWidth="1"/>
    <col min="2051" max="2054" width="7.54296875" style="6" customWidth="1"/>
    <col min="2055" max="2056" width="7.453125" style="6" customWidth="1"/>
    <col min="2057" max="2304" width="9.1796875" style="6"/>
    <col min="2305" max="2305" width="8.1796875" style="6" customWidth="1"/>
    <col min="2306" max="2306" width="7.453125" style="6" customWidth="1"/>
    <col min="2307" max="2310" width="7.54296875" style="6" customWidth="1"/>
    <col min="2311" max="2312" width="7.453125" style="6" customWidth="1"/>
    <col min="2313" max="2560" width="9.1796875" style="6"/>
    <col min="2561" max="2561" width="8.1796875" style="6" customWidth="1"/>
    <col min="2562" max="2562" width="7.453125" style="6" customWidth="1"/>
    <col min="2563" max="2566" width="7.54296875" style="6" customWidth="1"/>
    <col min="2567" max="2568" width="7.453125" style="6" customWidth="1"/>
    <col min="2569" max="2816" width="9.1796875" style="6"/>
    <col min="2817" max="2817" width="8.1796875" style="6" customWidth="1"/>
    <col min="2818" max="2818" width="7.453125" style="6" customWidth="1"/>
    <col min="2819" max="2822" width="7.54296875" style="6" customWidth="1"/>
    <col min="2823" max="2824" width="7.453125" style="6" customWidth="1"/>
    <col min="2825" max="3072" width="9.1796875" style="6"/>
    <col min="3073" max="3073" width="8.1796875" style="6" customWidth="1"/>
    <col min="3074" max="3074" width="7.453125" style="6" customWidth="1"/>
    <col min="3075" max="3078" width="7.54296875" style="6" customWidth="1"/>
    <col min="3079" max="3080" width="7.453125" style="6" customWidth="1"/>
    <col min="3081" max="3328" width="9.1796875" style="6"/>
    <col min="3329" max="3329" width="8.1796875" style="6" customWidth="1"/>
    <col min="3330" max="3330" width="7.453125" style="6" customWidth="1"/>
    <col min="3331" max="3334" width="7.54296875" style="6" customWidth="1"/>
    <col min="3335" max="3336" width="7.453125" style="6" customWidth="1"/>
    <col min="3337" max="3584" width="9.1796875" style="6"/>
    <col min="3585" max="3585" width="8.1796875" style="6" customWidth="1"/>
    <col min="3586" max="3586" width="7.453125" style="6" customWidth="1"/>
    <col min="3587" max="3590" width="7.54296875" style="6" customWidth="1"/>
    <col min="3591" max="3592" width="7.453125" style="6" customWidth="1"/>
    <col min="3593" max="3840" width="9.1796875" style="6"/>
    <col min="3841" max="3841" width="8.1796875" style="6" customWidth="1"/>
    <col min="3842" max="3842" width="7.453125" style="6" customWidth="1"/>
    <col min="3843" max="3846" width="7.54296875" style="6" customWidth="1"/>
    <col min="3847" max="3848" width="7.453125" style="6" customWidth="1"/>
    <col min="3849" max="4096" width="9.1796875" style="6"/>
    <col min="4097" max="4097" width="8.1796875" style="6" customWidth="1"/>
    <col min="4098" max="4098" width="7.453125" style="6" customWidth="1"/>
    <col min="4099" max="4102" width="7.54296875" style="6" customWidth="1"/>
    <col min="4103" max="4104" width="7.453125" style="6" customWidth="1"/>
    <col min="4105" max="4352" width="9.1796875" style="6"/>
    <col min="4353" max="4353" width="8.1796875" style="6" customWidth="1"/>
    <col min="4354" max="4354" width="7.453125" style="6" customWidth="1"/>
    <col min="4355" max="4358" width="7.54296875" style="6" customWidth="1"/>
    <col min="4359" max="4360" width="7.453125" style="6" customWidth="1"/>
    <col min="4361" max="4608" width="9.1796875" style="6"/>
    <col min="4609" max="4609" width="8.1796875" style="6" customWidth="1"/>
    <col min="4610" max="4610" width="7.453125" style="6" customWidth="1"/>
    <col min="4611" max="4614" width="7.54296875" style="6" customWidth="1"/>
    <col min="4615" max="4616" width="7.453125" style="6" customWidth="1"/>
    <col min="4617" max="4864" width="9.1796875" style="6"/>
    <col min="4865" max="4865" width="8.1796875" style="6" customWidth="1"/>
    <col min="4866" max="4866" width="7.453125" style="6" customWidth="1"/>
    <col min="4867" max="4870" width="7.54296875" style="6" customWidth="1"/>
    <col min="4871" max="4872" width="7.453125" style="6" customWidth="1"/>
    <col min="4873" max="5120" width="9.1796875" style="6"/>
    <col min="5121" max="5121" width="8.1796875" style="6" customWidth="1"/>
    <col min="5122" max="5122" width="7.453125" style="6" customWidth="1"/>
    <col min="5123" max="5126" width="7.54296875" style="6" customWidth="1"/>
    <col min="5127" max="5128" width="7.453125" style="6" customWidth="1"/>
    <col min="5129" max="5376" width="9.1796875" style="6"/>
    <col min="5377" max="5377" width="8.1796875" style="6" customWidth="1"/>
    <col min="5378" max="5378" width="7.453125" style="6" customWidth="1"/>
    <col min="5379" max="5382" width="7.54296875" style="6" customWidth="1"/>
    <col min="5383" max="5384" width="7.453125" style="6" customWidth="1"/>
    <col min="5385" max="5632" width="9.1796875" style="6"/>
    <col min="5633" max="5633" width="8.1796875" style="6" customWidth="1"/>
    <col min="5634" max="5634" width="7.453125" style="6" customWidth="1"/>
    <col min="5635" max="5638" width="7.54296875" style="6" customWidth="1"/>
    <col min="5639" max="5640" width="7.453125" style="6" customWidth="1"/>
    <col min="5641" max="5888" width="9.1796875" style="6"/>
    <col min="5889" max="5889" width="8.1796875" style="6" customWidth="1"/>
    <col min="5890" max="5890" width="7.453125" style="6" customWidth="1"/>
    <col min="5891" max="5894" width="7.54296875" style="6" customWidth="1"/>
    <col min="5895" max="5896" width="7.453125" style="6" customWidth="1"/>
    <col min="5897" max="6144" width="9.1796875" style="6"/>
    <col min="6145" max="6145" width="8.1796875" style="6" customWidth="1"/>
    <col min="6146" max="6146" width="7.453125" style="6" customWidth="1"/>
    <col min="6147" max="6150" width="7.54296875" style="6" customWidth="1"/>
    <col min="6151" max="6152" width="7.453125" style="6" customWidth="1"/>
    <col min="6153" max="6400" width="9.1796875" style="6"/>
    <col min="6401" max="6401" width="8.1796875" style="6" customWidth="1"/>
    <col min="6402" max="6402" width="7.453125" style="6" customWidth="1"/>
    <col min="6403" max="6406" width="7.54296875" style="6" customWidth="1"/>
    <col min="6407" max="6408" width="7.453125" style="6" customWidth="1"/>
    <col min="6409" max="6656" width="9.1796875" style="6"/>
    <col min="6657" max="6657" width="8.1796875" style="6" customWidth="1"/>
    <col min="6658" max="6658" width="7.453125" style="6" customWidth="1"/>
    <col min="6659" max="6662" width="7.54296875" style="6" customWidth="1"/>
    <col min="6663" max="6664" width="7.453125" style="6" customWidth="1"/>
    <col min="6665" max="6912" width="9.1796875" style="6"/>
    <col min="6913" max="6913" width="8.1796875" style="6" customWidth="1"/>
    <col min="6914" max="6914" width="7.453125" style="6" customWidth="1"/>
    <col min="6915" max="6918" width="7.54296875" style="6" customWidth="1"/>
    <col min="6919" max="6920" width="7.453125" style="6" customWidth="1"/>
    <col min="6921" max="7168" width="9.1796875" style="6"/>
    <col min="7169" max="7169" width="8.1796875" style="6" customWidth="1"/>
    <col min="7170" max="7170" width="7.453125" style="6" customWidth="1"/>
    <col min="7171" max="7174" width="7.54296875" style="6" customWidth="1"/>
    <col min="7175" max="7176" width="7.453125" style="6" customWidth="1"/>
    <col min="7177" max="7424" width="9.1796875" style="6"/>
    <col min="7425" max="7425" width="8.1796875" style="6" customWidth="1"/>
    <col min="7426" max="7426" width="7.453125" style="6" customWidth="1"/>
    <col min="7427" max="7430" width="7.54296875" style="6" customWidth="1"/>
    <col min="7431" max="7432" width="7.453125" style="6" customWidth="1"/>
    <col min="7433" max="7680" width="9.1796875" style="6"/>
    <col min="7681" max="7681" width="8.1796875" style="6" customWidth="1"/>
    <col min="7682" max="7682" width="7.453125" style="6" customWidth="1"/>
    <col min="7683" max="7686" width="7.54296875" style="6" customWidth="1"/>
    <col min="7687" max="7688" width="7.453125" style="6" customWidth="1"/>
    <col min="7689" max="7936" width="9.1796875" style="6"/>
    <col min="7937" max="7937" width="8.1796875" style="6" customWidth="1"/>
    <col min="7938" max="7938" width="7.453125" style="6" customWidth="1"/>
    <col min="7939" max="7942" width="7.54296875" style="6" customWidth="1"/>
    <col min="7943" max="7944" width="7.453125" style="6" customWidth="1"/>
    <col min="7945" max="8192" width="9.1796875" style="6"/>
    <col min="8193" max="8193" width="8.1796875" style="6" customWidth="1"/>
    <col min="8194" max="8194" width="7.453125" style="6" customWidth="1"/>
    <col min="8195" max="8198" width="7.54296875" style="6" customWidth="1"/>
    <col min="8199" max="8200" width="7.453125" style="6" customWidth="1"/>
    <col min="8201" max="8448" width="9.1796875" style="6"/>
    <col min="8449" max="8449" width="8.1796875" style="6" customWidth="1"/>
    <col min="8450" max="8450" width="7.453125" style="6" customWidth="1"/>
    <col min="8451" max="8454" width="7.54296875" style="6" customWidth="1"/>
    <col min="8455" max="8456" width="7.453125" style="6" customWidth="1"/>
    <col min="8457" max="8704" width="9.1796875" style="6"/>
    <col min="8705" max="8705" width="8.1796875" style="6" customWidth="1"/>
    <col min="8706" max="8706" width="7.453125" style="6" customWidth="1"/>
    <col min="8707" max="8710" width="7.54296875" style="6" customWidth="1"/>
    <col min="8711" max="8712" width="7.453125" style="6" customWidth="1"/>
    <col min="8713" max="8960" width="9.1796875" style="6"/>
    <col min="8961" max="8961" width="8.1796875" style="6" customWidth="1"/>
    <col min="8962" max="8962" width="7.453125" style="6" customWidth="1"/>
    <col min="8963" max="8966" width="7.54296875" style="6" customWidth="1"/>
    <col min="8967" max="8968" width="7.453125" style="6" customWidth="1"/>
    <col min="8969" max="9216" width="9.1796875" style="6"/>
    <col min="9217" max="9217" width="8.1796875" style="6" customWidth="1"/>
    <col min="9218" max="9218" width="7.453125" style="6" customWidth="1"/>
    <col min="9219" max="9222" width="7.54296875" style="6" customWidth="1"/>
    <col min="9223" max="9224" width="7.453125" style="6" customWidth="1"/>
    <col min="9225" max="9472" width="9.1796875" style="6"/>
    <col min="9473" max="9473" width="8.1796875" style="6" customWidth="1"/>
    <col min="9474" max="9474" width="7.453125" style="6" customWidth="1"/>
    <col min="9475" max="9478" width="7.54296875" style="6" customWidth="1"/>
    <col min="9479" max="9480" width="7.453125" style="6" customWidth="1"/>
    <col min="9481" max="9728" width="9.1796875" style="6"/>
    <col min="9729" max="9729" width="8.1796875" style="6" customWidth="1"/>
    <col min="9730" max="9730" width="7.453125" style="6" customWidth="1"/>
    <col min="9731" max="9734" width="7.54296875" style="6" customWidth="1"/>
    <col min="9735" max="9736" width="7.453125" style="6" customWidth="1"/>
    <col min="9737" max="9984" width="9.1796875" style="6"/>
    <col min="9985" max="9985" width="8.1796875" style="6" customWidth="1"/>
    <col min="9986" max="9986" width="7.453125" style="6" customWidth="1"/>
    <col min="9987" max="9990" width="7.54296875" style="6" customWidth="1"/>
    <col min="9991" max="9992" width="7.453125" style="6" customWidth="1"/>
    <col min="9993" max="10240" width="9.1796875" style="6"/>
    <col min="10241" max="10241" width="8.1796875" style="6" customWidth="1"/>
    <col min="10242" max="10242" width="7.453125" style="6" customWidth="1"/>
    <col min="10243" max="10246" width="7.54296875" style="6" customWidth="1"/>
    <col min="10247" max="10248" width="7.453125" style="6" customWidth="1"/>
    <col min="10249" max="10496" width="9.1796875" style="6"/>
    <col min="10497" max="10497" width="8.1796875" style="6" customWidth="1"/>
    <col min="10498" max="10498" width="7.453125" style="6" customWidth="1"/>
    <col min="10499" max="10502" width="7.54296875" style="6" customWidth="1"/>
    <col min="10503" max="10504" width="7.453125" style="6" customWidth="1"/>
    <col min="10505" max="10752" width="9.1796875" style="6"/>
    <col min="10753" max="10753" width="8.1796875" style="6" customWidth="1"/>
    <col min="10754" max="10754" width="7.453125" style="6" customWidth="1"/>
    <col min="10755" max="10758" width="7.54296875" style="6" customWidth="1"/>
    <col min="10759" max="10760" width="7.453125" style="6" customWidth="1"/>
    <col min="10761" max="11008" width="9.1796875" style="6"/>
    <col min="11009" max="11009" width="8.1796875" style="6" customWidth="1"/>
    <col min="11010" max="11010" width="7.453125" style="6" customWidth="1"/>
    <col min="11011" max="11014" width="7.54296875" style="6" customWidth="1"/>
    <col min="11015" max="11016" width="7.453125" style="6" customWidth="1"/>
    <col min="11017" max="11264" width="9.1796875" style="6"/>
    <col min="11265" max="11265" width="8.1796875" style="6" customWidth="1"/>
    <col min="11266" max="11266" width="7.453125" style="6" customWidth="1"/>
    <col min="11267" max="11270" width="7.54296875" style="6" customWidth="1"/>
    <col min="11271" max="11272" width="7.453125" style="6" customWidth="1"/>
    <col min="11273" max="11520" width="9.1796875" style="6"/>
    <col min="11521" max="11521" width="8.1796875" style="6" customWidth="1"/>
    <col min="11522" max="11522" width="7.453125" style="6" customWidth="1"/>
    <col min="11523" max="11526" width="7.54296875" style="6" customWidth="1"/>
    <col min="11527" max="11528" width="7.453125" style="6" customWidth="1"/>
    <col min="11529" max="11776" width="9.1796875" style="6"/>
    <col min="11777" max="11777" width="8.1796875" style="6" customWidth="1"/>
    <col min="11778" max="11778" width="7.453125" style="6" customWidth="1"/>
    <col min="11779" max="11782" width="7.54296875" style="6" customWidth="1"/>
    <col min="11783" max="11784" width="7.453125" style="6" customWidth="1"/>
    <col min="11785" max="12032" width="9.1796875" style="6"/>
    <col min="12033" max="12033" width="8.1796875" style="6" customWidth="1"/>
    <col min="12034" max="12034" width="7.453125" style="6" customWidth="1"/>
    <col min="12035" max="12038" width="7.54296875" style="6" customWidth="1"/>
    <col min="12039" max="12040" width="7.453125" style="6" customWidth="1"/>
    <col min="12041" max="12288" width="9.1796875" style="6"/>
    <col min="12289" max="12289" width="8.1796875" style="6" customWidth="1"/>
    <col min="12290" max="12290" width="7.453125" style="6" customWidth="1"/>
    <col min="12291" max="12294" width="7.54296875" style="6" customWidth="1"/>
    <col min="12295" max="12296" width="7.453125" style="6" customWidth="1"/>
    <col min="12297" max="12544" width="9.1796875" style="6"/>
    <col min="12545" max="12545" width="8.1796875" style="6" customWidth="1"/>
    <col min="12546" max="12546" width="7.453125" style="6" customWidth="1"/>
    <col min="12547" max="12550" width="7.54296875" style="6" customWidth="1"/>
    <col min="12551" max="12552" width="7.453125" style="6" customWidth="1"/>
    <col min="12553" max="12800" width="9.1796875" style="6"/>
    <col min="12801" max="12801" width="8.1796875" style="6" customWidth="1"/>
    <col min="12802" max="12802" width="7.453125" style="6" customWidth="1"/>
    <col min="12803" max="12806" width="7.54296875" style="6" customWidth="1"/>
    <col min="12807" max="12808" width="7.453125" style="6" customWidth="1"/>
    <col min="12809" max="13056" width="9.1796875" style="6"/>
    <col min="13057" max="13057" width="8.1796875" style="6" customWidth="1"/>
    <col min="13058" max="13058" width="7.453125" style="6" customWidth="1"/>
    <col min="13059" max="13062" width="7.54296875" style="6" customWidth="1"/>
    <col min="13063" max="13064" width="7.453125" style="6" customWidth="1"/>
    <col min="13065" max="13312" width="9.1796875" style="6"/>
    <col min="13313" max="13313" width="8.1796875" style="6" customWidth="1"/>
    <col min="13314" max="13314" width="7.453125" style="6" customWidth="1"/>
    <col min="13315" max="13318" width="7.54296875" style="6" customWidth="1"/>
    <col min="13319" max="13320" width="7.453125" style="6" customWidth="1"/>
    <col min="13321" max="13568" width="9.1796875" style="6"/>
    <col min="13569" max="13569" width="8.1796875" style="6" customWidth="1"/>
    <col min="13570" max="13570" width="7.453125" style="6" customWidth="1"/>
    <col min="13571" max="13574" width="7.54296875" style="6" customWidth="1"/>
    <col min="13575" max="13576" width="7.453125" style="6" customWidth="1"/>
    <col min="13577" max="13824" width="9.1796875" style="6"/>
    <col min="13825" max="13825" width="8.1796875" style="6" customWidth="1"/>
    <col min="13826" max="13826" width="7.453125" style="6" customWidth="1"/>
    <col min="13827" max="13830" width="7.54296875" style="6" customWidth="1"/>
    <col min="13831" max="13832" width="7.453125" style="6" customWidth="1"/>
    <col min="13833" max="14080" width="9.1796875" style="6"/>
    <col min="14081" max="14081" width="8.1796875" style="6" customWidth="1"/>
    <col min="14082" max="14082" width="7.453125" style="6" customWidth="1"/>
    <col min="14083" max="14086" width="7.54296875" style="6" customWidth="1"/>
    <col min="14087" max="14088" width="7.453125" style="6" customWidth="1"/>
    <col min="14089" max="14336" width="9.1796875" style="6"/>
    <col min="14337" max="14337" width="8.1796875" style="6" customWidth="1"/>
    <col min="14338" max="14338" width="7.453125" style="6" customWidth="1"/>
    <col min="14339" max="14342" width="7.54296875" style="6" customWidth="1"/>
    <col min="14343" max="14344" width="7.453125" style="6" customWidth="1"/>
    <col min="14345" max="14592" width="9.1796875" style="6"/>
    <col min="14593" max="14593" width="8.1796875" style="6" customWidth="1"/>
    <col min="14594" max="14594" width="7.453125" style="6" customWidth="1"/>
    <col min="14595" max="14598" width="7.54296875" style="6" customWidth="1"/>
    <col min="14599" max="14600" width="7.453125" style="6" customWidth="1"/>
    <col min="14601" max="14848" width="9.1796875" style="6"/>
    <col min="14849" max="14849" width="8.1796875" style="6" customWidth="1"/>
    <col min="14850" max="14850" width="7.453125" style="6" customWidth="1"/>
    <col min="14851" max="14854" width="7.54296875" style="6" customWidth="1"/>
    <col min="14855" max="14856" width="7.453125" style="6" customWidth="1"/>
    <col min="14857" max="15104" width="9.1796875" style="6"/>
    <col min="15105" max="15105" width="8.1796875" style="6" customWidth="1"/>
    <col min="15106" max="15106" width="7.453125" style="6" customWidth="1"/>
    <col min="15107" max="15110" width="7.54296875" style="6" customWidth="1"/>
    <col min="15111" max="15112" width="7.453125" style="6" customWidth="1"/>
    <col min="15113" max="15360" width="9.1796875" style="6"/>
    <col min="15361" max="15361" width="8.1796875" style="6" customWidth="1"/>
    <col min="15362" max="15362" width="7.453125" style="6" customWidth="1"/>
    <col min="15363" max="15366" width="7.54296875" style="6" customWidth="1"/>
    <col min="15367" max="15368" width="7.453125" style="6" customWidth="1"/>
    <col min="15369" max="15616" width="9.1796875" style="6"/>
    <col min="15617" max="15617" width="8.1796875" style="6" customWidth="1"/>
    <col min="15618" max="15618" width="7.453125" style="6" customWidth="1"/>
    <col min="15619" max="15622" width="7.54296875" style="6" customWidth="1"/>
    <col min="15623" max="15624" width="7.453125" style="6" customWidth="1"/>
    <col min="15625" max="15872" width="9.1796875" style="6"/>
    <col min="15873" max="15873" width="8.1796875" style="6" customWidth="1"/>
    <col min="15874" max="15874" width="7.453125" style="6" customWidth="1"/>
    <col min="15875" max="15878" width="7.54296875" style="6" customWidth="1"/>
    <col min="15879" max="15880" width="7.453125" style="6" customWidth="1"/>
    <col min="15881" max="16128" width="9.1796875" style="6"/>
    <col min="16129" max="16129" width="8.1796875" style="6" customWidth="1"/>
    <col min="16130" max="16130" width="7.453125" style="6" customWidth="1"/>
    <col min="16131" max="16134" width="7.54296875" style="6" customWidth="1"/>
    <col min="16135" max="16136" width="7.453125" style="6" customWidth="1"/>
    <col min="16137" max="16384" width="9.1796875" style="6"/>
  </cols>
  <sheetData>
    <row r="1" spans="1:14" ht="13" x14ac:dyDescent="0.3">
      <c r="A1" s="5" t="s">
        <v>41</v>
      </c>
      <c r="J1" s="5" t="s">
        <v>32</v>
      </c>
      <c r="L1" s="7">
        <v>2016</v>
      </c>
    </row>
    <row r="2" spans="1:14" x14ac:dyDescent="0.25">
      <c r="L2" s="8"/>
    </row>
    <row r="3" spans="1:14" ht="13" x14ac:dyDescent="0.3">
      <c r="A3" s="5" t="s">
        <v>2</v>
      </c>
      <c r="D3" s="9">
        <v>2</v>
      </c>
    </row>
    <row r="4" spans="1:14" ht="13" x14ac:dyDescent="0.3">
      <c r="A4" s="5" t="s">
        <v>3</v>
      </c>
      <c r="D4" s="10">
        <v>-0.15</v>
      </c>
    </row>
    <row r="5" spans="1:14" ht="13" x14ac:dyDescent="0.3">
      <c r="A5" s="5" t="s">
        <v>33</v>
      </c>
      <c r="D5" s="11">
        <v>-0.25</v>
      </c>
    </row>
    <row r="6" spans="1:14" ht="13" x14ac:dyDescent="0.3">
      <c r="I6" s="5" t="s">
        <v>4</v>
      </c>
      <c r="L6" s="12">
        <v>0.1</v>
      </c>
    </row>
    <row r="7" spans="1:14" ht="13" x14ac:dyDescent="0.3">
      <c r="A7" s="5" t="s">
        <v>34</v>
      </c>
      <c r="D7" s="13" t="s">
        <v>35</v>
      </c>
      <c r="E7" s="13" t="s">
        <v>36</v>
      </c>
      <c r="F7" s="14" t="s">
        <v>37</v>
      </c>
    </row>
    <row r="8" spans="1:14" ht="13" x14ac:dyDescent="0.3">
      <c r="A8" s="5" t="s">
        <v>5</v>
      </c>
      <c r="D8" s="15">
        <v>0.6572270086699934</v>
      </c>
      <c r="E8" s="16">
        <v>0.4</v>
      </c>
      <c r="F8" s="17">
        <v>0.03</v>
      </c>
      <c r="I8" s="5" t="s">
        <v>38</v>
      </c>
      <c r="L8" s="18">
        <v>60.258679650860138</v>
      </c>
    </row>
    <row r="9" spans="1:14" ht="13" x14ac:dyDescent="0.3">
      <c r="A9" s="5" t="s">
        <v>6</v>
      </c>
      <c r="D9" s="19">
        <v>-0.15</v>
      </c>
      <c r="E9" s="20">
        <v>0.04</v>
      </c>
      <c r="F9" s="21">
        <v>0.08</v>
      </c>
      <c r="I9" s="5" t="s">
        <v>39</v>
      </c>
      <c r="L9" s="18">
        <v>74.755685463172</v>
      </c>
    </row>
    <row r="10" spans="1:14" ht="13" x14ac:dyDescent="0.3">
      <c r="A10" s="5" t="s">
        <v>7</v>
      </c>
      <c r="D10" s="22">
        <v>-0.15</v>
      </c>
      <c r="E10" s="23">
        <v>-0.15</v>
      </c>
      <c r="F10" s="24">
        <v>-0.15</v>
      </c>
      <c r="I10" s="5" t="s">
        <v>40</v>
      </c>
      <c r="L10" s="25">
        <v>5.2493277885545817</v>
      </c>
    </row>
    <row r="11" spans="1:14" ht="13" x14ac:dyDescent="0.3">
      <c r="A11" s="5"/>
      <c r="B11" s="26"/>
      <c r="C11" s="26"/>
      <c r="D11" s="26"/>
      <c r="F11" s="5"/>
    </row>
    <row r="13" spans="1:14" ht="13.5" thickBot="1" x14ac:dyDescent="0.35">
      <c r="A13" s="27" t="s">
        <v>8</v>
      </c>
      <c r="B13" s="27">
        <v>2016</v>
      </c>
      <c r="C13" s="27">
        <v>2017</v>
      </c>
      <c r="D13" s="27">
        <v>2018</v>
      </c>
      <c r="E13" s="27">
        <v>2019</v>
      </c>
      <c r="F13" s="27">
        <v>2020</v>
      </c>
      <c r="G13" s="27">
        <v>2021</v>
      </c>
      <c r="H13" s="27">
        <v>2022</v>
      </c>
      <c r="I13" s="27">
        <v>2023</v>
      </c>
      <c r="J13" s="27">
        <v>2024</v>
      </c>
      <c r="K13" s="27">
        <v>2025</v>
      </c>
      <c r="L13" s="27">
        <v>2026</v>
      </c>
      <c r="M13" s="27">
        <v>2027</v>
      </c>
      <c r="N13" s="27">
        <v>2028</v>
      </c>
    </row>
    <row r="14" spans="1:14" ht="13.5" thickTop="1" x14ac:dyDescent="0.3">
      <c r="A14" s="28" t="s">
        <v>1</v>
      </c>
      <c r="B14" s="29">
        <v>2</v>
      </c>
      <c r="C14" s="18">
        <v>3.3144540173399868</v>
      </c>
      <c r="D14" s="18">
        <v>5.4928027165305888</v>
      </c>
      <c r="E14" s="18">
        <v>9.1028210151304005</v>
      </c>
      <c r="F14" s="18">
        <v>15.085440841362907</v>
      </c>
      <c r="G14" s="18">
        <v>24.999999999999996</v>
      </c>
      <c r="H14" s="30">
        <v>34.999999999999993</v>
      </c>
      <c r="I14" s="18">
        <v>48.999999999999986</v>
      </c>
      <c r="J14" s="18">
        <v>68.59999999999998</v>
      </c>
      <c r="K14" s="18">
        <v>96.039999999999964</v>
      </c>
      <c r="L14" s="18">
        <v>134.45599999999993</v>
      </c>
      <c r="M14" s="30">
        <v>138.48967999999994</v>
      </c>
      <c r="N14" s="31">
        <v>142.64437039999993</v>
      </c>
    </row>
    <row r="15" spans="1:14" ht="13" x14ac:dyDescent="0.3">
      <c r="A15" s="32" t="s">
        <v>9</v>
      </c>
      <c r="B15" s="33"/>
      <c r="C15" s="34">
        <v>0.6572270086699934</v>
      </c>
      <c r="D15" s="35">
        <v>0.6572270086699934</v>
      </c>
      <c r="E15" s="35">
        <v>0.6572270086699934</v>
      </c>
      <c r="F15" s="35">
        <v>0.6572270086699934</v>
      </c>
      <c r="G15" s="35">
        <v>0.6572270086699934</v>
      </c>
      <c r="H15" s="34">
        <v>0.4</v>
      </c>
      <c r="I15" s="35">
        <v>0.4</v>
      </c>
      <c r="J15" s="35">
        <v>0.4</v>
      </c>
      <c r="K15" s="35">
        <v>0.4</v>
      </c>
      <c r="L15" s="35">
        <v>0.4</v>
      </c>
      <c r="M15" s="34">
        <v>0.03</v>
      </c>
      <c r="N15" s="36">
        <v>0.03</v>
      </c>
    </row>
    <row r="16" spans="1:14" ht="13" x14ac:dyDescent="0.3">
      <c r="A16" s="32" t="s">
        <v>10</v>
      </c>
      <c r="B16" s="33">
        <v>-0.25</v>
      </c>
      <c r="C16" s="34">
        <v>-0.15</v>
      </c>
      <c r="D16" s="35">
        <v>-0.15</v>
      </c>
      <c r="E16" s="35">
        <v>-0.15</v>
      </c>
      <c r="F16" s="35">
        <v>-0.15</v>
      </c>
      <c r="G16" s="35">
        <v>-0.15</v>
      </c>
      <c r="H16" s="34">
        <v>0.04</v>
      </c>
      <c r="I16" s="35">
        <v>0.04</v>
      </c>
      <c r="J16" s="35">
        <v>0.04</v>
      </c>
      <c r="K16" s="35">
        <v>0.04</v>
      </c>
      <c r="L16" s="35">
        <v>0.04</v>
      </c>
      <c r="M16" s="34">
        <v>0.08</v>
      </c>
      <c r="N16" s="36">
        <v>0.08</v>
      </c>
    </row>
    <row r="17" spans="1:14" ht="13" x14ac:dyDescent="0.3">
      <c r="A17" s="32" t="s">
        <v>11</v>
      </c>
      <c r="B17" s="33">
        <v>-0.15</v>
      </c>
      <c r="C17" s="34">
        <v>-0.15</v>
      </c>
      <c r="D17" s="35">
        <v>-0.15</v>
      </c>
      <c r="E17" s="35">
        <v>-0.15</v>
      </c>
      <c r="F17" s="35">
        <v>-0.15</v>
      </c>
      <c r="G17" s="35">
        <v>-0.15</v>
      </c>
      <c r="H17" s="34">
        <v>-0.15</v>
      </c>
      <c r="I17" s="35">
        <v>-0.15</v>
      </c>
      <c r="J17" s="35">
        <v>-0.15</v>
      </c>
      <c r="K17" s="35">
        <v>-0.15</v>
      </c>
      <c r="L17" s="35">
        <v>-0.15</v>
      </c>
      <c r="M17" s="34">
        <v>-0.15</v>
      </c>
      <c r="N17" s="36">
        <v>-0.15</v>
      </c>
    </row>
    <row r="18" spans="1:14" ht="13" x14ac:dyDescent="0.3">
      <c r="A18" s="32" t="s">
        <v>12</v>
      </c>
      <c r="B18" s="37">
        <v>-0.5</v>
      </c>
      <c r="C18" s="38">
        <v>-0.49716810260099797</v>
      </c>
      <c r="D18" s="18">
        <v>-0.82392040747958828</v>
      </c>
      <c r="E18" s="18">
        <v>-1.3654231522695601</v>
      </c>
      <c r="F18" s="18">
        <v>-2.2628161262044357</v>
      </c>
      <c r="G18" s="18">
        <v>-3.7499999999999991</v>
      </c>
      <c r="H18" s="38">
        <v>1.3999999999999997</v>
      </c>
      <c r="I18" s="18">
        <v>1.9599999999999995</v>
      </c>
      <c r="J18" s="18">
        <v>2.7439999999999993</v>
      </c>
      <c r="K18" s="18">
        <v>3.8415999999999988</v>
      </c>
      <c r="L18" s="18">
        <v>5.3782399999999972</v>
      </c>
      <c r="M18" s="38">
        <v>11.079174399999996</v>
      </c>
      <c r="N18" s="39">
        <v>11.411549631999995</v>
      </c>
    </row>
    <row r="19" spans="1:14" ht="13" x14ac:dyDescent="0.3">
      <c r="A19" s="32" t="s">
        <v>0</v>
      </c>
      <c r="B19" s="37">
        <v>-0.3</v>
      </c>
      <c r="C19" s="38">
        <v>-0.49716810260099797</v>
      </c>
      <c r="D19" s="18">
        <v>-0.82392040747958828</v>
      </c>
      <c r="E19" s="18">
        <v>-1.3654231522695601</v>
      </c>
      <c r="F19" s="18">
        <v>-2.2628161262044357</v>
      </c>
      <c r="G19" s="18">
        <v>-3.7499999999999991</v>
      </c>
      <c r="H19" s="38">
        <v>-5.2499999999999991</v>
      </c>
      <c r="I19" s="18">
        <v>-7.3499999999999979</v>
      </c>
      <c r="J19" s="18">
        <v>-10.289999999999997</v>
      </c>
      <c r="K19" s="18">
        <v>-14.405999999999993</v>
      </c>
      <c r="L19" s="18">
        <v>-20.168399999999988</v>
      </c>
      <c r="M19" s="38">
        <v>-20.773451999999988</v>
      </c>
      <c r="N19" s="39">
        <v>-21.396655559999989</v>
      </c>
    </row>
    <row r="20" spans="1:14" ht="13" x14ac:dyDescent="0.3">
      <c r="A20" s="32" t="s">
        <v>13</v>
      </c>
      <c r="B20" s="37"/>
      <c r="C20" s="38">
        <v>-0.3</v>
      </c>
      <c r="D20" s="18">
        <v>-0.49716810260099797</v>
      </c>
      <c r="E20" s="18">
        <v>-0.82392040747958817</v>
      </c>
      <c r="F20" s="18">
        <v>-1.3654231522695599</v>
      </c>
      <c r="G20" s="18">
        <v>-2.2628161262044357</v>
      </c>
      <c r="H20" s="38">
        <v>2.899999999999999</v>
      </c>
      <c r="I20" s="18">
        <v>4.0599999999999987</v>
      </c>
      <c r="J20" s="18">
        <v>5.6839999999999984</v>
      </c>
      <c r="K20" s="18">
        <v>7.9575999999999967</v>
      </c>
      <c r="L20" s="18">
        <v>11.140639999999994</v>
      </c>
      <c r="M20" s="38">
        <v>11.684226399999995</v>
      </c>
      <c r="N20" s="39">
        <v>12.034753191999995</v>
      </c>
    </row>
    <row r="21" spans="1:14" ht="13" x14ac:dyDescent="0.3">
      <c r="A21" s="32" t="s">
        <v>14</v>
      </c>
      <c r="B21" s="37"/>
      <c r="C21" s="38">
        <v>-0.3</v>
      </c>
      <c r="D21" s="18">
        <v>-0.79716810260099802</v>
      </c>
      <c r="E21" s="18">
        <v>-1.6210885100805861</v>
      </c>
      <c r="F21" s="18">
        <v>-2.986511662350146</v>
      </c>
      <c r="G21" s="18">
        <v>-5.2493277885545817</v>
      </c>
      <c r="H21" s="38">
        <v>-2.3493277885545827</v>
      </c>
      <c r="I21" s="18">
        <v>1.710672211445416</v>
      </c>
      <c r="J21" s="18">
        <v>7.394672211445414</v>
      </c>
      <c r="K21" s="18">
        <v>15.35227221144541</v>
      </c>
      <c r="L21" s="18">
        <v>26.492912211445404</v>
      </c>
      <c r="M21" s="38">
        <v>38.1771386114454</v>
      </c>
      <c r="N21" s="39">
        <v>50.211891803445397</v>
      </c>
    </row>
    <row r="22" spans="1:14" ht="13" x14ac:dyDescent="0.3">
      <c r="A22" s="32" t="s">
        <v>15</v>
      </c>
      <c r="B22" s="37">
        <v>74.755685463172</v>
      </c>
      <c r="C22" s="38">
        <v>82.531254009489203</v>
      </c>
      <c r="D22" s="18">
        <v>91.281547513039129</v>
      </c>
      <c r="E22" s="18">
        <v>101.23362267182264</v>
      </c>
      <c r="F22" s="18">
        <v>112.72240809127446</v>
      </c>
      <c r="G22" s="18">
        <v>126.25746502660637</v>
      </c>
      <c r="H22" s="38">
        <v>135.98321152926701</v>
      </c>
      <c r="I22" s="18">
        <v>145.52153268219374</v>
      </c>
      <c r="J22" s="18">
        <v>154.38968595041311</v>
      </c>
      <c r="K22" s="18">
        <v>161.87105454545443</v>
      </c>
      <c r="L22" s="18">
        <v>166.91751999999988</v>
      </c>
      <c r="M22" s="38">
        <v>171.92504559999992</v>
      </c>
      <c r="N22" s="39">
        <v>177.08279696799991</v>
      </c>
    </row>
    <row r="23" spans="1:14" ht="13" x14ac:dyDescent="0.3">
      <c r="A23" s="32" t="s">
        <v>16</v>
      </c>
      <c r="B23" s="37"/>
      <c r="C23" s="38">
        <v>-166.00271332315265</v>
      </c>
      <c r="D23" s="18">
        <v>-110.78927853270891</v>
      </c>
      <c r="E23" s="18">
        <v>-74.140842348802678</v>
      </c>
      <c r="F23" s="18">
        <v>-49.815098445648282</v>
      </c>
      <c r="G23" s="18">
        <v>-33.668657340428375</v>
      </c>
      <c r="H23" s="38">
        <v>97.130865378047886</v>
      </c>
      <c r="I23" s="18">
        <v>74.245679939894785</v>
      </c>
      <c r="J23" s="18">
        <v>56.264462809917326</v>
      </c>
      <c r="K23" s="18">
        <v>42.136363636363619</v>
      </c>
      <c r="L23" s="18">
        <v>31.035714285714281</v>
      </c>
      <c r="M23" s="38">
        <v>15.517857142857141</v>
      </c>
      <c r="N23" s="39">
        <v>15.517857142857142</v>
      </c>
    </row>
    <row r="24" spans="1:14" ht="13.5" thickBot="1" x14ac:dyDescent="0.35">
      <c r="A24" s="40" t="s">
        <v>17</v>
      </c>
      <c r="B24" s="41"/>
      <c r="C24" s="42">
        <v>24.900406998472892</v>
      </c>
      <c r="D24" s="43">
        <v>16.618391779906336</v>
      </c>
      <c r="E24" s="43">
        <v>11.121126352320401</v>
      </c>
      <c r="F24" s="43">
        <v>7.4722647668472417</v>
      </c>
      <c r="G24" s="43">
        <v>5.0502986010642559</v>
      </c>
      <c r="H24" s="42">
        <v>3.8852346151219153</v>
      </c>
      <c r="I24" s="43">
        <v>2.9698271975957913</v>
      </c>
      <c r="J24" s="43">
        <v>2.250578512396693</v>
      </c>
      <c r="K24" s="43">
        <v>1.6854545454545449</v>
      </c>
      <c r="L24" s="43">
        <v>1.2414285714285711</v>
      </c>
      <c r="M24" s="42">
        <v>1.2414285714285713</v>
      </c>
      <c r="N24" s="44">
        <v>1.2414285714285713</v>
      </c>
    </row>
    <row r="25" spans="1:14" ht="13" thickTop="1" x14ac:dyDescent="0.25">
      <c r="B25" s="45"/>
      <c r="C25" s="35"/>
      <c r="D25" s="35"/>
      <c r="E25" s="35"/>
      <c r="F25" s="25"/>
      <c r="G25" s="25"/>
      <c r="H25" s="25"/>
      <c r="I25" s="25"/>
      <c r="J25" s="18"/>
      <c r="K25" s="25"/>
      <c r="L25" s="25"/>
    </row>
    <row r="26" spans="1:14" x14ac:dyDescent="0.25">
      <c r="B26" s="45"/>
      <c r="C26" s="35"/>
      <c r="D26" s="35"/>
      <c r="E26" s="35"/>
      <c r="F26" s="25"/>
      <c r="G26" s="25"/>
      <c r="H26" s="25"/>
      <c r="I26" s="25"/>
      <c r="J26" s="18"/>
      <c r="K26" s="25"/>
      <c r="L26" s="25"/>
    </row>
    <row r="30" spans="1:14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4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</row>
    <row r="32" spans="1:14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2:14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2:14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</row>
    <row r="35" spans="2:14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2:14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</row>
    <row r="37" spans="2:14" x14ac:dyDescent="0.2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2:14" x14ac:dyDescent="0.25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2:14" x14ac:dyDescent="0.25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</row>
    <row r="40" spans="2:14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showGridLines="0" workbookViewId="0"/>
  </sheetViews>
  <sheetFormatPr defaultRowHeight="12.5" x14ac:dyDescent="0.25"/>
  <cols>
    <col min="1" max="1" width="13.1796875" style="55" customWidth="1"/>
    <col min="2" max="7" width="10.54296875" style="55" customWidth="1"/>
    <col min="8" max="9" width="9.1796875" style="55"/>
    <col min="10" max="10" width="10.1796875" style="55" bestFit="1" customWidth="1"/>
    <col min="11" max="256" width="9.1796875" style="55"/>
    <col min="257" max="257" width="13.1796875" style="55" customWidth="1"/>
    <col min="258" max="263" width="10.54296875" style="55" customWidth="1"/>
    <col min="264" max="512" width="9.1796875" style="55"/>
    <col min="513" max="513" width="13.1796875" style="55" customWidth="1"/>
    <col min="514" max="519" width="10.54296875" style="55" customWidth="1"/>
    <col min="520" max="768" width="9.1796875" style="55"/>
    <col min="769" max="769" width="13.1796875" style="55" customWidth="1"/>
    <col min="770" max="775" width="10.54296875" style="55" customWidth="1"/>
    <col min="776" max="1024" width="9.1796875" style="55"/>
    <col min="1025" max="1025" width="13.1796875" style="55" customWidth="1"/>
    <col min="1026" max="1031" width="10.54296875" style="55" customWidth="1"/>
    <col min="1032" max="1280" width="9.1796875" style="55"/>
    <col min="1281" max="1281" width="13.1796875" style="55" customWidth="1"/>
    <col min="1282" max="1287" width="10.54296875" style="55" customWidth="1"/>
    <col min="1288" max="1536" width="9.1796875" style="55"/>
    <col min="1537" max="1537" width="13.1796875" style="55" customWidth="1"/>
    <col min="1538" max="1543" width="10.54296875" style="55" customWidth="1"/>
    <col min="1544" max="1792" width="9.1796875" style="55"/>
    <col min="1793" max="1793" width="13.1796875" style="55" customWidth="1"/>
    <col min="1794" max="1799" width="10.54296875" style="55" customWidth="1"/>
    <col min="1800" max="2048" width="9.1796875" style="55"/>
    <col min="2049" max="2049" width="13.1796875" style="55" customWidth="1"/>
    <col min="2050" max="2055" width="10.54296875" style="55" customWidth="1"/>
    <col min="2056" max="2304" width="9.1796875" style="55"/>
    <col min="2305" max="2305" width="13.1796875" style="55" customWidth="1"/>
    <col min="2306" max="2311" width="10.54296875" style="55" customWidth="1"/>
    <col min="2312" max="2560" width="9.1796875" style="55"/>
    <col min="2561" max="2561" width="13.1796875" style="55" customWidth="1"/>
    <col min="2562" max="2567" width="10.54296875" style="55" customWidth="1"/>
    <col min="2568" max="2816" width="9.1796875" style="55"/>
    <col min="2817" max="2817" width="13.1796875" style="55" customWidth="1"/>
    <col min="2818" max="2823" width="10.54296875" style="55" customWidth="1"/>
    <col min="2824" max="3072" width="9.1796875" style="55"/>
    <col min="3073" max="3073" width="13.1796875" style="55" customWidth="1"/>
    <col min="3074" max="3079" width="10.54296875" style="55" customWidth="1"/>
    <col min="3080" max="3328" width="9.1796875" style="55"/>
    <col min="3329" max="3329" width="13.1796875" style="55" customWidth="1"/>
    <col min="3330" max="3335" width="10.54296875" style="55" customWidth="1"/>
    <col min="3336" max="3584" width="9.1796875" style="55"/>
    <col min="3585" max="3585" width="13.1796875" style="55" customWidth="1"/>
    <col min="3586" max="3591" width="10.54296875" style="55" customWidth="1"/>
    <col min="3592" max="3840" width="9.1796875" style="55"/>
    <col min="3841" max="3841" width="13.1796875" style="55" customWidth="1"/>
    <col min="3842" max="3847" width="10.54296875" style="55" customWidth="1"/>
    <col min="3848" max="4096" width="9.1796875" style="55"/>
    <col min="4097" max="4097" width="13.1796875" style="55" customWidth="1"/>
    <col min="4098" max="4103" width="10.54296875" style="55" customWidth="1"/>
    <col min="4104" max="4352" width="9.1796875" style="55"/>
    <col min="4353" max="4353" width="13.1796875" style="55" customWidth="1"/>
    <col min="4354" max="4359" width="10.54296875" style="55" customWidth="1"/>
    <col min="4360" max="4608" width="9.1796875" style="55"/>
    <col min="4609" max="4609" width="13.1796875" style="55" customWidth="1"/>
    <col min="4610" max="4615" width="10.54296875" style="55" customWidth="1"/>
    <col min="4616" max="4864" width="9.1796875" style="55"/>
    <col min="4865" max="4865" width="13.1796875" style="55" customWidth="1"/>
    <col min="4866" max="4871" width="10.54296875" style="55" customWidth="1"/>
    <col min="4872" max="5120" width="9.1796875" style="55"/>
    <col min="5121" max="5121" width="13.1796875" style="55" customWidth="1"/>
    <col min="5122" max="5127" width="10.54296875" style="55" customWidth="1"/>
    <col min="5128" max="5376" width="9.1796875" style="55"/>
    <col min="5377" max="5377" width="13.1796875" style="55" customWidth="1"/>
    <col min="5378" max="5383" width="10.54296875" style="55" customWidth="1"/>
    <col min="5384" max="5632" width="9.1796875" style="55"/>
    <col min="5633" max="5633" width="13.1796875" style="55" customWidth="1"/>
    <col min="5634" max="5639" width="10.54296875" style="55" customWidth="1"/>
    <col min="5640" max="5888" width="9.1796875" style="55"/>
    <col min="5889" max="5889" width="13.1796875" style="55" customWidth="1"/>
    <col min="5890" max="5895" width="10.54296875" style="55" customWidth="1"/>
    <col min="5896" max="6144" width="9.1796875" style="55"/>
    <col min="6145" max="6145" width="13.1796875" style="55" customWidth="1"/>
    <col min="6146" max="6151" width="10.54296875" style="55" customWidth="1"/>
    <col min="6152" max="6400" width="9.1796875" style="55"/>
    <col min="6401" max="6401" width="13.1796875" style="55" customWidth="1"/>
    <col min="6402" max="6407" width="10.54296875" style="55" customWidth="1"/>
    <col min="6408" max="6656" width="9.1796875" style="55"/>
    <col min="6657" max="6657" width="13.1796875" style="55" customWidth="1"/>
    <col min="6658" max="6663" width="10.54296875" style="55" customWidth="1"/>
    <col min="6664" max="6912" width="9.1796875" style="55"/>
    <col min="6913" max="6913" width="13.1796875" style="55" customWidth="1"/>
    <col min="6914" max="6919" width="10.54296875" style="55" customWidth="1"/>
    <col min="6920" max="7168" width="9.1796875" style="55"/>
    <col min="7169" max="7169" width="13.1796875" style="55" customWidth="1"/>
    <col min="7170" max="7175" width="10.54296875" style="55" customWidth="1"/>
    <col min="7176" max="7424" width="9.1796875" style="55"/>
    <col min="7425" max="7425" width="13.1796875" style="55" customWidth="1"/>
    <col min="7426" max="7431" width="10.54296875" style="55" customWidth="1"/>
    <col min="7432" max="7680" width="9.1796875" style="55"/>
    <col min="7681" max="7681" width="13.1796875" style="55" customWidth="1"/>
    <col min="7682" max="7687" width="10.54296875" style="55" customWidth="1"/>
    <col min="7688" max="7936" width="9.1796875" style="55"/>
    <col min="7937" max="7937" width="13.1796875" style="55" customWidth="1"/>
    <col min="7938" max="7943" width="10.54296875" style="55" customWidth="1"/>
    <col min="7944" max="8192" width="9.1796875" style="55"/>
    <col min="8193" max="8193" width="13.1796875" style="55" customWidth="1"/>
    <col min="8194" max="8199" width="10.54296875" style="55" customWidth="1"/>
    <col min="8200" max="8448" width="9.1796875" style="55"/>
    <col min="8449" max="8449" width="13.1796875" style="55" customWidth="1"/>
    <col min="8450" max="8455" width="10.54296875" style="55" customWidth="1"/>
    <col min="8456" max="8704" width="9.1796875" style="55"/>
    <col min="8705" max="8705" width="13.1796875" style="55" customWidth="1"/>
    <col min="8706" max="8711" width="10.54296875" style="55" customWidth="1"/>
    <col min="8712" max="8960" width="9.1796875" style="55"/>
    <col min="8961" max="8961" width="13.1796875" style="55" customWidth="1"/>
    <col min="8962" max="8967" width="10.54296875" style="55" customWidth="1"/>
    <col min="8968" max="9216" width="9.1796875" style="55"/>
    <col min="9217" max="9217" width="13.1796875" style="55" customWidth="1"/>
    <col min="9218" max="9223" width="10.54296875" style="55" customWidth="1"/>
    <col min="9224" max="9472" width="9.1796875" style="55"/>
    <col min="9473" max="9473" width="13.1796875" style="55" customWidth="1"/>
    <col min="9474" max="9479" width="10.54296875" style="55" customWidth="1"/>
    <col min="9480" max="9728" width="9.1796875" style="55"/>
    <col min="9729" max="9729" width="13.1796875" style="55" customWidth="1"/>
    <col min="9730" max="9735" width="10.54296875" style="55" customWidth="1"/>
    <col min="9736" max="9984" width="9.1796875" style="55"/>
    <col min="9985" max="9985" width="13.1796875" style="55" customWidth="1"/>
    <col min="9986" max="9991" width="10.54296875" style="55" customWidth="1"/>
    <col min="9992" max="10240" width="9.1796875" style="55"/>
    <col min="10241" max="10241" width="13.1796875" style="55" customWidth="1"/>
    <col min="10242" max="10247" width="10.54296875" style="55" customWidth="1"/>
    <col min="10248" max="10496" width="9.1796875" style="55"/>
    <col min="10497" max="10497" width="13.1796875" style="55" customWidth="1"/>
    <col min="10498" max="10503" width="10.54296875" style="55" customWidth="1"/>
    <col min="10504" max="10752" width="9.1796875" style="55"/>
    <col min="10753" max="10753" width="13.1796875" style="55" customWidth="1"/>
    <col min="10754" max="10759" width="10.54296875" style="55" customWidth="1"/>
    <col min="10760" max="11008" width="9.1796875" style="55"/>
    <col min="11009" max="11009" width="13.1796875" style="55" customWidth="1"/>
    <col min="11010" max="11015" width="10.54296875" style="55" customWidth="1"/>
    <col min="11016" max="11264" width="9.1796875" style="55"/>
    <col min="11265" max="11265" width="13.1796875" style="55" customWidth="1"/>
    <col min="11266" max="11271" width="10.54296875" style="55" customWidth="1"/>
    <col min="11272" max="11520" width="9.1796875" style="55"/>
    <col min="11521" max="11521" width="13.1796875" style="55" customWidth="1"/>
    <col min="11522" max="11527" width="10.54296875" style="55" customWidth="1"/>
    <col min="11528" max="11776" width="9.1796875" style="55"/>
    <col min="11777" max="11777" width="13.1796875" style="55" customWidth="1"/>
    <col min="11778" max="11783" width="10.54296875" style="55" customWidth="1"/>
    <col min="11784" max="12032" width="9.1796875" style="55"/>
    <col min="12033" max="12033" width="13.1796875" style="55" customWidth="1"/>
    <col min="12034" max="12039" width="10.54296875" style="55" customWidth="1"/>
    <col min="12040" max="12288" width="9.1796875" style="55"/>
    <col min="12289" max="12289" width="13.1796875" style="55" customWidth="1"/>
    <col min="12290" max="12295" width="10.54296875" style="55" customWidth="1"/>
    <col min="12296" max="12544" width="9.1796875" style="55"/>
    <col min="12545" max="12545" width="13.1796875" style="55" customWidth="1"/>
    <col min="12546" max="12551" width="10.54296875" style="55" customWidth="1"/>
    <col min="12552" max="12800" width="9.1796875" style="55"/>
    <col min="12801" max="12801" width="13.1796875" style="55" customWidth="1"/>
    <col min="12802" max="12807" width="10.54296875" style="55" customWidth="1"/>
    <col min="12808" max="13056" width="9.1796875" style="55"/>
    <col min="13057" max="13057" width="13.1796875" style="55" customWidth="1"/>
    <col min="13058" max="13063" width="10.54296875" style="55" customWidth="1"/>
    <col min="13064" max="13312" width="9.1796875" style="55"/>
    <col min="13313" max="13313" width="13.1796875" style="55" customWidth="1"/>
    <col min="13314" max="13319" width="10.54296875" style="55" customWidth="1"/>
    <col min="13320" max="13568" width="9.1796875" style="55"/>
    <col min="13569" max="13569" width="13.1796875" style="55" customWidth="1"/>
    <col min="13570" max="13575" width="10.54296875" style="55" customWidth="1"/>
    <col min="13576" max="13824" width="9.1796875" style="55"/>
    <col min="13825" max="13825" width="13.1796875" style="55" customWidth="1"/>
    <col min="13826" max="13831" width="10.54296875" style="55" customWidth="1"/>
    <col min="13832" max="14080" width="9.1796875" style="55"/>
    <col min="14081" max="14081" width="13.1796875" style="55" customWidth="1"/>
    <col min="14082" max="14087" width="10.54296875" style="55" customWidth="1"/>
    <col min="14088" max="14336" width="9.1796875" style="55"/>
    <col min="14337" max="14337" width="13.1796875" style="55" customWidth="1"/>
    <col min="14338" max="14343" width="10.54296875" style="55" customWidth="1"/>
    <col min="14344" max="14592" width="9.1796875" style="55"/>
    <col min="14593" max="14593" width="13.1796875" style="55" customWidth="1"/>
    <col min="14594" max="14599" width="10.54296875" style="55" customWidth="1"/>
    <col min="14600" max="14848" width="9.1796875" style="55"/>
    <col min="14849" max="14849" width="13.1796875" style="55" customWidth="1"/>
    <col min="14850" max="14855" width="10.54296875" style="55" customWidth="1"/>
    <col min="14856" max="15104" width="9.1796875" style="55"/>
    <col min="15105" max="15105" width="13.1796875" style="55" customWidth="1"/>
    <col min="15106" max="15111" width="10.54296875" style="55" customWidth="1"/>
    <col min="15112" max="15360" width="9.1796875" style="55"/>
    <col min="15361" max="15361" width="13.1796875" style="55" customWidth="1"/>
    <col min="15362" max="15367" width="10.54296875" style="55" customWidth="1"/>
    <col min="15368" max="15616" width="9.1796875" style="55"/>
    <col min="15617" max="15617" width="13.1796875" style="55" customWidth="1"/>
    <col min="15618" max="15623" width="10.54296875" style="55" customWidth="1"/>
    <col min="15624" max="15872" width="9.1796875" style="55"/>
    <col min="15873" max="15873" width="13.1796875" style="55" customWidth="1"/>
    <col min="15874" max="15879" width="10.54296875" style="55" customWidth="1"/>
    <col min="15880" max="16128" width="9.1796875" style="55"/>
    <col min="16129" max="16129" width="13.1796875" style="55" customWidth="1"/>
    <col min="16130" max="16135" width="10.54296875" style="55" customWidth="1"/>
    <col min="16136" max="16384" width="9.1796875" style="55"/>
  </cols>
  <sheetData>
    <row r="1" spans="1:10" ht="13" x14ac:dyDescent="0.3">
      <c r="A1" s="54" t="s">
        <v>58</v>
      </c>
    </row>
    <row r="4" spans="1:10" ht="13" x14ac:dyDescent="0.3">
      <c r="A4" s="56"/>
      <c r="B4" s="70" t="s">
        <v>44</v>
      </c>
      <c r="C4" s="71"/>
      <c r="D4" s="72"/>
      <c r="E4" s="70" t="s">
        <v>45</v>
      </c>
      <c r="F4" s="71"/>
      <c r="G4" s="72"/>
      <c r="H4" s="70" t="s">
        <v>46</v>
      </c>
      <c r="I4" s="71"/>
      <c r="J4" s="72"/>
    </row>
    <row r="5" spans="1:10" x14ac:dyDescent="0.25">
      <c r="A5" s="57"/>
      <c r="B5" s="58" t="s">
        <v>59</v>
      </c>
      <c r="C5" s="59" t="s">
        <v>60</v>
      </c>
      <c r="D5" s="60" t="s">
        <v>61</v>
      </c>
      <c r="E5" s="58" t="s">
        <v>59</v>
      </c>
      <c r="F5" s="59" t="s">
        <v>60</v>
      </c>
      <c r="G5" s="60" t="s">
        <v>61</v>
      </c>
      <c r="H5" s="58" t="s">
        <v>59</v>
      </c>
      <c r="I5" s="59" t="s">
        <v>60</v>
      </c>
      <c r="J5" s="60" t="s">
        <v>61</v>
      </c>
    </row>
    <row r="6" spans="1:10" ht="13" x14ac:dyDescent="0.3">
      <c r="A6" s="61" t="s">
        <v>62</v>
      </c>
      <c r="B6" s="62">
        <v>1000000</v>
      </c>
      <c r="C6" s="63">
        <v>0.66514313683987714</v>
      </c>
      <c r="D6" s="64">
        <v>9931753.0864197519</v>
      </c>
      <c r="E6" s="62">
        <v>1000000</v>
      </c>
      <c r="F6" s="63">
        <v>0.62012210162802162</v>
      </c>
      <c r="G6" s="64">
        <v>27485149.41690962</v>
      </c>
      <c r="H6" s="62">
        <v>1000000</v>
      </c>
      <c r="I6" s="63">
        <v>0.60335399999999995</v>
      </c>
      <c r="J6" s="64">
        <v>44626775.14792899</v>
      </c>
    </row>
    <row r="7" spans="1:10" ht="13" x14ac:dyDescent="0.3">
      <c r="A7" s="61" t="s">
        <v>27</v>
      </c>
      <c r="B7" s="62">
        <v>503435.79391203186</v>
      </c>
      <c r="C7" s="63">
        <v>0.33485686316012281</v>
      </c>
      <c r="D7" s="64">
        <v>5000000.0000000009</v>
      </c>
      <c r="E7" s="62">
        <v>503435.79391203186</v>
      </c>
      <c r="F7" s="63">
        <v>0.31219166255550079</v>
      </c>
      <c r="G7" s="64">
        <v>13837008.017492715</v>
      </c>
      <c r="H7" s="62">
        <v>503435.79391203186</v>
      </c>
      <c r="I7" s="63">
        <v>0.30375000000000002</v>
      </c>
      <c r="J7" s="64">
        <v>22466715.976331361</v>
      </c>
    </row>
    <row r="8" spans="1:10" ht="13" x14ac:dyDescent="0.3">
      <c r="A8" s="61" t="s">
        <v>42</v>
      </c>
      <c r="B8" s="62"/>
      <c r="C8" s="63"/>
      <c r="D8" s="64"/>
      <c r="E8" s="62">
        <v>109149.85232550044</v>
      </c>
      <c r="F8" s="63">
        <v>6.7686235816477536E-2</v>
      </c>
      <c r="G8" s="64">
        <v>2999999.9999999995</v>
      </c>
      <c r="H8" s="62">
        <v>109149.85232550044</v>
      </c>
      <c r="I8" s="63">
        <v>6.5855999999999984E-2</v>
      </c>
      <c r="J8" s="64">
        <v>4871005.9171597622</v>
      </c>
    </row>
    <row r="9" spans="1:10" ht="13" x14ac:dyDescent="0.3">
      <c r="A9" s="65" t="s">
        <v>43</v>
      </c>
      <c r="B9" s="66"/>
      <c r="C9" s="67"/>
      <c r="D9" s="68"/>
      <c r="E9" s="66"/>
      <c r="F9" s="67"/>
      <c r="G9" s="68"/>
      <c r="H9" s="66">
        <v>44816.144419362434</v>
      </c>
      <c r="I9" s="67">
        <v>2.7039999999999998E-2</v>
      </c>
      <c r="J9" s="68">
        <v>1999999.9999999998</v>
      </c>
    </row>
    <row r="10" spans="1:10" ht="13" x14ac:dyDescent="0.3">
      <c r="A10" s="65" t="s">
        <v>63</v>
      </c>
      <c r="B10" s="66">
        <v>1503435.7939120319</v>
      </c>
      <c r="C10" s="67">
        <v>1</v>
      </c>
      <c r="D10" s="68">
        <v>14931753.086419754</v>
      </c>
      <c r="E10" s="66">
        <v>1612585.6462375324</v>
      </c>
      <c r="F10" s="67">
        <v>1</v>
      </c>
      <c r="G10" s="68">
        <v>44322157.434402339</v>
      </c>
      <c r="H10" s="66">
        <v>1657401.7906568949</v>
      </c>
      <c r="I10" s="67">
        <v>0.99999999999999989</v>
      </c>
      <c r="J10" s="68">
        <v>73964497.041420117</v>
      </c>
    </row>
    <row r="12" spans="1:10" x14ac:dyDescent="0.25">
      <c r="D12" s="69"/>
      <c r="E12" s="69"/>
    </row>
  </sheetData>
  <mergeCells count="3">
    <mergeCell ref="B4:D4"/>
    <mergeCell ref="E4:G4"/>
    <mergeCell ref="H4:J4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Answers</vt:lpstr>
      <vt:lpstr>3-stage model</vt:lpstr>
      <vt:lpstr>Cap 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 Queiró</cp:lastModifiedBy>
  <cp:lastPrinted>2018-02-23T15:25:26Z</cp:lastPrinted>
  <dcterms:created xsi:type="dcterms:W3CDTF">2017-02-10T10:32:34Z</dcterms:created>
  <dcterms:modified xsi:type="dcterms:W3CDTF">2025-03-13T09:57:41Z</dcterms:modified>
</cp:coreProperties>
</file>