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marga\NOVASBE\2020-2021 Advanced Financial Management - Classes - Planning and Production - Classes - Planning and Production\Course Plan\Week 06\Lecture - video\"/>
    </mc:Choice>
  </mc:AlternateContent>
  <xr:revisionPtr revIDLastSave="492" documentId="8_{5759B45E-24F6-4AC1-A51E-0CD750D9C77A}" xr6:coauthVersionLast="45" xr6:coauthVersionMax="45" xr10:uidLastSave="{B3AE6AC6-78C2-4842-87B9-8AE7C1A7E075}"/>
  <bookViews>
    <workbookView xWindow="-98" yWindow="-98" windowWidth="19396" windowHeight="10395" activeTab="1" xr2:uid="{00000000-000D-0000-FFFF-FFFF00000000}"/>
  </bookViews>
  <sheets>
    <sheet name="Briefing" sheetId="3" r:id="rId1"/>
    <sheet name="Cash-flows" sheetId="2" r:id="rId2"/>
  </sheets>
  <definedNames>
    <definedName name="COGS_unit">'Cash-flows'!$D$10</definedName>
    <definedName name="IRR">'Cash-flows'!$C$62</definedName>
    <definedName name="NPV">'Cash-flows'!$C$58</definedName>
    <definedName name="Price">'Cash-flows'!$D$8</definedName>
    <definedName name="PriceGrowth">'Cash-flows'!$E$9</definedName>
    <definedName name="ProfitabilityIndex">'Cash-flows'!$C$66</definedName>
    <definedName name="TaxRate">'Cash-flows'!$D$12</definedName>
    <definedName name="Units_Year1">'Cash-flows'!$D$7</definedName>
    <definedName name="Units_Year2">'Cash-flows'!$E$7</definedName>
    <definedName name="Units_Year3">'Cash-flows'!$F$7</definedName>
    <definedName name="Units_Year4">'Cash-flows'!$G$7</definedName>
    <definedName name="Units_Year5">'Cash-flows'!$H$7</definedName>
    <definedName name="Untis_Year1">'Cash-flows'!$D$7</definedName>
    <definedName name="WC_perc">'Cash-flows'!$C$20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0" i="2" l="1"/>
  <c r="E79" i="2"/>
  <c r="E77" i="2"/>
  <c r="E76" i="2"/>
  <c r="E78" i="2"/>
  <c r="E12" i="2" l="1"/>
  <c r="F12" i="2" s="1"/>
  <c r="G12" i="2" s="1"/>
  <c r="H12" i="2" s="1"/>
  <c r="F9" i="2"/>
  <c r="G9" i="2" s="1"/>
  <c r="H9" i="2" s="1"/>
  <c r="E11" i="2"/>
  <c r="F11" i="2" s="1"/>
  <c r="G11" i="2" s="1"/>
  <c r="H11" i="2" s="1"/>
  <c r="D28" i="2"/>
  <c r="E28" i="2" s="1"/>
  <c r="H27" i="2"/>
  <c r="H30" i="2" s="1"/>
  <c r="G27" i="2"/>
  <c r="G30" i="2" s="1"/>
  <c r="F27" i="2"/>
  <c r="F30" i="2" s="1"/>
  <c r="E27" i="2"/>
  <c r="E30" i="2" s="1"/>
  <c r="D27" i="2"/>
  <c r="D30" i="2" s="1"/>
  <c r="D45" i="2"/>
  <c r="E45" i="2"/>
  <c r="F45" i="2"/>
  <c r="G45" i="2"/>
  <c r="F28" i="2" l="1"/>
  <c r="G28" i="2" s="1"/>
  <c r="H28" i="2" s="1"/>
  <c r="H26" i="2" s="1"/>
  <c r="E26" i="2"/>
  <c r="D26" i="2"/>
  <c r="C46" i="2" s="1"/>
  <c r="F26" i="2" l="1"/>
  <c r="G26" i="2"/>
  <c r="H20" i="2"/>
  <c r="G20" i="2"/>
  <c r="F20" i="2"/>
  <c r="E20" i="2"/>
  <c r="D20" i="2"/>
  <c r="H10" i="2"/>
  <c r="G10" i="2"/>
  <c r="F10" i="2"/>
  <c r="E10" i="2"/>
  <c r="D33" i="2" l="1"/>
  <c r="H46" i="2"/>
  <c r="G42" i="2" l="1"/>
  <c r="F42" i="2"/>
  <c r="E42" i="2"/>
  <c r="D42" i="2"/>
  <c r="C43" i="2"/>
  <c r="H44" i="2"/>
  <c r="C39" i="2"/>
  <c r="H40" i="2"/>
  <c r="H45" i="2" l="1"/>
  <c r="C45" i="2"/>
  <c r="C42" i="2"/>
  <c r="H33" i="2"/>
  <c r="G33" i="2"/>
  <c r="F33" i="2"/>
  <c r="E33" i="2"/>
  <c r="H31" i="2"/>
  <c r="H29" i="2" s="1"/>
  <c r="G31" i="2"/>
  <c r="G29" i="2" s="1"/>
  <c r="F31" i="2"/>
  <c r="F29" i="2" s="1"/>
  <c r="E31" i="2"/>
  <c r="E29" i="2" s="1"/>
  <c r="D31" i="2"/>
  <c r="D29" i="2" s="1"/>
  <c r="D32" i="2" l="1"/>
  <c r="D34" i="2" s="1"/>
  <c r="G46" i="2"/>
  <c r="H47" i="2" s="1"/>
  <c r="H32" i="2"/>
  <c r="H34" i="2" s="1"/>
  <c r="H41" i="2"/>
  <c r="C47" i="2"/>
  <c r="C48" i="2" s="1"/>
  <c r="C50" i="2" s="1"/>
  <c r="C69" i="2" l="1"/>
  <c r="C56" i="2"/>
  <c r="E32" i="2"/>
  <c r="E34" i="2" s="1"/>
  <c r="E46" i="2"/>
  <c r="F32" i="2"/>
  <c r="F34" i="2" s="1"/>
  <c r="F46" i="2"/>
  <c r="G47" i="2" s="1"/>
  <c r="G48" i="2" s="1"/>
  <c r="G32" i="2"/>
  <c r="G34" i="2" s="1"/>
  <c r="D46" i="2"/>
  <c r="D47" i="2" s="1"/>
  <c r="D48" i="2" s="1"/>
  <c r="H42" i="2"/>
  <c r="H48" i="2" s="1"/>
  <c r="F47" i="2" l="1"/>
  <c r="F48" i="2" s="1"/>
  <c r="E47" i="2"/>
  <c r="E48" i="2" s="1"/>
  <c r="E35" i="2" l="1"/>
  <c r="E36" i="2" s="1"/>
  <c r="E37" i="2" s="1"/>
  <c r="F35" i="2"/>
  <c r="F36" i="2" s="1"/>
  <c r="F37" i="2" s="1"/>
  <c r="H35" i="2"/>
  <c r="H36" i="2" s="1"/>
  <c r="H37" i="2" s="1"/>
  <c r="H50" i="2" s="1"/>
  <c r="H56" i="2" s="1"/>
  <c r="G35" i="2"/>
  <c r="G36" i="2" s="1"/>
  <c r="G37" i="2" s="1"/>
  <c r="G50" i="2" l="1"/>
  <c r="G56" i="2" s="1"/>
  <c r="F50" i="2"/>
  <c r="F56" i="2" s="1"/>
  <c r="E50" i="2"/>
  <c r="E56" i="2" s="1"/>
  <c r="D35" i="2" l="1"/>
  <c r="D36" i="2" s="1"/>
  <c r="D37" i="2" l="1"/>
  <c r="D50" i="2" s="1"/>
  <c r="E69" i="2" l="1"/>
  <c r="F69" i="2"/>
  <c r="G69" i="2"/>
  <c r="H69" i="2"/>
  <c r="D69" i="2"/>
  <c r="D56" i="2"/>
  <c r="C59" i="2"/>
  <c r="C62" i="2"/>
  <c r="C58" i="2" l="1"/>
  <c r="C66" i="2"/>
  <c r="D75" i="2" l="1"/>
  <c r="C84" i="2"/>
</calcChain>
</file>

<file path=xl/sharedStrings.xml><?xml version="1.0" encoding="utf-8"?>
<sst xmlns="http://schemas.openxmlformats.org/spreadsheetml/2006/main" count="106" uniqueCount="99">
  <si>
    <t>FREE CASH FLOW</t>
  </si>
  <si>
    <t>INVESTMENT CASH FLOW</t>
  </si>
  <si>
    <t>INVESTMENT IN NET WORKING CAPITAL</t>
  </si>
  <si>
    <t>CAPEX</t>
  </si>
  <si>
    <t>OPERATIONAL CASH FLOW</t>
  </si>
  <si>
    <t>Taxes</t>
  </si>
  <si>
    <t>EBIT</t>
  </si>
  <si>
    <t>EBITDA</t>
  </si>
  <si>
    <t>Revenues</t>
  </si>
  <si>
    <t>CASH FLOWS</t>
  </si>
  <si>
    <t>INPUTS</t>
  </si>
  <si>
    <t>Net Working Capital level</t>
  </si>
  <si>
    <t>Operating Costs</t>
  </si>
  <si>
    <t>Cost of equipment</t>
  </si>
  <si>
    <t>Economic life (years of depreciation)</t>
  </si>
  <si>
    <t>Salvage value before taxes</t>
  </si>
  <si>
    <t>Working Capital (% of following year sales)</t>
  </si>
  <si>
    <t>Sales (in units)</t>
  </si>
  <si>
    <t>SG&amp;A</t>
  </si>
  <si>
    <t>Corporate Tax Rate</t>
  </si>
  <si>
    <t>NOPLAT ("Net Income")</t>
  </si>
  <si>
    <t>Price (per unit)</t>
  </si>
  <si>
    <t>Price growth (%)</t>
  </si>
  <si>
    <t>Cost of goods sold (per unit)</t>
  </si>
  <si>
    <t>BUILDING</t>
  </si>
  <si>
    <t>EQUIPMENT</t>
  </si>
  <si>
    <t>Taxes on capital gain</t>
  </si>
  <si>
    <t>Market value before taxes</t>
  </si>
  <si>
    <t>DISCOUNTED FREE CASH FLOW</t>
  </si>
  <si>
    <t>Discount rate</t>
  </si>
  <si>
    <t>Net Present Value</t>
  </si>
  <si>
    <t>Depreciation equipment</t>
  </si>
  <si>
    <t>COGS</t>
  </si>
  <si>
    <t>Briefing</t>
  </si>
  <si>
    <t>A company will invest now and acquire some machinery to operate a new business throughout 5 years</t>
  </si>
  <si>
    <t>Annual sales (in units) are expected to be 5,000 in the 1st year, 8,000 in the 2nd year, 12,000 in the 3rd year, 10,000 in the 4th year and 6,000 in the 5th year</t>
  </si>
  <si>
    <t>Each sold unit is expected to be priced at 20€ in the first year and rom then the price increases 2% per year</t>
  </si>
  <si>
    <t>Cost of sales per unit is 5€ throughout the life of the project</t>
  </si>
  <si>
    <t>Selling, General and Administrative costs are expected to be 25,000€ per year</t>
  </si>
  <si>
    <t>Corporate tax rate is 30%</t>
  </si>
  <si>
    <t>The company did a market study to assess the potential of the market and spent 250,000€ for that matter</t>
  </si>
  <si>
    <t>Operations will be installed in a building that the company owns already and that has a market value of 200,000€ (net of taxes) – no depreciation and same salvage value at the end</t>
  </si>
  <si>
    <t>The machinery to be acquired costs 100,000€ (to be depreciated in 5 years) and at the end of the project its salvage value is expected to be 30,000€</t>
  </si>
  <si>
    <t>The project has Working capital needs that represent 10% of sales of the following year throughout the life of the project</t>
  </si>
  <si>
    <t>Comments</t>
  </si>
  <si>
    <t>Year (values in thousands)</t>
  </si>
  <si>
    <t>Investment inputs</t>
  </si>
  <si>
    <t>Price (€)</t>
  </si>
  <si>
    <t>Quantity (thousands of units)</t>
  </si>
  <si>
    <t>Cost of market study</t>
  </si>
  <si>
    <t>Opportunity Cost (when project starts, net of taxes)</t>
  </si>
  <si>
    <t>Market value (net of taxes)</t>
  </si>
  <si>
    <t>Market Value of Building (net of taxes)</t>
  </si>
  <si>
    <t>0 (now)</t>
  </si>
  <si>
    <t>Duration</t>
  </si>
  <si>
    <t>Revenue</t>
  </si>
  <si>
    <t>Cost of Sales</t>
  </si>
  <si>
    <t>Fixed Costs</t>
  </si>
  <si>
    <t>Sunk costs</t>
  </si>
  <si>
    <t>Opportunity costs</t>
  </si>
  <si>
    <t>CAPEX + Depreciation</t>
  </si>
  <si>
    <t>NWC</t>
  </si>
  <si>
    <t>Year</t>
  </si>
  <si>
    <t>INVESTMENT DECISION RULES</t>
  </si>
  <si>
    <t>NPV</t>
  </si>
  <si>
    <t>NPV (using the Excel formula)</t>
  </si>
  <si>
    <t>NPV (standard approach)</t>
  </si>
  <si>
    <t>Internal Rate of Return</t>
  </si>
  <si>
    <t>Using Goal Seek</t>
  </si>
  <si>
    <t>Using Excel formula
(might not work properly if you have continuation value)</t>
  </si>
  <si>
    <t>Profitability Index</t>
  </si>
  <si>
    <t>Profitability Index
(might need adjustments depending on the investment profile)</t>
  </si>
  <si>
    <t>Simple Payback Period</t>
  </si>
  <si>
    <t>Accumulated Cash-flow</t>
  </si>
  <si>
    <t>Year 4</t>
  </si>
  <si>
    <t>SENSITIVITY AND SCENARIO ANALYSIS</t>
  </si>
  <si>
    <t>Price</t>
  </si>
  <si>
    <t>var %</t>
  </si>
  <si>
    <t>Sensitivity analysis: one variable</t>
  </si>
  <si>
    <t>Sensitivity analysis: two variables</t>
  </si>
  <si>
    <t>Price growth</t>
  </si>
  <si>
    <t>Scenario Analysis</t>
  </si>
  <si>
    <t>Units_Year1</t>
  </si>
  <si>
    <t>Units_Year2</t>
  </si>
  <si>
    <t>Units_Year3</t>
  </si>
  <si>
    <t>Units_Year4</t>
  </si>
  <si>
    <t>Units_Year5</t>
  </si>
  <si>
    <t>PriceGrowth</t>
  </si>
  <si>
    <t>COGS_unit</t>
  </si>
  <si>
    <t>Normal</t>
  </si>
  <si>
    <t>Expansion</t>
  </si>
  <si>
    <t>Recession</t>
  </si>
  <si>
    <t>Scenario Summary</t>
  </si>
  <si>
    <t>Changing Cells:</t>
  </si>
  <si>
    <t>Result Cells:</t>
  </si>
  <si>
    <t>IRR</t>
  </si>
  <si>
    <t>ProfitabilityIndex</t>
  </si>
  <si>
    <t>Conservative</t>
  </si>
  <si>
    <t>Payback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</si>
</sst>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Red]\-#,##0.00\ &quot;€&quot;"/>
    <numFmt numFmtId="165" formatCode="#,###.0,"/>
    <numFmt numFmtId="166" formatCode="0.0%"/>
  </numFmts>
  <fonts count="23" x14ac:knownFonts="1">
    <font>
      <sz val="10"/>
      <color theme="1"/>
      <name val="Palatino Linotype"/>
      <family val="2"/>
    </font>
    <font>
      <sz val="10"/>
      <color theme="1"/>
      <name val="Calibri"/>
      <family val="2"/>
      <scheme val="minor"/>
    </font>
    <font>
      <sz val="12"/>
      <color theme="1"/>
      <name val="Calibri"/>
      <family val="2"/>
      <scheme val="minor"/>
    </font>
    <font>
      <b/>
      <sz val="12"/>
      <color theme="1"/>
      <name val="Calibri"/>
      <family val="2"/>
      <scheme val="minor"/>
    </font>
    <font>
      <sz val="10"/>
      <color theme="3"/>
      <name val="Calibri"/>
      <family val="2"/>
      <scheme val="minor"/>
    </font>
    <font>
      <sz val="10"/>
      <name val="Calibri"/>
      <family val="2"/>
      <scheme val="minor"/>
    </font>
    <font>
      <sz val="12"/>
      <color theme="0"/>
      <name val="Calibri"/>
      <family val="2"/>
      <scheme val="minor"/>
    </font>
    <font>
      <b/>
      <sz val="12"/>
      <color theme="0"/>
      <name val="Calibri"/>
      <family val="2"/>
      <scheme val="minor"/>
    </font>
    <font>
      <b/>
      <sz val="9"/>
      <name val="Calibri"/>
      <family val="2"/>
      <scheme val="minor"/>
    </font>
    <font>
      <b/>
      <sz val="9"/>
      <color indexed="8"/>
      <name val="Calibri"/>
      <family val="2"/>
      <scheme val="minor"/>
    </font>
    <font>
      <sz val="9"/>
      <name val="Calibri"/>
      <family val="2"/>
      <scheme val="minor"/>
    </font>
    <font>
      <sz val="9"/>
      <color indexed="8"/>
      <name val="Calibri"/>
      <family val="2"/>
      <scheme val="minor"/>
    </font>
    <font>
      <b/>
      <sz val="9"/>
      <color theme="1"/>
      <name val="Calibri"/>
      <family val="2"/>
      <scheme val="minor"/>
    </font>
    <font>
      <sz val="9"/>
      <color theme="1"/>
      <name val="Calibri"/>
      <family val="2"/>
      <scheme val="minor"/>
    </font>
    <font>
      <sz val="10"/>
      <color theme="1"/>
      <name val="Palatino Linotype"/>
      <family val="2"/>
    </font>
    <font>
      <sz val="10"/>
      <color rgb="FF3F3F76"/>
      <name val="Arial"/>
      <family val="2"/>
    </font>
    <font>
      <b/>
      <sz val="10"/>
      <color rgb="FF3F3F3F"/>
      <name val="Arial"/>
      <family val="2"/>
    </font>
    <font>
      <sz val="14"/>
      <color theme="1"/>
      <name val="Calibri"/>
      <family val="2"/>
      <scheme val="minor"/>
    </font>
    <font>
      <sz val="14"/>
      <color rgb="FF000000"/>
      <name val="Calibri"/>
      <family val="2"/>
      <scheme val="minor"/>
    </font>
    <font>
      <b/>
      <sz val="9"/>
      <color theme="0"/>
      <name val="Calibri"/>
      <family val="2"/>
      <scheme val="minor"/>
    </font>
    <font>
      <i/>
      <sz val="9"/>
      <color indexed="8"/>
      <name val="Calibri"/>
      <family val="2"/>
      <scheme val="minor"/>
    </font>
    <font>
      <b/>
      <sz val="10"/>
      <color theme="1"/>
      <name val="Calibri"/>
      <family val="2"/>
      <scheme val="minor"/>
    </font>
    <font>
      <b/>
      <sz val="9"/>
      <name val="Calibri"/>
      <family val="2"/>
      <scheme val="minor"/>
    </font>
  </fonts>
  <fills count="17">
    <fill>
      <patternFill patternType="none"/>
    </fill>
    <fill>
      <patternFill patternType="gray125"/>
    </fill>
    <fill>
      <patternFill patternType="solid">
        <fgColor rgb="FFC00000"/>
        <bgColor indexed="64"/>
      </patternFill>
    </fill>
    <fill>
      <patternFill patternType="solid">
        <fgColor rgb="FF002060"/>
        <bgColor indexed="64"/>
      </patternFill>
    </fill>
    <fill>
      <patternFill patternType="solid">
        <fgColor theme="6" tint="0.59999389629810485"/>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rgb="FFFFFFCC"/>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0"/>
        <bgColor indexed="24"/>
      </patternFill>
    </fill>
    <fill>
      <patternFill patternType="solid">
        <fgColor theme="0"/>
        <bgColor indexed="7"/>
      </patternFill>
    </fill>
  </fills>
  <borders count="16">
    <border>
      <left/>
      <right/>
      <top/>
      <bottom/>
      <diagonal/>
    </border>
    <border>
      <left/>
      <right/>
      <top style="dotted">
        <color auto="1"/>
      </top>
      <bottom style="dotted">
        <color auto="1"/>
      </bottom>
      <diagonal/>
    </border>
    <border>
      <left/>
      <right/>
      <top/>
      <bottom style="thin">
        <color indexed="64"/>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auto="1"/>
      </top>
      <bottom style="thin">
        <color auto="1"/>
      </bottom>
      <diagonal/>
    </border>
    <border>
      <left/>
      <right/>
      <top/>
      <bottom style="dotted">
        <color auto="1"/>
      </bottom>
      <diagonal/>
    </border>
    <border>
      <left style="thin">
        <color rgb="FF3F3F3F"/>
      </left>
      <right style="thin">
        <color rgb="FF3F3F3F"/>
      </right>
      <top/>
      <bottom style="thin">
        <color rgb="FF3F3F3F"/>
      </bottom>
      <diagonal/>
    </border>
    <border>
      <left/>
      <right style="dotted">
        <color auto="1"/>
      </right>
      <top style="thin">
        <color auto="1"/>
      </top>
      <bottom/>
      <diagonal/>
    </border>
    <border>
      <left/>
      <right style="dotted">
        <color auto="1"/>
      </right>
      <top/>
      <bottom/>
      <diagonal/>
    </border>
    <border>
      <left/>
      <right style="thin">
        <color indexed="64"/>
      </right>
      <top/>
      <bottom style="thin">
        <color indexed="64"/>
      </bottom>
      <diagonal/>
    </border>
    <border>
      <left style="thin">
        <color indexed="64"/>
      </left>
      <right/>
      <top/>
      <bottom style="dotted">
        <color indexed="64"/>
      </bottom>
      <diagonal/>
    </border>
    <border>
      <left/>
      <right/>
      <top style="medium">
        <color indexed="64"/>
      </top>
      <bottom/>
      <diagonal/>
    </border>
    <border>
      <left/>
      <right/>
      <top/>
      <bottom style="medium">
        <color indexed="64"/>
      </bottom>
      <diagonal/>
    </border>
  </borders>
  <cellStyleXfs count="4">
    <xf numFmtId="0" fontId="0" fillId="0" borderId="0"/>
    <xf numFmtId="0" fontId="15" fillId="6" borderId="4" applyNumberFormat="0" applyFont="0" applyAlignment="0" applyProtection="0"/>
    <xf numFmtId="0" fontId="16" fillId="7" borderId="5" applyNumberFormat="0" applyFont="0" applyAlignment="0" applyProtection="0"/>
    <xf numFmtId="0" fontId="14" fillId="8" borderId="6" applyNumberFormat="0" applyFont="0" applyAlignment="0" applyProtection="0"/>
  </cellStyleXfs>
  <cellXfs count="115">
    <xf numFmtId="0" fontId="0" fillId="0" borderId="0" xfId="0"/>
    <xf numFmtId="0" fontId="1" fillId="0" borderId="0" xfId="0" applyFont="1" applyAlignment="1">
      <alignment vertical="center"/>
    </xf>
    <xf numFmtId="0" fontId="1" fillId="0" borderId="0" xfId="0" applyFont="1" applyBorder="1"/>
    <xf numFmtId="0" fontId="2" fillId="4" borderId="0" xfId="0" applyFont="1" applyFill="1" applyBorder="1"/>
    <xf numFmtId="0" fontId="3" fillId="4" borderId="0" xfId="0" applyFont="1" applyFill="1" applyBorder="1"/>
    <xf numFmtId="0" fontId="2" fillId="4" borderId="0" xfId="0" applyFont="1" applyFill="1"/>
    <xf numFmtId="0" fontId="1" fillId="0" borderId="0" xfId="0" applyFont="1"/>
    <xf numFmtId="0" fontId="6" fillId="2" borderId="0" xfId="0" applyFont="1" applyFill="1" applyBorder="1"/>
    <xf numFmtId="0" fontId="7" fillId="2" borderId="0" xfId="0" applyFont="1" applyFill="1" applyBorder="1"/>
    <xf numFmtId="0" fontId="6" fillId="2" borderId="0" xfId="0" applyFont="1" applyFill="1"/>
    <xf numFmtId="0" fontId="1" fillId="0" borderId="0" xfId="0" applyFont="1" applyBorder="1" applyAlignment="1">
      <alignment horizontal="left" indent="1"/>
    </xf>
    <xf numFmtId="0" fontId="8" fillId="0" borderId="3" xfId="0" applyFont="1" applyBorder="1" applyAlignment="1">
      <alignment horizontal="left" indent="3"/>
    </xf>
    <xf numFmtId="165" fontId="9" fillId="5" borderId="3" xfId="0" applyNumberFormat="1" applyFont="1" applyFill="1" applyBorder="1" applyAlignment="1">
      <alignment horizontal="right" vertical="top" wrapText="1"/>
    </xf>
    <xf numFmtId="0" fontId="8" fillId="0" borderId="0" xfId="0" applyFont="1"/>
    <xf numFmtId="0" fontId="8" fillId="0" borderId="3" xfId="0" applyFont="1" applyBorder="1" applyAlignment="1">
      <alignment horizontal="left"/>
    </xf>
    <xf numFmtId="0" fontId="10" fillId="0" borderId="3" xfId="0" applyFont="1" applyBorder="1" applyAlignment="1">
      <alignment horizontal="left" indent="3"/>
    </xf>
    <xf numFmtId="165" fontId="11" fillId="5" borderId="3" xfId="0" applyNumberFormat="1" applyFont="1" applyFill="1" applyBorder="1" applyAlignment="1">
      <alignment horizontal="right" vertical="top" wrapText="1"/>
    </xf>
    <xf numFmtId="0" fontId="10" fillId="0" borderId="0" xfId="0" applyFont="1"/>
    <xf numFmtId="0" fontId="10" fillId="0" borderId="3" xfId="0" applyFont="1" applyBorder="1" applyAlignment="1">
      <alignment horizontal="left"/>
    </xf>
    <xf numFmtId="0" fontId="10" fillId="0" borderId="1" xfId="0" applyFont="1" applyBorder="1" applyAlignment="1">
      <alignment horizontal="left" indent="4"/>
    </xf>
    <xf numFmtId="165" fontId="11" fillId="5" borderId="1" xfId="0" applyNumberFormat="1" applyFont="1" applyFill="1" applyBorder="1" applyAlignment="1">
      <alignment horizontal="right" vertical="top" wrapText="1"/>
    </xf>
    <xf numFmtId="0" fontId="10" fillId="0" borderId="1" xfId="0" applyFont="1" applyBorder="1"/>
    <xf numFmtId="165" fontId="11" fillId="5" borderId="1" xfId="0" applyNumberFormat="1" applyFont="1" applyFill="1" applyBorder="1" applyAlignment="1">
      <alignment horizontal="left" vertical="top" wrapText="1" indent="1"/>
    </xf>
    <xf numFmtId="0" fontId="12" fillId="0" borderId="0" xfId="0" applyFont="1"/>
    <xf numFmtId="0" fontId="12" fillId="0" borderId="0" xfId="0" applyFont="1" applyAlignment="1">
      <alignment horizontal="right"/>
    </xf>
    <xf numFmtId="0" fontId="12" fillId="0" borderId="2" xfId="0" applyFont="1" applyBorder="1" applyAlignment="1">
      <alignment horizontal="right"/>
    </xf>
    <xf numFmtId="0" fontId="12" fillId="0" borderId="2" xfId="0" applyFont="1" applyBorder="1"/>
    <xf numFmtId="0" fontId="13" fillId="0" borderId="2" xfId="0" applyFont="1" applyBorder="1"/>
    <xf numFmtId="0" fontId="17" fillId="0" borderId="0" xfId="0" applyFont="1"/>
    <xf numFmtId="0" fontId="18" fillId="0" borderId="1" xfId="0" applyFont="1" applyBorder="1" applyAlignment="1">
      <alignment horizontal="justify" vertical="center" readingOrder="1"/>
    </xf>
    <xf numFmtId="0" fontId="17" fillId="0" borderId="1" xfId="0" applyFont="1" applyBorder="1" applyAlignment="1">
      <alignment horizontal="justify" vertical="center" readingOrder="1"/>
    </xf>
    <xf numFmtId="165" fontId="11" fillId="5" borderId="1" xfId="0" applyNumberFormat="1" applyFont="1" applyFill="1" applyBorder="1" applyAlignment="1">
      <alignment horizontal="left" vertical="top" wrapText="1" indent="2"/>
    </xf>
    <xf numFmtId="0" fontId="8" fillId="0" borderId="3" xfId="0" applyFont="1" applyBorder="1" applyAlignment="1">
      <alignment horizontal="left" indent="1"/>
    </xf>
    <xf numFmtId="0" fontId="10" fillId="9" borderId="3" xfId="0" applyFont="1" applyFill="1" applyBorder="1" applyAlignment="1">
      <alignment horizontal="left" indent="3"/>
    </xf>
    <xf numFmtId="0" fontId="8" fillId="9" borderId="3" xfId="0" applyFont="1" applyFill="1" applyBorder="1" applyAlignment="1">
      <alignment horizontal="left"/>
    </xf>
    <xf numFmtId="165" fontId="11" fillId="9" borderId="3" xfId="0" applyNumberFormat="1" applyFont="1" applyFill="1" applyBorder="1" applyAlignment="1">
      <alignment horizontal="right" vertical="top" wrapText="1"/>
    </xf>
    <xf numFmtId="0" fontId="10" fillId="9" borderId="0" xfId="0" applyFont="1" applyFill="1"/>
    <xf numFmtId="0" fontId="8" fillId="9" borderId="3" xfId="0" applyFont="1" applyFill="1" applyBorder="1" applyAlignment="1">
      <alignment horizontal="left" indent="3"/>
    </xf>
    <xf numFmtId="165" fontId="9" fillId="9" borderId="3" xfId="0" applyNumberFormat="1" applyFont="1" applyFill="1" applyBorder="1" applyAlignment="1">
      <alignment horizontal="right" vertical="top" wrapText="1"/>
    </xf>
    <xf numFmtId="0" fontId="8" fillId="9" borderId="0" xfId="0" applyFont="1" applyFill="1"/>
    <xf numFmtId="0" fontId="19" fillId="3" borderId="3" xfId="0" applyFont="1" applyFill="1" applyBorder="1" applyAlignment="1">
      <alignment horizontal="left" indent="3"/>
    </xf>
    <xf numFmtId="0" fontId="19" fillId="3" borderId="3" xfId="0" applyFont="1" applyFill="1" applyBorder="1" applyAlignment="1">
      <alignment horizontal="left"/>
    </xf>
    <xf numFmtId="165" fontId="19" fillId="3" borderId="3" xfId="0" applyNumberFormat="1" applyFont="1" applyFill="1" applyBorder="1" applyAlignment="1">
      <alignment horizontal="right" vertical="top" wrapText="1"/>
    </xf>
    <xf numFmtId="0" fontId="19" fillId="3" borderId="0" xfId="0" applyFont="1" applyFill="1"/>
    <xf numFmtId="0" fontId="12" fillId="0" borderId="2" xfId="0" applyFont="1" applyBorder="1" applyAlignment="1">
      <alignment horizontal="left"/>
    </xf>
    <xf numFmtId="0" fontId="1" fillId="0" borderId="0" xfId="0" applyFont="1" applyBorder="1" applyAlignment="1">
      <alignment horizontal="left" indent="2"/>
    </xf>
    <xf numFmtId="9" fontId="4" fillId="0" borderId="0" xfId="0" applyNumberFormat="1" applyFont="1" applyBorder="1"/>
    <xf numFmtId="9" fontId="5" fillId="0" borderId="0" xfId="0" applyNumberFormat="1" applyFont="1" applyBorder="1"/>
    <xf numFmtId="165" fontId="11" fillId="10" borderId="1" xfId="0" applyNumberFormat="1" applyFont="1" applyFill="1" applyBorder="1" applyAlignment="1">
      <alignment horizontal="right" vertical="top" wrapText="1"/>
    </xf>
    <xf numFmtId="165" fontId="20" fillId="10" borderId="1" xfId="0" applyNumberFormat="1" applyFont="1" applyFill="1" applyBorder="1" applyAlignment="1">
      <alignment horizontal="left" vertical="top" wrapText="1" indent="2"/>
    </xf>
    <xf numFmtId="165" fontId="20" fillId="10" borderId="1" xfId="0" applyNumberFormat="1" applyFont="1" applyFill="1" applyBorder="1" applyAlignment="1">
      <alignment horizontal="right" vertical="top" wrapText="1"/>
    </xf>
    <xf numFmtId="164" fontId="11" fillId="5" borderId="1" xfId="0" applyNumberFormat="1" applyFont="1" applyFill="1" applyBorder="1" applyAlignment="1">
      <alignment horizontal="right" vertical="top" wrapText="1"/>
    </xf>
    <xf numFmtId="9" fontId="11" fillId="5" borderId="1" xfId="0" applyNumberFormat="1" applyFont="1" applyFill="1" applyBorder="1" applyAlignment="1">
      <alignment horizontal="right" vertical="top" wrapText="1"/>
    </xf>
    <xf numFmtId="164" fontId="20" fillId="10" borderId="1" xfId="0" applyNumberFormat="1" applyFont="1" applyFill="1" applyBorder="1" applyAlignment="1">
      <alignment horizontal="right" vertical="top" wrapText="1"/>
    </xf>
    <xf numFmtId="0" fontId="10" fillId="10" borderId="1" xfId="0" applyFont="1" applyFill="1" applyBorder="1" applyAlignment="1">
      <alignment horizontal="left" indent="4"/>
    </xf>
    <xf numFmtId="0" fontId="10" fillId="10" borderId="1" xfId="0" applyFont="1" applyFill="1" applyBorder="1"/>
    <xf numFmtId="3" fontId="11" fillId="6" borderId="4" xfId="1" applyNumberFormat="1" applyFont="1" applyAlignment="1">
      <alignment horizontal="right" vertical="top" wrapText="1"/>
    </xf>
    <xf numFmtId="3" fontId="11" fillId="8" borderId="6" xfId="3" applyNumberFormat="1" applyFont="1" applyAlignment="1">
      <alignment horizontal="right" vertical="top" wrapText="1"/>
    </xf>
    <xf numFmtId="164" fontId="11" fillId="6" borderId="4" xfId="1" applyNumberFormat="1" applyFont="1" applyAlignment="1">
      <alignment horizontal="right" vertical="top" wrapText="1"/>
    </xf>
    <xf numFmtId="9" fontId="11" fillId="6" borderId="4" xfId="1" applyNumberFormat="1" applyFont="1" applyAlignment="1">
      <alignment horizontal="right" vertical="top" wrapText="1"/>
    </xf>
    <xf numFmtId="9" fontId="11" fillId="8" borderId="6" xfId="3" applyNumberFormat="1" applyFont="1" applyAlignment="1">
      <alignment horizontal="right" vertical="top" wrapText="1"/>
    </xf>
    <xf numFmtId="164" fontId="11" fillId="8" borderId="6" xfId="3" applyNumberFormat="1" applyFont="1" applyAlignment="1">
      <alignment horizontal="right" vertical="top" wrapText="1"/>
    </xf>
    <xf numFmtId="165" fontId="11" fillId="7" borderId="5" xfId="2" applyNumberFormat="1" applyFont="1" applyAlignment="1">
      <alignment horizontal="right" vertical="top" wrapText="1"/>
    </xf>
    <xf numFmtId="0" fontId="17" fillId="11" borderId="1" xfId="0" applyFont="1" applyFill="1" applyBorder="1" applyAlignment="1">
      <alignment horizontal="justify" vertical="center" readingOrder="1"/>
    </xf>
    <xf numFmtId="0" fontId="6" fillId="3" borderId="0" xfId="0" applyFont="1" applyFill="1" applyBorder="1"/>
    <xf numFmtId="0" fontId="7" fillId="3" borderId="0" xfId="0" applyFont="1" applyFill="1" applyBorder="1"/>
    <xf numFmtId="0" fontId="6" fillId="3" borderId="0" xfId="0" applyFont="1" applyFill="1"/>
    <xf numFmtId="10" fontId="11" fillId="7" borderId="5" xfId="2" applyNumberFormat="1" applyFont="1" applyAlignment="1">
      <alignment horizontal="right" vertical="top" wrapText="1"/>
    </xf>
    <xf numFmtId="0" fontId="10" fillId="0" borderId="8" xfId="0" applyFont="1" applyBorder="1" applyAlignment="1">
      <alignment horizontal="left" indent="4"/>
    </xf>
    <xf numFmtId="165" fontId="11" fillId="5" borderId="8" xfId="0" applyNumberFormat="1" applyFont="1" applyFill="1" applyBorder="1" applyAlignment="1">
      <alignment horizontal="left" vertical="top" wrapText="1" indent="2"/>
    </xf>
    <xf numFmtId="10" fontId="11" fillId="7" borderId="9" xfId="2" applyNumberFormat="1" applyFont="1" applyBorder="1" applyAlignment="1">
      <alignment horizontal="right" vertical="top" wrapText="1"/>
    </xf>
    <xf numFmtId="165" fontId="11" fillId="5" borderId="8" xfId="0" applyNumberFormat="1" applyFont="1" applyFill="1" applyBorder="1" applyAlignment="1">
      <alignment horizontal="right" vertical="top" wrapText="1"/>
    </xf>
    <xf numFmtId="0" fontId="10" fillId="0" borderId="8" xfId="0" applyFont="1" applyBorder="1"/>
    <xf numFmtId="0" fontId="8" fillId="12" borderId="7" xfId="0" applyFont="1" applyFill="1" applyBorder="1" applyAlignment="1">
      <alignment horizontal="left" indent="3"/>
    </xf>
    <xf numFmtId="0" fontId="8" fillId="12" borderId="7" xfId="0" applyFont="1" applyFill="1" applyBorder="1" applyAlignment="1">
      <alignment horizontal="left"/>
    </xf>
    <xf numFmtId="165" fontId="8" fillId="12" borderId="7" xfId="0" applyNumberFormat="1" applyFont="1" applyFill="1" applyBorder="1" applyAlignment="1">
      <alignment horizontal="right" vertical="top" wrapText="1"/>
    </xf>
    <xf numFmtId="0" fontId="8" fillId="12" borderId="7" xfId="0" applyFont="1" applyFill="1" applyBorder="1"/>
    <xf numFmtId="4" fontId="11" fillId="7" borderId="9" xfId="2" applyNumberFormat="1" applyFont="1" applyBorder="1" applyAlignment="1">
      <alignment horizontal="right" vertical="top" wrapText="1"/>
    </xf>
    <xf numFmtId="0" fontId="6" fillId="13" borderId="0" xfId="0" applyFont="1" applyFill="1" applyBorder="1"/>
    <xf numFmtId="0" fontId="7" fillId="13" borderId="0" xfId="0" applyFont="1" applyFill="1" applyBorder="1"/>
    <xf numFmtId="0" fontId="6" fillId="13" borderId="0" xfId="0" applyFont="1" applyFill="1"/>
    <xf numFmtId="165" fontId="11" fillId="0" borderId="0" xfId="2" applyNumberFormat="1" applyFont="1" applyFill="1" applyBorder="1" applyAlignment="1">
      <alignment horizontal="right" vertical="top" wrapText="1"/>
    </xf>
    <xf numFmtId="165" fontId="9" fillId="0" borderId="0" xfId="2" applyNumberFormat="1" applyFont="1" applyFill="1" applyBorder="1" applyAlignment="1">
      <alignment horizontal="right" vertical="top" wrapText="1"/>
    </xf>
    <xf numFmtId="0" fontId="21" fillId="0" borderId="2" xfId="0" applyFont="1" applyFill="1" applyBorder="1" applyAlignment="1">
      <alignment horizontal="right"/>
    </xf>
    <xf numFmtId="165" fontId="21" fillId="0" borderId="2" xfId="0" applyNumberFormat="1" applyFont="1" applyFill="1" applyBorder="1"/>
    <xf numFmtId="166" fontId="11" fillId="0" borderId="0" xfId="2" applyNumberFormat="1" applyFont="1" applyFill="1" applyBorder="1" applyAlignment="1">
      <alignment horizontal="right" vertical="top" wrapText="1"/>
    </xf>
    <xf numFmtId="166" fontId="9" fillId="0" borderId="0" xfId="2" applyNumberFormat="1" applyFont="1" applyFill="1" applyBorder="1" applyAlignment="1">
      <alignment horizontal="right" vertical="top" wrapText="1"/>
    </xf>
    <xf numFmtId="0" fontId="8" fillId="14" borderId="7" xfId="0" applyFont="1" applyFill="1" applyBorder="1" applyAlignment="1">
      <alignment horizontal="left" indent="3"/>
    </xf>
    <xf numFmtId="0" fontId="8" fillId="14" borderId="7" xfId="0" applyFont="1" applyFill="1" applyBorder="1" applyAlignment="1">
      <alignment horizontal="left"/>
    </xf>
    <xf numFmtId="165" fontId="8" fillId="14" borderId="7" xfId="0" applyNumberFormat="1" applyFont="1" applyFill="1" applyBorder="1" applyAlignment="1">
      <alignment horizontal="right" vertical="top" wrapText="1"/>
    </xf>
    <xf numFmtId="0" fontId="8" fillId="14" borderId="7" xfId="0" applyFont="1" applyFill="1" applyBorder="1"/>
    <xf numFmtId="0" fontId="13" fillId="0" borderId="11" xfId="0" applyFont="1" applyFill="1" applyBorder="1"/>
    <xf numFmtId="0" fontId="12" fillId="0" borderId="11" xfId="0" applyFont="1" applyFill="1" applyBorder="1"/>
    <xf numFmtId="0" fontId="13" fillId="0" borderId="10" xfId="0" applyFont="1" applyFill="1" applyBorder="1"/>
    <xf numFmtId="165" fontId="21" fillId="0" borderId="12" xfId="0" applyNumberFormat="1" applyFont="1" applyFill="1" applyBorder="1" applyAlignment="1">
      <alignment horizontal="right"/>
    </xf>
    <xf numFmtId="9" fontId="13" fillId="0" borderId="13" xfId="0" applyNumberFormat="1" applyFont="1" applyFill="1" applyBorder="1"/>
    <xf numFmtId="9" fontId="12" fillId="0" borderId="8" xfId="0" applyNumberFormat="1" applyFont="1" applyBorder="1"/>
    <xf numFmtId="9" fontId="13" fillId="0" borderId="8" xfId="0" applyNumberFormat="1" applyFont="1" applyBorder="1"/>
    <xf numFmtId="0" fontId="10" fillId="5" borderId="0" xfId="0" applyFont="1" applyFill="1"/>
    <xf numFmtId="0" fontId="22" fillId="15" borderId="14" xfId="0" applyFont="1" applyFill="1" applyBorder="1" applyAlignment="1">
      <alignment horizontal="left"/>
    </xf>
    <xf numFmtId="0" fontId="10" fillId="15" borderId="14" xfId="0" applyFont="1" applyFill="1" applyBorder="1" applyAlignment="1">
      <alignment horizontal="right"/>
    </xf>
    <xf numFmtId="0" fontId="22" fillId="15" borderId="2" xfId="0" applyFont="1" applyFill="1" applyBorder="1" applyAlignment="1">
      <alignment horizontal="left"/>
    </xf>
    <xf numFmtId="0" fontId="10" fillId="15" borderId="2" xfId="0" applyFont="1" applyFill="1" applyBorder="1" applyAlignment="1">
      <alignment horizontal="right"/>
    </xf>
    <xf numFmtId="0" fontId="22" fillId="15" borderId="7" xfId="0" applyFont="1" applyFill="1" applyBorder="1" applyAlignment="1">
      <alignment horizontal="left"/>
    </xf>
    <xf numFmtId="0" fontId="10" fillId="5" borderId="7" xfId="0" applyFont="1" applyFill="1" applyBorder="1" applyAlignment="1"/>
    <xf numFmtId="0" fontId="22" fillId="15" borderId="0" xfId="0" applyFont="1" applyFill="1" applyBorder="1" applyAlignment="1">
      <alignment horizontal="left"/>
    </xf>
    <xf numFmtId="3" fontId="10" fillId="16" borderId="0" xfId="0" applyNumberFormat="1" applyFont="1" applyFill="1" applyBorder="1" applyAlignment="1"/>
    <xf numFmtId="164" fontId="10" fillId="16" borderId="0" xfId="0" applyNumberFormat="1" applyFont="1" applyFill="1" applyBorder="1" applyAlignment="1"/>
    <xf numFmtId="9" fontId="10" fillId="16" borderId="0" xfId="0" applyNumberFormat="1" applyFont="1" applyFill="1" applyBorder="1" applyAlignment="1"/>
    <xf numFmtId="165" fontId="10" fillId="5" borderId="0" xfId="0" applyNumberFormat="1" applyFont="1" applyFill="1" applyBorder="1" applyAlignment="1"/>
    <xf numFmtId="10" fontId="10" fillId="5" borderId="0" xfId="0" applyNumberFormat="1" applyFont="1" applyFill="1" applyBorder="1" applyAlignment="1"/>
    <xf numFmtId="0" fontId="22" fillId="15" borderId="15" xfId="0" applyFont="1" applyFill="1" applyBorder="1" applyAlignment="1">
      <alignment horizontal="left"/>
    </xf>
    <xf numFmtId="4" fontId="10" fillId="5" borderId="15" xfId="0" applyNumberFormat="1" applyFont="1" applyFill="1" applyBorder="1" applyAlignment="1"/>
    <xf numFmtId="0" fontId="21" fillId="0" borderId="0" xfId="0" applyFont="1" applyAlignment="1">
      <alignment horizontal="right" vertical="center" textRotation="45"/>
    </xf>
    <xf numFmtId="0" fontId="21" fillId="0" borderId="3" xfId="0" applyFont="1" applyBorder="1" applyAlignment="1">
      <alignment horizontal="center"/>
    </xf>
  </cellXfs>
  <cellStyles count="4">
    <cellStyle name="Input" xfId="1" builtinId="20" customBuiltin="1"/>
    <cellStyle name="Normal" xfId="0" builtinId="0"/>
    <cellStyle name="Note" xfId="3" builtinId="10"/>
    <cellStyle name="Output" xfId="2" builtinId="2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931333</xdr:colOff>
      <xdr:row>0</xdr:row>
      <xdr:rowOff>465667</xdr:rowOff>
    </xdr:to>
    <xdr:pic>
      <xdr:nvPicPr>
        <xdr:cNvPr id="4" name="Picture 3" descr="Resultado de imagem para nova sbe">
          <a:extLst>
            <a:ext uri="{FF2B5EF4-FFF2-40B4-BE49-F238E27FC236}">
              <a16:creationId xmlns:a16="http://schemas.microsoft.com/office/drawing/2014/main" id="{50E97C0B-0448-4CA5-BA8A-ECEB1F7798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0"/>
          <a:ext cx="931333" cy="46566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931333</xdr:colOff>
      <xdr:row>0</xdr:row>
      <xdr:rowOff>465667</xdr:rowOff>
    </xdr:to>
    <xdr:pic>
      <xdr:nvPicPr>
        <xdr:cNvPr id="3" name="Picture 2" descr="Resultado de imagem para nova sbe">
          <a:extLst>
            <a:ext uri="{FF2B5EF4-FFF2-40B4-BE49-F238E27FC236}">
              <a16:creationId xmlns:a16="http://schemas.microsoft.com/office/drawing/2014/main" id="{52B7B181-297C-4069-8B22-8A07256786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0"/>
          <a:ext cx="931333" cy="465667"/>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856C8-98E6-4357-B407-FF0D61AC8F10}">
  <sheetPr>
    <tabColor rgb="FF002060"/>
    <pageSetUpPr fitToPage="1"/>
  </sheetPr>
  <dimension ref="A1:J21"/>
  <sheetViews>
    <sheetView showGridLines="0" zoomScaleNormal="100" workbookViewId="0">
      <pane ySplit="1" topLeftCell="A2" activePane="bottomLeft" state="frozen"/>
      <selection pane="bottomLeft" activeCell="C15" sqref="C15"/>
    </sheetView>
  </sheetViews>
  <sheetFormatPr defaultColWidth="0" defaultRowHeight="15" customHeight="1" zeroHeight="1" x14ac:dyDescent="0.4"/>
  <cols>
    <col min="1" max="1" width="1.42578125" style="6" customWidth="1"/>
    <col min="2" max="2" width="116.28515625" style="6" customWidth="1"/>
    <col min="3" max="3" width="62" style="6" customWidth="1"/>
    <col min="4" max="4" width="1.42578125" style="6" customWidth="1"/>
    <col min="5" max="9" width="12.140625" style="6" hidden="1" customWidth="1"/>
    <col min="10" max="10" width="1.42578125" style="6" hidden="1" customWidth="1"/>
    <col min="11" max="16384" width="9.140625" style="6" hidden="1"/>
  </cols>
  <sheetData>
    <row r="1" spans="1:10" s="1" customFormat="1" ht="37.5" customHeight="1" x14ac:dyDescent="0.35">
      <c r="B1" s="24"/>
      <c r="C1" s="24"/>
      <c r="D1" s="23"/>
      <c r="E1" s="23"/>
      <c r="F1" s="23"/>
      <c r="G1" s="23"/>
      <c r="H1" s="23"/>
      <c r="I1" s="23"/>
    </row>
    <row r="2" spans="1:10" s="2" customFormat="1" ht="7.5" customHeight="1" x14ac:dyDescent="0.4"/>
    <row r="3" spans="1:10" s="5" customFormat="1" ht="15.75" x14ac:dyDescent="0.5">
      <c r="A3" s="3"/>
      <c r="B3" s="4" t="s">
        <v>33</v>
      </c>
      <c r="C3" s="4" t="s">
        <v>44</v>
      </c>
      <c r="D3" s="3"/>
      <c r="E3" s="3"/>
      <c r="F3" s="3"/>
      <c r="G3" s="3"/>
      <c r="H3" s="3"/>
      <c r="I3" s="3"/>
      <c r="J3" s="3"/>
    </row>
    <row r="4" spans="1:10" ht="13.15" x14ac:dyDescent="0.4"/>
    <row r="5" spans="1:10" s="28" customFormat="1" ht="18" x14ac:dyDescent="0.55000000000000004">
      <c r="B5" s="29" t="s">
        <v>34</v>
      </c>
      <c r="C5" s="29" t="s">
        <v>54</v>
      </c>
    </row>
    <row r="6" spans="1:10" s="28" customFormat="1" ht="36" x14ac:dyDescent="0.55000000000000004">
      <c r="B6" s="30" t="s">
        <v>35</v>
      </c>
      <c r="C6" s="30" t="s">
        <v>55</v>
      </c>
    </row>
    <row r="7" spans="1:10" s="28" customFormat="1" ht="18" x14ac:dyDescent="0.55000000000000004">
      <c r="B7" s="30" t="s">
        <v>36</v>
      </c>
      <c r="C7" s="30" t="s">
        <v>55</v>
      </c>
    </row>
    <row r="8" spans="1:10" s="28" customFormat="1" ht="18" x14ac:dyDescent="0.55000000000000004">
      <c r="B8" s="30" t="s">
        <v>37</v>
      </c>
      <c r="C8" s="30" t="s">
        <v>56</v>
      </c>
    </row>
    <row r="9" spans="1:10" s="28" customFormat="1" ht="18" x14ac:dyDescent="0.55000000000000004">
      <c r="B9" s="30" t="s">
        <v>38</v>
      </c>
      <c r="C9" s="30" t="s">
        <v>57</v>
      </c>
    </row>
    <row r="10" spans="1:10" s="28" customFormat="1" ht="18" x14ac:dyDescent="0.55000000000000004">
      <c r="B10" s="30" t="s">
        <v>39</v>
      </c>
      <c r="C10" s="30" t="s">
        <v>5</v>
      </c>
    </row>
    <row r="11" spans="1:10" s="28" customFormat="1" ht="18" x14ac:dyDescent="0.55000000000000004">
      <c r="B11" s="63" t="s">
        <v>40</v>
      </c>
      <c r="C11" s="63" t="s">
        <v>58</v>
      </c>
    </row>
    <row r="12" spans="1:10" s="28" customFormat="1" ht="36" x14ac:dyDescent="0.55000000000000004">
      <c r="B12" s="30" t="s">
        <v>41</v>
      </c>
      <c r="C12" s="30" t="s">
        <v>59</v>
      </c>
    </row>
    <row r="13" spans="1:10" s="28" customFormat="1" ht="36" x14ac:dyDescent="0.55000000000000004">
      <c r="B13" s="30" t="s">
        <v>42</v>
      </c>
      <c r="C13" s="30" t="s">
        <v>60</v>
      </c>
    </row>
    <row r="14" spans="1:10" s="28" customFormat="1" ht="36" x14ac:dyDescent="0.55000000000000004">
      <c r="B14" s="30" t="s">
        <v>43</v>
      </c>
      <c r="C14" s="30" t="s">
        <v>61</v>
      </c>
    </row>
    <row r="15" spans="1:10" ht="15" customHeight="1" x14ac:dyDescent="0.4"/>
    <row r="16" spans="1:10" ht="15" hidden="1" customHeight="1" x14ac:dyDescent="0.4"/>
    <row r="17" ht="15" hidden="1" customHeight="1" x14ac:dyDescent="0.4"/>
    <row r="18" ht="15" hidden="1" customHeight="1" x14ac:dyDescent="0.4"/>
    <row r="19" ht="15" hidden="1" customHeight="1" x14ac:dyDescent="0.4"/>
    <row r="20" ht="15" hidden="1" customHeight="1" x14ac:dyDescent="0.4"/>
    <row r="21" ht="15" hidden="1" customHeight="1" x14ac:dyDescent="0.4"/>
  </sheetData>
  <pageMargins left="0.70866141732283472" right="0.70866141732283472" top="0.74803149606299213" bottom="0.74803149606299213"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Z158"/>
  <sheetViews>
    <sheetView showGridLines="0" tabSelected="1" zoomScale="160" zoomScaleNormal="160" workbookViewId="0">
      <pane ySplit="1" topLeftCell="A2" activePane="bottomLeft" state="frozen"/>
      <selection pane="bottomLeft" activeCell="B71" sqref="B71"/>
    </sheetView>
  </sheetViews>
  <sheetFormatPr defaultColWidth="9.140625" defaultRowHeight="13.15" zeroHeight="1" outlineLevelRow="3" x14ac:dyDescent="0.4"/>
  <cols>
    <col min="1" max="1" width="1.42578125" style="6" customWidth="1"/>
    <col min="2" max="2" width="54.28515625" style="6" bestFit="1" customWidth="1"/>
    <col min="3" max="3" width="11" style="6" customWidth="1"/>
    <col min="4" max="8" width="12.140625" style="6" customWidth="1"/>
    <col min="9" max="9" width="1.42578125" style="6" customWidth="1"/>
    <col min="10" max="18" width="9.140625" style="6" customWidth="1"/>
    <col min="19" max="16384" width="9.140625" style="6"/>
  </cols>
  <sheetData>
    <row r="1" spans="1:26" s="1" customFormat="1" ht="37.5" customHeight="1" x14ac:dyDescent="0.35">
      <c r="B1" s="24"/>
      <c r="C1" s="23"/>
      <c r="D1" s="23"/>
      <c r="E1" s="23"/>
      <c r="F1" s="23"/>
      <c r="G1" s="23"/>
      <c r="H1" s="23"/>
    </row>
    <row r="2" spans="1:26" s="2" customFormat="1" ht="7.5" customHeight="1" x14ac:dyDescent="0.4"/>
    <row r="3" spans="1:26" s="5" customFormat="1" ht="15.75" x14ac:dyDescent="0.5">
      <c r="A3" s="3"/>
      <c r="B3" s="4" t="s">
        <v>10</v>
      </c>
      <c r="C3" s="3"/>
      <c r="D3" s="3"/>
      <c r="E3" s="3"/>
      <c r="F3" s="3"/>
      <c r="G3" s="3"/>
      <c r="H3" s="3"/>
      <c r="I3" s="3"/>
    </row>
    <row r="4" spans="1:26" s="2" customFormat="1" ht="7.5" customHeight="1" x14ac:dyDescent="0.4"/>
    <row r="5" spans="1:26" s="27" customFormat="1" ht="11.65" outlineLevel="1" x14ac:dyDescent="0.35">
      <c r="B5" s="25" t="s">
        <v>45</v>
      </c>
      <c r="C5" s="25" t="s">
        <v>53</v>
      </c>
      <c r="D5" s="26">
        <v>1</v>
      </c>
      <c r="E5" s="26">
        <v>2</v>
      </c>
      <c r="F5" s="26">
        <v>3</v>
      </c>
      <c r="G5" s="26">
        <v>4</v>
      </c>
      <c r="H5" s="26">
        <v>5</v>
      </c>
    </row>
    <row r="6" spans="1:26" s="2" customFormat="1" ht="7.5" customHeight="1" outlineLevel="1" x14ac:dyDescent="0.4"/>
    <row r="7" spans="1:26" s="21" customFormat="1" ht="11.65" outlineLevel="2" x14ac:dyDescent="0.35">
      <c r="A7" s="19"/>
      <c r="B7" s="22" t="s">
        <v>17</v>
      </c>
      <c r="C7" s="20"/>
      <c r="D7" s="56">
        <v>5000</v>
      </c>
      <c r="E7" s="56">
        <v>8000</v>
      </c>
      <c r="F7" s="56">
        <v>12000</v>
      </c>
      <c r="G7" s="56">
        <v>10000</v>
      </c>
      <c r="H7" s="56">
        <v>6000</v>
      </c>
      <c r="I7" s="20"/>
      <c r="J7" s="20"/>
      <c r="K7" s="20"/>
      <c r="L7" s="20"/>
      <c r="M7" s="20"/>
      <c r="N7" s="20"/>
      <c r="O7" s="20"/>
      <c r="P7" s="20"/>
      <c r="Q7" s="20"/>
      <c r="R7" s="20"/>
      <c r="S7" s="20"/>
      <c r="T7" s="20"/>
      <c r="U7" s="20"/>
      <c r="V7" s="20"/>
      <c r="W7" s="20"/>
      <c r="X7" s="20"/>
      <c r="Y7" s="20"/>
      <c r="Z7" s="20"/>
    </row>
    <row r="8" spans="1:26" s="21" customFormat="1" ht="11.65" outlineLevel="2" x14ac:dyDescent="0.35">
      <c r="A8" s="19"/>
      <c r="B8" s="22" t="s">
        <v>21</v>
      </c>
      <c r="C8" s="20"/>
      <c r="D8" s="58">
        <v>20</v>
      </c>
      <c r="E8" s="51"/>
      <c r="F8" s="51"/>
      <c r="G8" s="51"/>
      <c r="H8" s="51"/>
      <c r="I8" s="20"/>
      <c r="J8" s="20"/>
      <c r="K8" s="20"/>
      <c r="L8" s="20"/>
      <c r="M8" s="20"/>
      <c r="N8" s="20"/>
      <c r="O8" s="20"/>
      <c r="P8" s="20"/>
      <c r="Q8" s="20"/>
      <c r="R8" s="20"/>
      <c r="S8" s="20"/>
      <c r="T8" s="20"/>
      <c r="U8" s="20"/>
      <c r="V8" s="20"/>
      <c r="W8" s="20"/>
      <c r="X8" s="20"/>
      <c r="Y8" s="20"/>
      <c r="Z8" s="20"/>
    </row>
    <row r="9" spans="1:26" s="21" customFormat="1" ht="11.65" outlineLevel="2" x14ac:dyDescent="0.35">
      <c r="A9" s="19"/>
      <c r="B9" s="22" t="s">
        <v>22</v>
      </c>
      <c r="C9" s="20"/>
      <c r="D9" s="52"/>
      <c r="E9" s="59">
        <v>0.02</v>
      </c>
      <c r="F9" s="60">
        <f>E9</f>
        <v>0.02</v>
      </c>
      <c r="G9" s="60">
        <f t="shared" ref="G9:H9" si="0">F9</f>
        <v>0.02</v>
      </c>
      <c r="H9" s="60">
        <f t="shared" si="0"/>
        <v>0.02</v>
      </c>
      <c r="I9" s="20"/>
      <c r="J9" s="20"/>
      <c r="K9" s="20"/>
      <c r="L9" s="20"/>
      <c r="M9" s="20"/>
      <c r="N9" s="20"/>
      <c r="O9" s="20"/>
      <c r="P9" s="20"/>
      <c r="Q9" s="20"/>
      <c r="R9" s="20"/>
      <c r="S9" s="20"/>
      <c r="T9" s="20"/>
      <c r="U9" s="20"/>
      <c r="V9" s="20"/>
      <c r="W9" s="20"/>
      <c r="X9" s="20"/>
      <c r="Y9" s="20"/>
      <c r="Z9" s="20"/>
    </row>
    <row r="10" spans="1:26" s="21" customFormat="1" ht="11.65" outlineLevel="2" x14ac:dyDescent="0.35">
      <c r="A10" s="19"/>
      <c r="B10" s="22" t="s">
        <v>23</v>
      </c>
      <c r="C10" s="20"/>
      <c r="D10" s="58">
        <v>5</v>
      </c>
      <c r="E10" s="61">
        <f>$D$10</f>
        <v>5</v>
      </c>
      <c r="F10" s="61">
        <f>$D$10</f>
        <v>5</v>
      </c>
      <c r="G10" s="61">
        <f>$D$10</f>
        <v>5</v>
      </c>
      <c r="H10" s="61">
        <f>$D$10</f>
        <v>5</v>
      </c>
      <c r="I10" s="20"/>
      <c r="J10" s="20"/>
      <c r="K10" s="20"/>
      <c r="L10" s="20"/>
      <c r="M10" s="20"/>
      <c r="N10" s="20"/>
      <c r="O10" s="20"/>
      <c r="P10" s="20"/>
      <c r="Q10" s="20"/>
      <c r="R10" s="20"/>
      <c r="S10" s="20"/>
      <c r="T10" s="20"/>
      <c r="U10" s="20"/>
      <c r="V10" s="20"/>
      <c r="W10" s="20"/>
      <c r="X10" s="20"/>
      <c r="Y10" s="20"/>
      <c r="Z10" s="20"/>
    </row>
    <row r="11" spans="1:26" s="21" customFormat="1" ht="11.65" outlineLevel="2" x14ac:dyDescent="0.35">
      <c r="A11" s="19"/>
      <c r="B11" s="22" t="s">
        <v>18</v>
      </c>
      <c r="C11" s="20"/>
      <c r="D11" s="56">
        <v>25000</v>
      </c>
      <c r="E11" s="57">
        <f>D11</f>
        <v>25000</v>
      </c>
      <c r="F11" s="57">
        <f t="shared" ref="F11:H11" si="1">E11</f>
        <v>25000</v>
      </c>
      <c r="G11" s="57">
        <f t="shared" si="1"/>
        <v>25000</v>
      </c>
      <c r="H11" s="57">
        <f t="shared" si="1"/>
        <v>25000</v>
      </c>
      <c r="I11" s="20"/>
      <c r="J11" s="20"/>
      <c r="K11" s="20"/>
      <c r="L11" s="20"/>
      <c r="M11" s="20"/>
      <c r="N11" s="20"/>
      <c r="O11" s="20"/>
      <c r="P11" s="20"/>
      <c r="Q11" s="20"/>
      <c r="R11" s="20"/>
      <c r="S11" s="20"/>
      <c r="T11" s="20"/>
      <c r="U11" s="20"/>
      <c r="V11" s="20"/>
      <c r="W11" s="20"/>
      <c r="X11" s="20"/>
      <c r="Y11" s="20"/>
      <c r="Z11" s="20"/>
    </row>
    <row r="12" spans="1:26" s="21" customFormat="1" ht="11.65" outlineLevel="2" x14ac:dyDescent="0.35">
      <c r="A12" s="19"/>
      <c r="B12" s="22" t="s">
        <v>19</v>
      </c>
      <c r="C12" s="52"/>
      <c r="D12" s="59">
        <v>0.3</v>
      </c>
      <c r="E12" s="60">
        <f>D12</f>
        <v>0.3</v>
      </c>
      <c r="F12" s="60">
        <f t="shared" ref="F12:H12" si="2">E12</f>
        <v>0.3</v>
      </c>
      <c r="G12" s="60">
        <f t="shared" si="2"/>
        <v>0.3</v>
      </c>
      <c r="H12" s="60">
        <f t="shared" si="2"/>
        <v>0.3</v>
      </c>
      <c r="I12" s="20"/>
      <c r="J12" s="20"/>
      <c r="K12" s="20"/>
      <c r="L12" s="20"/>
      <c r="M12" s="20"/>
      <c r="N12" s="20"/>
      <c r="O12" s="20"/>
      <c r="P12" s="20"/>
      <c r="Q12" s="20"/>
      <c r="R12" s="20"/>
      <c r="S12" s="20"/>
      <c r="T12" s="20"/>
      <c r="U12" s="20"/>
      <c r="V12" s="20"/>
      <c r="W12" s="20"/>
      <c r="X12" s="20"/>
      <c r="Y12" s="20"/>
      <c r="Z12" s="20"/>
    </row>
    <row r="13" spans="1:26" outlineLevel="1" x14ac:dyDescent="0.4">
      <c r="B13" s="45"/>
      <c r="C13" s="46"/>
      <c r="D13" s="47"/>
      <c r="E13" s="47"/>
      <c r="F13" s="47"/>
      <c r="G13" s="47"/>
      <c r="H13" s="47"/>
    </row>
    <row r="14" spans="1:26" s="27" customFormat="1" ht="11.65" outlineLevel="1" x14ac:dyDescent="0.35">
      <c r="B14" s="44" t="s">
        <v>46</v>
      </c>
      <c r="C14" s="26"/>
      <c r="D14" s="26"/>
      <c r="E14" s="26"/>
      <c r="F14" s="26"/>
      <c r="G14" s="26"/>
      <c r="H14" s="26"/>
    </row>
    <row r="15" spans="1:26" s="21" customFormat="1" ht="11.65" outlineLevel="2" x14ac:dyDescent="0.35">
      <c r="A15" s="19"/>
      <c r="B15" s="22" t="s">
        <v>49</v>
      </c>
      <c r="C15" s="56">
        <v>250000</v>
      </c>
      <c r="D15" s="20"/>
      <c r="E15" s="20"/>
      <c r="F15" s="20"/>
      <c r="G15" s="20"/>
      <c r="H15" s="20"/>
      <c r="I15" s="20"/>
      <c r="J15" s="20"/>
      <c r="K15" s="20"/>
      <c r="L15" s="20"/>
      <c r="M15" s="20"/>
      <c r="N15" s="20"/>
      <c r="O15" s="20"/>
      <c r="P15" s="20"/>
      <c r="Q15" s="20"/>
      <c r="R15" s="20"/>
      <c r="S15" s="20"/>
      <c r="T15" s="20"/>
      <c r="U15" s="20"/>
      <c r="V15" s="20"/>
      <c r="W15" s="20"/>
      <c r="X15" s="20"/>
      <c r="Y15" s="20"/>
      <c r="Z15" s="20"/>
    </row>
    <row r="16" spans="1:26" s="21" customFormat="1" ht="11.65" outlineLevel="2" x14ac:dyDescent="0.35">
      <c r="A16" s="19"/>
      <c r="B16" s="22" t="s">
        <v>52</v>
      </c>
      <c r="C16" s="56">
        <v>200000</v>
      </c>
      <c r="D16" s="20"/>
      <c r="E16" s="20"/>
      <c r="F16" s="20"/>
      <c r="G16" s="20"/>
      <c r="H16" s="56">
        <v>200000</v>
      </c>
      <c r="I16" s="20"/>
      <c r="J16" s="20"/>
      <c r="K16" s="20"/>
      <c r="L16" s="20"/>
      <c r="M16" s="20"/>
      <c r="N16" s="20"/>
      <c r="O16" s="20"/>
      <c r="P16" s="20"/>
      <c r="Q16" s="20"/>
      <c r="R16" s="20"/>
      <c r="S16" s="20"/>
      <c r="T16" s="20"/>
      <c r="U16" s="20"/>
      <c r="V16" s="20"/>
      <c r="W16" s="20"/>
      <c r="X16" s="20"/>
      <c r="Y16" s="20"/>
      <c r="Z16" s="20"/>
    </row>
    <row r="17" spans="1:26" s="21" customFormat="1" ht="11.65" outlineLevel="2" x14ac:dyDescent="0.35">
      <c r="A17" s="19"/>
      <c r="B17" s="22" t="s">
        <v>13</v>
      </c>
      <c r="C17" s="56">
        <v>100000</v>
      </c>
      <c r="D17" s="20"/>
      <c r="E17" s="20"/>
      <c r="F17" s="20"/>
      <c r="G17" s="20"/>
      <c r="H17" s="20"/>
      <c r="I17" s="20"/>
      <c r="J17" s="20"/>
      <c r="K17" s="20"/>
      <c r="L17" s="20"/>
      <c r="M17" s="20"/>
      <c r="N17" s="20"/>
      <c r="O17" s="20"/>
      <c r="P17" s="20"/>
      <c r="Q17" s="20"/>
      <c r="R17" s="20"/>
      <c r="S17" s="20"/>
      <c r="T17" s="20"/>
      <c r="U17" s="20"/>
      <c r="V17" s="20"/>
      <c r="W17" s="20"/>
      <c r="X17" s="20"/>
      <c r="Y17" s="20"/>
      <c r="Z17" s="20"/>
    </row>
    <row r="18" spans="1:26" s="21" customFormat="1" ht="11.65" outlineLevel="2" x14ac:dyDescent="0.35">
      <c r="A18" s="19"/>
      <c r="B18" s="22" t="s">
        <v>14</v>
      </c>
      <c r="C18" s="56">
        <v>5</v>
      </c>
      <c r="D18" s="20"/>
      <c r="E18" s="20"/>
      <c r="F18" s="20"/>
      <c r="G18" s="20"/>
      <c r="H18" s="20"/>
      <c r="I18" s="20"/>
      <c r="J18" s="20"/>
      <c r="K18" s="20"/>
      <c r="L18" s="20"/>
      <c r="M18" s="20"/>
      <c r="N18" s="20"/>
      <c r="O18" s="20"/>
      <c r="P18" s="20"/>
      <c r="Q18" s="20"/>
      <c r="R18" s="20"/>
      <c r="S18" s="20"/>
      <c r="T18" s="20"/>
      <c r="U18" s="20"/>
      <c r="V18" s="20"/>
      <c r="W18" s="20"/>
      <c r="X18" s="20"/>
      <c r="Y18" s="20"/>
      <c r="Z18" s="20"/>
    </row>
    <row r="19" spans="1:26" s="21" customFormat="1" ht="11.65" outlineLevel="2" x14ac:dyDescent="0.35">
      <c r="A19" s="19"/>
      <c r="B19" s="22" t="s">
        <v>15</v>
      </c>
      <c r="C19" s="20"/>
      <c r="D19" s="20"/>
      <c r="E19" s="20"/>
      <c r="F19" s="20"/>
      <c r="G19" s="20"/>
      <c r="H19" s="56">
        <v>30000</v>
      </c>
      <c r="I19" s="20"/>
      <c r="J19" s="20"/>
      <c r="K19" s="20"/>
      <c r="L19" s="20"/>
      <c r="M19" s="20"/>
      <c r="N19" s="20"/>
      <c r="O19" s="20"/>
      <c r="P19" s="20"/>
      <c r="Q19" s="20"/>
      <c r="R19" s="20"/>
      <c r="S19" s="20"/>
      <c r="T19" s="20"/>
      <c r="U19" s="20"/>
      <c r="V19" s="20"/>
      <c r="W19" s="20"/>
      <c r="X19" s="20"/>
      <c r="Y19" s="20"/>
      <c r="Z19" s="20"/>
    </row>
    <row r="20" spans="1:26" s="21" customFormat="1" ht="11.65" outlineLevel="2" x14ac:dyDescent="0.35">
      <c r="A20" s="19"/>
      <c r="B20" s="22" t="s">
        <v>16</v>
      </c>
      <c r="C20" s="59">
        <v>0.1</v>
      </c>
      <c r="D20" s="60">
        <f>$C$20</f>
        <v>0.1</v>
      </c>
      <c r="E20" s="60">
        <f t="shared" ref="E20:H20" si="3">$C$20</f>
        <v>0.1</v>
      </c>
      <c r="F20" s="60">
        <f t="shared" si="3"/>
        <v>0.1</v>
      </c>
      <c r="G20" s="60">
        <f t="shared" si="3"/>
        <v>0.1</v>
      </c>
      <c r="H20" s="60">
        <f t="shared" si="3"/>
        <v>0.1</v>
      </c>
      <c r="I20" s="20"/>
      <c r="J20" s="20"/>
      <c r="K20" s="20"/>
      <c r="L20" s="20"/>
      <c r="M20" s="20"/>
      <c r="N20" s="20"/>
      <c r="O20" s="20"/>
      <c r="P20" s="20"/>
      <c r="Q20" s="20"/>
      <c r="R20" s="20"/>
      <c r="S20" s="20"/>
      <c r="T20" s="20"/>
      <c r="U20" s="20"/>
      <c r="V20" s="20"/>
      <c r="W20" s="20"/>
      <c r="X20" s="20"/>
      <c r="Y20" s="20"/>
      <c r="Z20" s="20"/>
    </row>
    <row r="21" spans="1:26" outlineLevel="1" x14ac:dyDescent="0.4">
      <c r="B21" s="45"/>
      <c r="C21" s="46"/>
      <c r="D21" s="47"/>
      <c r="E21" s="47"/>
      <c r="F21" s="47"/>
      <c r="G21" s="47"/>
      <c r="H21" s="47"/>
    </row>
    <row r="22" spans="1:26" x14ac:dyDescent="0.4"/>
    <row r="23" spans="1:26" s="66" customFormat="1" ht="15.75" x14ac:dyDescent="0.5">
      <c r="A23" s="64"/>
      <c r="B23" s="65" t="s">
        <v>9</v>
      </c>
      <c r="C23" s="64"/>
      <c r="D23" s="64"/>
      <c r="E23" s="64"/>
      <c r="F23" s="64"/>
      <c r="G23" s="64"/>
      <c r="H23" s="64"/>
      <c r="I23" s="64"/>
    </row>
    <row r="24" spans="1:26" s="2" customFormat="1" ht="7.5" customHeight="1" x14ac:dyDescent="0.4"/>
    <row r="25" spans="1:26" s="27" customFormat="1" ht="11.65" outlineLevel="1" x14ac:dyDescent="0.35">
      <c r="B25" s="25" t="s">
        <v>62</v>
      </c>
      <c r="C25" s="26">
        <v>0</v>
      </c>
      <c r="D25" s="26">
        <v>1</v>
      </c>
      <c r="E25" s="26">
        <v>2</v>
      </c>
      <c r="F25" s="26">
        <v>3</v>
      </c>
      <c r="G25" s="26">
        <v>4</v>
      </c>
      <c r="H25" s="26">
        <v>5</v>
      </c>
    </row>
    <row r="26" spans="1:26" s="13" customFormat="1" ht="11.65" outlineLevel="1" x14ac:dyDescent="0.35">
      <c r="A26" s="11"/>
      <c r="B26" s="14" t="s">
        <v>8</v>
      </c>
      <c r="C26" s="12"/>
      <c r="D26" s="12">
        <f>D27*D28</f>
        <v>100000</v>
      </c>
      <c r="E26" s="12">
        <f t="shared" ref="E26:H26" si="4">E27*E28</f>
        <v>163200</v>
      </c>
      <c r="F26" s="12">
        <f t="shared" si="4"/>
        <v>249696</v>
      </c>
      <c r="G26" s="12">
        <f t="shared" si="4"/>
        <v>212241.6</v>
      </c>
      <c r="H26" s="12">
        <f t="shared" si="4"/>
        <v>129891.85920000001</v>
      </c>
      <c r="I26" s="12"/>
      <c r="J26" s="12"/>
      <c r="K26" s="12"/>
      <c r="L26" s="12"/>
      <c r="M26" s="12"/>
      <c r="N26" s="12"/>
      <c r="O26" s="12"/>
      <c r="P26" s="12"/>
      <c r="Q26" s="12"/>
      <c r="R26" s="12"/>
      <c r="S26" s="12"/>
      <c r="T26" s="12"/>
      <c r="U26" s="12"/>
      <c r="V26" s="12"/>
      <c r="W26" s="12"/>
      <c r="X26" s="12"/>
      <c r="Y26" s="12"/>
      <c r="Z26" s="12"/>
    </row>
    <row r="27" spans="1:26" s="55" customFormat="1" ht="11.65" outlineLevel="2" x14ac:dyDescent="0.35">
      <c r="A27" s="54"/>
      <c r="B27" s="49" t="s">
        <v>48</v>
      </c>
      <c r="C27" s="50"/>
      <c r="D27" s="50">
        <f>D7</f>
        <v>5000</v>
      </c>
      <c r="E27" s="50">
        <f t="shared" ref="E27:H27" si="5">E7</f>
        <v>8000</v>
      </c>
      <c r="F27" s="50">
        <f t="shared" si="5"/>
        <v>12000</v>
      </c>
      <c r="G27" s="50">
        <f t="shared" si="5"/>
        <v>10000</v>
      </c>
      <c r="H27" s="50">
        <f t="shared" si="5"/>
        <v>6000</v>
      </c>
      <c r="I27" s="48"/>
      <c r="J27" s="48"/>
      <c r="K27" s="48"/>
      <c r="L27" s="48"/>
      <c r="M27" s="48"/>
      <c r="N27" s="48"/>
      <c r="O27" s="48"/>
      <c r="P27" s="48"/>
      <c r="Q27" s="48"/>
      <c r="R27" s="48"/>
      <c r="S27" s="48"/>
      <c r="T27" s="48"/>
      <c r="U27" s="48"/>
      <c r="V27" s="48"/>
      <c r="W27" s="48"/>
      <c r="X27" s="48"/>
      <c r="Y27" s="48"/>
      <c r="Z27" s="48"/>
    </row>
    <row r="28" spans="1:26" s="55" customFormat="1" ht="11.65" outlineLevel="2" x14ac:dyDescent="0.35">
      <c r="A28" s="54"/>
      <c r="B28" s="49" t="s">
        <v>47</v>
      </c>
      <c r="C28" s="50"/>
      <c r="D28" s="53">
        <f>Price</f>
        <v>20</v>
      </c>
      <c r="E28" s="53">
        <f>D28*(1+E9)</f>
        <v>20.399999999999999</v>
      </c>
      <c r="F28" s="53">
        <f>E28*(1+F9)</f>
        <v>20.808</v>
      </c>
      <c r="G28" s="53">
        <f>F28*(1+G9)</f>
        <v>21.224160000000001</v>
      </c>
      <c r="H28" s="53">
        <f>G28*(1+H9)</f>
        <v>21.648643200000002</v>
      </c>
      <c r="I28" s="48"/>
      <c r="J28" s="48"/>
      <c r="K28" s="48"/>
      <c r="L28" s="48"/>
      <c r="M28" s="48"/>
      <c r="N28" s="48"/>
      <c r="O28" s="48"/>
      <c r="P28" s="48"/>
      <c r="Q28" s="48"/>
      <c r="R28" s="48"/>
      <c r="S28" s="48"/>
      <c r="T28" s="48"/>
      <c r="U28" s="48"/>
      <c r="V28" s="48"/>
      <c r="W28" s="48"/>
      <c r="X28" s="48"/>
      <c r="Y28" s="48"/>
      <c r="Z28" s="48"/>
    </row>
    <row r="29" spans="1:26" s="17" customFormat="1" ht="11.65" outlineLevel="1" x14ac:dyDescent="0.35">
      <c r="A29" s="15"/>
      <c r="B29" s="18" t="s">
        <v>12</v>
      </c>
      <c r="C29" s="16"/>
      <c r="D29" s="16">
        <f>SUM(D30:D31)</f>
        <v>50000</v>
      </c>
      <c r="E29" s="16">
        <f t="shared" ref="E29:H29" si="6">SUM(E30:E31)</f>
        <v>65000</v>
      </c>
      <c r="F29" s="16">
        <f t="shared" si="6"/>
        <v>85000</v>
      </c>
      <c r="G29" s="16">
        <f t="shared" si="6"/>
        <v>75000</v>
      </c>
      <c r="H29" s="16">
        <f t="shared" si="6"/>
        <v>55000</v>
      </c>
      <c r="I29" s="16"/>
      <c r="J29" s="16"/>
      <c r="K29" s="16"/>
      <c r="L29" s="16"/>
      <c r="M29" s="16"/>
      <c r="N29" s="16"/>
      <c r="O29" s="16"/>
      <c r="P29" s="16"/>
      <c r="Q29" s="16"/>
      <c r="R29" s="16"/>
      <c r="S29" s="16"/>
      <c r="T29" s="16"/>
      <c r="U29" s="16"/>
      <c r="V29" s="16"/>
      <c r="W29" s="16"/>
      <c r="X29" s="16"/>
      <c r="Y29" s="16"/>
      <c r="Z29" s="16"/>
    </row>
    <row r="30" spans="1:26" s="21" customFormat="1" ht="11.65" outlineLevel="2" x14ac:dyDescent="0.35">
      <c r="A30" s="19"/>
      <c r="B30" s="22" t="s">
        <v>32</v>
      </c>
      <c r="C30" s="20"/>
      <c r="D30" s="20">
        <f>COGS_unit*D27</f>
        <v>25000</v>
      </c>
      <c r="E30" s="20">
        <f>COGS_unit*E27</f>
        <v>40000</v>
      </c>
      <c r="F30" s="20">
        <f>COGS_unit*F27</f>
        <v>60000</v>
      </c>
      <c r="G30" s="20">
        <f>COGS_unit*G27</f>
        <v>50000</v>
      </c>
      <c r="H30" s="20">
        <f>COGS_unit*H27</f>
        <v>30000</v>
      </c>
      <c r="I30" s="20"/>
      <c r="J30" s="20"/>
      <c r="K30" s="20"/>
      <c r="L30" s="20"/>
      <c r="M30" s="20"/>
      <c r="N30" s="20"/>
      <c r="O30" s="20"/>
      <c r="P30" s="20"/>
      <c r="Q30" s="20"/>
      <c r="R30" s="20"/>
      <c r="S30" s="20"/>
      <c r="T30" s="20"/>
      <c r="U30" s="20"/>
      <c r="V30" s="20"/>
      <c r="W30" s="20"/>
      <c r="X30" s="20"/>
      <c r="Y30" s="20"/>
      <c r="Z30" s="20"/>
    </row>
    <row r="31" spans="1:26" s="21" customFormat="1" ht="11.65" outlineLevel="2" x14ac:dyDescent="0.35">
      <c r="A31" s="19"/>
      <c r="B31" s="22" t="s">
        <v>18</v>
      </c>
      <c r="C31" s="20"/>
      <c r="D31" s="20">
        <f t="shared" ref="D31:H31" si="7">D11</f>
        <v>25000</v>
      </c>
      <c r="E31" s="20">
        <f t="shared" si="7"/>
        <v>25000</v>
      </c>
      <c r="F31" s="20">
        <f t="shared" si="7"/>
        <v>25000</v>
      </c>
      <c r="G31" s="20">
        <f t="shared" si="7"/>
        <v>25000</v>
      </c>
      <c r="H31" s="20">
        <f t="shared" si="7"/>
        <v>25000</v>
      </c>
      <c r="I31" s="20"/>
      <c r="J31" s="20"/>
      <c r="K31" s="20"/>
      <c r="L31" s="20"/>
      <c r="M31" s="20"/>
      <c r="N31" s="20"/>
      <c r="O31" s="20"/>
      <c r="P31" s="20"/>
      <c r="Q31" s="20"/>
      <c r="R31" s="20"/>
      <c r="S31" s="20"/>
      <c r="T31" s="20"/>
      <c r="U31" s="20"/>
      <c r="V31" s="20"/>
      <c r="W31" s="20"/>
      <c r="X31" s="20"/>
      <c r="Y31" s="20"/>
      <c r="Z31" s="20"/>
    </row>
    <row r="32" spans="1:26" s="17" customFormat="1" ht="11.65" outlineLevel="1" x14ac:dyDescent="0.35">
      <c r="A32" s="15"/>
      <c r="B32" s="14" t="s">
        <v>7</v>
      </c>
      <c r="C32" s="16"/>
      <c r="D32" s="16">
        <f>D26-D29</f>
        <v>50000</v>
      </c>
      <c r="E32" s="16">
        <f t="shared" ref="E32:H32" si="8">E26-E29</f>
        <v>98200</v>
      </c>
      <c r="F32" s="16">
        <f t="shared" si="8"/>
        <v>164696</v>
      </c>
      <c r="G32" s="16">
        <f t="shared" si="8"/>
        <v>137241.60000000001</v>
      </c>
      <c r="H32" s="16">
        <f t="shared" si="8"/>
        <v>74891.859200000006</v>
      </c>
      <c r="I32" s="16"/>
      <c r="J32" s="16"/>
      <c r="K32" s="16"/>
      <c r="L32" s="16"/>
      <c r="M32" s="16"/>
      <c r="N32" s="16"/>
      <c r="O32" s="16"/>
      <c r="P32" s="16"/>
      <c r="Q32" s="16"/>
      <c r="R32" s="16"/>
      <c r="S32" s="16"/>
      <c r="T32" s="16"/>
      <c r="U32" s="16"/>
      <c r="V32" s="16"/>
      <c r="W32" s="16"/>
      <c r="X32" s="16"/>
      <c r="Y32" s="16"/>
      <c r="Z32" s="16"/>
    </row>
    <row r="33" spans="1:26" s="21" customFormat="1" ht="11.65" outlineLevel="2" x14ac:dyDescent="0.35">
      <c r="A33" s="19"/>
      <c r="B33" s="22" t="s">
        <v>31</v>
      </c>
      <c r="C33" s="20"/>
      <c r="D33" s="20">
        <f>$C$17/$C$18</f>
        <v>20000</v>
      </c>
      <c r="E33" s="20">
        <f t="shared" ref="E33:H33" si="9">$C$17/$C$18</f>
        <v>20000</v>
      </c>
      <c r="F33" s="20">
        <f t="shared" si="9"/>
        <v>20000</v>
      </c>
      <c r="G33" s="20">
        <f t="shared" si="9"/>
        <v>20000</v>
      </c>
      <c r="H33" s="20">
        <f t="shared" si="9"/>
        <v>20000</v>
      </c>
      <c r="I33" s="20"/>
      <c r="J33" s="20"/>
      <c r="K33" s="20"/>
      <c r="L33" s="20"/>
      <c r="M33" s="20"/>
      <c r="N33" s="20"/>
      <c r="O33" s="20"/>
      <c r="P33" s="20"/>
      <c r="Q33" s="20"/>
      <c r="R33" s="20"/>
      <c r="S33" s="20"/>
      <c r="T33" s="20"/>
      <c r="U33" s="20"/>
      <c r="V33" s="20"/>
      <c r="W33" s="20"/>
      <c r="X33" s="20"/>
      <c r="Y33" s="20"/>
      <c r="Z33" s="20"/>
    </row>
    <row r="34" spans="1:26" s="17" customFormat="1" ht="11.65" outlineLevel="1" x14ac:dyDescent="0.35">
      <c r="A34" s="15"/>
      <c r="B34" s="14" t="s">
        <v>6</v>
      </c>
      <c r="C34" s="16"/>
      <c r="D34" s="16">
        <f>D32-D33</f>
        <v>30000</v>
      </c>
      <c r="E34" s="16">
        <f t="shared" ref="E34:H34" si="10">E32-E33</f>
        <v>78200</v>
      </c>
      <c r="F34" s="16">
        <f t="shared" si="10"/>
        <v>144696</v>
      </c>
      <c r="G34" s="16">
        <f t="shared" si="10"/>
        <v>117241.60000000001</v>
      </c>
      <c r="H34" s="16">
        <f t="shared" si="10"/>
        <v>54891.859200000006</v>
      </c>
      <c r="I34" s="16"/>
      <c r="J34" s="16"/>
      <c r="K34" s="16"/>
      <c r="L34" s="16"/>
      <c r="M34" s="16"/>
      <c r="N34" s="16"/>
      <c r="O34" s="16"/>
      <c r="P34" s="16"/>
      <c r="Q34" s="16"/>
      <c r="R34" s="16"/>
      <c r="S34" s="16"/>
      <c r="T34" s="16"/>
      <c r="U34" s="16"/>
      <c r="V34" s="16"/>
      <c r="W34" s="16"/>
      <c r="X34" s="16"/>
      <c r="Y34" s="16"/>
      <c r="Z34" s="16"/>
    </row>
    <row r="35" spans="1:26" s="21" customFormat="1" ht="11.65" outlineLevel="2" x14ac:dyDescent="0.35">
      <c r="A35" s="19"/>
      <c r="B35" s="22" t="s">
        <v>5</v>
      </c>
      <c r="C35" s="20"/>
      <c r="D35" s="20">
        <f>D34*D12</f>
        <v>9000</v>
      </c>
      <c r="E35" s="20">
        <f>E34*E12</f>
        <v>23460</v>
      </c>
      <c r="F35" s="20">
        <f>F34*F12</f>
        <v>43408.799999999996</v>
      </c>
      <c r="G35" s="20">
        <f>G34*G12</f>
        <v>35172.480000000003</v>
      </c>
      <c r="H35" s="20">
        <f>H34*H12</f>
        <v>16467.55776</v>
      </c>
      <c r="I35" s="20"/>
      <c r="J35" s="20"/>
      <c r="K35" s="20"/>
      <c r="L35" s="20"/>
      <c r="M35" s="20"/>
      <c r="N35" s="20"/>
      <c r="O35" s="20"/>
      <c r="P35" s="20"/>
      <c r="Q35" s="20"/>
      <c r="R35" s="20"/>
      <c r="S35" s="20"/>
      <c r="T35" s="20"/>
      <c r="U35" s="20"/>
      <c r="V35" s="20"/>
      <c r="W35" s="20"/>
      <c r="X35" s="20"/>
      <c r="Y35" s="20"/>
      <c r="Z35" s="20"/>
    </row>
    <row r="36" spans="1:26" s="17" customFormat="1" ht="11.65" outlineLevel="1" x14ac:dyDescent="0.35">
      <c r="A36" s="15"/>
      <c r="B36" s="14" t="s">
        <v>20</v>
      </c>
      <c r="C36" s="16"/>
      <c r="D36" s="16">
        <f t="shared" ref="D36:H36" si="11">D34-D35</f>
        <v>21000</v>
      </c>
      <c r="E36" s="16">
        <f t="shared" si="11"/>
        <v>54740</v>
      </c>
      <c r="F36" s="16">
        <f t="shared" si="11"/>
        <v>101287.20000000001</v>
      </c>
      <c r="G36" s="16">
        <f t="shared" si="11"/>
        <v>82069.119999999995</v>
      </c>
      <c r="H36" s="16">
        <f t="shared" si="11"/>
        <v>38424.30144000001</v>
      </c>
      <c r="I36" s="16"/>
      <c r="J36" s="16"/>
      <c r="K36" s="16"/>
      <c r="L36" s="16"/>
      <c r="M36" s="16"/>
      <c r="N36" s="16"/>
      <c r="O36" s="16"/>
      <c r="P36" s="16"/>
      <c r="Q36" s="16"/>
      <c r="R36" s="16"/>
      <c r="S36" s="16"/>
      <c r="T36" s="16"/>
      <c r="U36" s="16"/>
      <c r="V36" s="16"/>
      <c r="W36" s="16"/>
      <c r="X36" s="16"/>
      <c r="Y36" s="16"/>
      <c r="Z36" s="16"/>
    </row>
    <row r="37" spans="1:26" s="36" customFormat="1" ht="11.65" outlineLevel="1" x14ac:dyDescent="0.35">
      <c r="A37" s="33"/>
      <c r="B37" s="34" t="s">
        <v>4</v>
      </c>
      <c r="C37" s="35"/>
      <c r="D37" s="35">
        <f>D36+D33</f>
        <v>41000</v>
      </c>
      <c r="E37" s="35">
        <f>E36+E33</f>
        <v>74740</v>
      </c>
      <c r="F37" s="35">
        <f t="shared" ref="F37:H37" si="12">F36+F33</f>
        <v>121287.20000000001</v>
      </c>
      <c r="G37" s="35">
        <f t="shared" si="12"/>
        <v>102069.12</v>
      </c>
      <c r="H37" s="35">
        <f t="shared" si="12"/>
        <v>58424.30144000001</v>
      </c>
      <c r="I37" s="35"/>
      <c r="J37" s="35"/>
      <c r="K37" s="35"/>
      <c r="L37" s="35"/>
      <c r="M37" s="35"/>
      <c r="N37" s="35"/>
      <c r="O37" s="35"/>
      <c r="P37" s="35"/>
      <c r="Q37" s="35"/>
      <c r="R37" s="35"/>
      <c r="S37" s="35"/>
      <c r="T37" s="35"/>
      <c r="U37" s="35"/>
      <c r="V37" s="35"/>
      <c r="W37" s="35"/>
      <c r="X37" s="35"/>
      <c r="Y37" s="35"/>
      <c r="Z37" s="35"/>
    </row>
    <row r="38" spans="1:26" s="2" customFormat="1" ht="7.5" customHeight="1" outlineLevel="1" x14ac:dyDescent="0.4">
      <c r="B38" s="10"/>
    </row>
    <row r="39" spans="1:26" s="21" customFormat="1" ht="11.65" outlineLevel="2" x14ac:dyDescent="0.35">
      <c r="A39" s="19"/>
      <c r="B39" s="31" t="s">
        <v>3</v>
      </c>
      <c r="C39" s="20">
        <f>-C17</f>
        <v>-100000</v>
      </c>
      <c r="D39" s="20"/>
      <c r="E39" s="20"/>
      <c r="F39" s="20"/>
      <c r="G39" s="20"/>
      <c r="H39" s="20"/>
      <c r="I39" s="20"/>
      <c r="J39" s="20"/>
      <c r="K39" s="20"/>
      <c r="L39" s="20"/>
      <c r="M39" s="20"/>
      <c r="N39" s="20"/>
      <c r="O39" s="20"/>
      <c r="P39" s="20"/>
      <c r="Q39" s="20"/>
      <c r="R39" s="20"/>
      <c r="S39" s="20"/>
      <c r="T39" s="20"/>
      <c r="U39" s="20"/>
      <c r="V39" s="20"/>
      <c r="W39" s="20"/>
      <c r="X39" s="20"/>
      <c r="Y39" s="20"/>
      <c r="Z39" s="20"/>
    </row>
    <row r="40" spans="1:26" s="21" customFormat="1" ht="11.65" outlineLevel="2" x14ac:dyDescent="0.35">
      <c r="A40" s="19"/>
      <c r="B40" s="31" t="s">
        <v>27</v>
      </c>
      <c r="C40" s="20"/>
      <c r="D40" s="20"/>
      <c r="E40" s="20"/>
      <c r="F40" s="20"/>
      <c r="G40" s="20"/>
      <c r="H40" s="20">
        <f>H19</f>
        <v>30000</v>
      </c>
      <c r="I40" s="20"/>
      <c r="J40" s="20"/>
      <c r="K40" s="20"/>
      <c r="L40" s="20"/>
      <c r="M40" s="20"/>
      <c r="N40" s="20"/>
      <c r="O40" s="20"/>
      <c r="P40" s="20"/>
      <c r="Q40" s="20"/>
      <c r="R40" s="20"/>
      <c r="S40" s="20"/>
      <c r="T40" s="20"/>
      <c r="U40" s="20"/>
      <c r="V40" s="20"/>
      <c r="W40" s="20"/>
      <c r="X40" s="20"/>
      <c r="Y40" s="20"/>
      <c r="Z40" s="20"/>
    </row>
    <row r="41" spans="1:26" s="21" customFormat="1" ht="11.65" outlineLevel="2" x14ac:dyDescent="0.35">
      <c r="A41" s="19"/>
      <c r="B41" s="31" t="s">
        <v>26</v>
      </c>
      <c r="C41" s="20"/>
      <c r="D41" s="20"/>
      <c r="E41" s="20"/>
      <c r="F41" s="20"/>
      <c r="G41" s="20"/>
      <c r="H41" s="20">
        <f>-H12*(H40-(C17-SUM(D33:H33)))</f>
        <v>-9000</v>
      </c>
      <c r="I41" s="20"/>
      <c r="J41" s="20"/>
      <c r="K41" s="20"/>
      <c r="L41" s="20"/>
      <c r="M41" s="20"/>
      <c r="N41" s="20"/>
      <c r="O41" s="20"/>
      <c r="P41" s="20"/>
      <c r="Q41" s="20"/>
      <c r="R41" s="20"/>
      <c r="S41" s="20"/>
      <c r="T41" s="20"/>
      <c r="U41" s="20"/>
      <c r="V41" s="20"/>
      <c r="W41" s="20"/>
      <c r="X41" s="20"/>
      <c r="Y41" s="20"/>
      <c r="Z41" s="20"/>
    </row>
    <row r="42" spans="1:26" s="13" customFormat="1" ht="11.65" outlineLevel="1" x14ac:dyDescent="0.35">
      <c r="A42" s="11"/>
      <c r="B42" s="32" t="s">
        <v>25</v>
      </c>
      <c r="C42" s="12">
        <f>SUBTOTAL(9,C39:C41)</f>
        <v>-100000</v>
      </c>
      <c r="D42" s="12">
        <f t="shared" ref="D42:H42" si="13">SUBTOTAL(9,D39:D41)</f>
        <v>0</v>
      </c>
      <c r="E42" s="12">
        <f t="shared" si="13"/>
        <v>0</v>
      </c>
      <c r="F42" s="12">
        <f t="shared" si="13"/>
        <v>0</v>
      </c>
      <c r="G42" s="12">
        <f t="shared" si="13"/>
        <v>0</v>
      </c>
      <c r="H42" s="12">
        <f t="shared" si="13"/>
        <v>21000</v>
      </c>
      <c r="I42" s="12"/>
      <c r="J42" s="12"/>
      <c r="K42" s="12"/>
      <c r="L42" s="12"/>
      <c r="M42" s="12"/>
      <c r="N42" s="12"/>
      <c r="O42" s="12"/>
      <c r="P42" s="12"/>
      <c r="Q42" s="12"/>
      <c r="R42" s="12"/>
      <c r="S42" s="12"/>
      <c r="T42" s="12"/>
      <c r="U42" s="12"/>
      <c r="V42" s="12"/>
      <c r="W42" s="12"/>
      <c r="X42" s="12"/>
      <c r="Y42" s="12"/>
      <c r="Z42" s="12"/>
    </row>
    <row r="43" spans="1:26" s="21" customFormat="1" ht="11.65" outlineLevel="2" x14ac:dyDescent="0.35">
      <c r="A43" s="19"/>
      <c r="B43" s="31" t="s">
        <v>50</v>
      </c>
      <c r="C43" s="20">
        <f>-C16</f>
        <v>-200000</v>
      </c>
      <c r="D43" s="20"/>
      <c r="E43" s="20"/>
      <c r="F43" s="20"/>
      <c r="G43" s="20"/>
      <c r="H43" s="20"/>
      <c r="I43" s="20"/>
      <c r="J43" s="20"/>
      <c r="K43" s="20"/>
      <c r="L43" s="20"/>
      <c r="M43" s="20"/>
      <c r="N43" s="20"/>
      <c r="O43" s="20"/>
      <c r="P43" s="20"/>
      <c r="Q43" s="20"/>
      <c r="R43" s="20"/>
      <c r="S43" s="20"/>
      <c r="T43" s="20"/>
      <c r="U43" s="20"/>
      <c r="V43" s="20"/>
      <c r="W43" s="20"/>
      <c r="X43" s="20"/>
      <c r="Y43" s="20"/>
      <c r="Z43" s="20"/>
    </row>
    <row r="44" spans="1:26" s="21" customFormat="1" ht="11.65" outlineLevel="2" x14ac:dyDescent="0.35">
      <c r="A44" s="19"/>
      <c r="B44" s="31" t="s">
        <v>51</v>
      </c>
      <c r="C44" s="20"/>
      <c r="D44" s="20"/>
      <c r="E44" s="20"/>
      <c r="F44" s="20"/>
      <c r="G44" s="20"/>
      <c r="H44" s="20">
        <f>H16</f>
        <v>200000</v>
      </c>
      <c r="I44" s="20"/>
      <c r="J44" s="20"/>
      <c r="K44" s="20"/>
      <c r="L44" s="20"/>
      <c r="M44" s="20"/>
      <c r="N44" s="20"/>
      <c r="O44" s="20"/>
      <c r="P44" s="20"/>
      <c r="Q44" s="20"/>
      <c r="R44" s="20"/>
      <c r="S44" s="20"/>
      <c r="T44" s="20"/>
      <c r="U44" s="20"/>
      <c r="V44" s="20"/>
      <c r="W44" s="20"/>
      <c r="X44" s="20"/>
      <c r="Y44" s="20"/>
      <c r="Z44" s="20"/>
    </row>
    <row r="45" spans="1:26" s="13" customFormat="1" ht="11.65" outlineLevel="1" x14ac:dyDescent="0.35">
      <c r="A45" s="11"/>
      <c r="B45" s="32" t="s">
        <v>24</v>
      </c>
      <c r="C45" s="12">
        <f t="shared" ref="C45:H45" si="14">SUBTOTAL(9,C43:C44)</f>
        <v>-200000</v>
      </c>
      <c r="D45" s="12">
        <f t="shared" si="14"/>
        <v>0</v>
      </c>
      <c r="E45" s="12">
        <f t="shared" si="14"/>
        <v>0</v>
      </c>
      <c r="F45" s="12">
        <f t="shared" si="14"/>
        <v>0</v>
      </c>
      <c r="G45" s="12">
        <f t="shared" si="14"/>
        <v>0</v>
      </c>
      <c r="H45" s="12">
        <f t="shared" si="14"/>
        <v>200000</v>
      </c>
      <c r="I45" s="12"/>
      <c r="J45" s="12"/>
      <c r="K45" s="12"/>
      <c r="L45" s="12"/>
      <c r="M45" s="12"/>
      <c r="N45" s="12"/>
      <c r="O45" s="12"/>
      <c r="P45" s="12"/>
      <c r="Q45" s="12"/>
      <c r="R45" s="12"/>
      <c r="S45" s="12"/>
      <c r="T45" s="12"/>
      <c r="U45" s="12"/>
      <c r="V45" s="12"/>
      <c r="W45" s="12"/>
      <c r="X45" s="12"/>
      <c r="Y45" s="12"/>
      <c r="Z45" s="12"/>
    </row>
    <row r="46" spans="1:26" s="55" customFormat="1" ht="11.65" outlineLevel="2" x14ac:dyDescent="0.35">
      <c r="A46" s="54"/>
      <c r="B46" s="49" t="s">
        <v>11</v>
      </c>
      <c r="C46" s="50">
        <f>C$20*D26</f>
        <v>10000</v>
      </c>
      <c r="D46" s="50">
        <f t="shared" ref="D46:H46" si="15">D$20*E26</f>
        <v>16320</v>
      </c>
      <c r="E46" s="50">
        <f t="shared" si="15"/>
        <v>24969.600000000002</v>
      </c>
      <c r="F46" s="50">
        <f t="shared" si="15"/>
        <v>21224.160000000003</v>
      </c>
      <c r="G46" s="50">
        <f t="shared" si="15"/>
        <v>12989.185920000002</v>
      </c>
      <c r="H46" s="50">
        <f t="shared" si="15"/>
        <v>0</v>
      </c>
      <c r="I46" s="48"/>
      <c r="J46" s="48"/>
      <c r="K46" s="48"/>
      <c r="L46" s="48"/>
      <c r="M46" s="48"/>
      <c r="N46" s="48"/>
      <c r="O46" s="48"/>
      <c r="P46" s="48"/>
      <c r="Q46" s="48"/>
      <c r="R46" s="48"/>
      <c r="S46" s="48"/>
      <c r="T46" s="48"/>
      <c r="U46" s="48"/>
      <c r="V46" s="48"/>
      <c r="W46" s="48"/>
      <c r="X46" s="48"/>
      <c r="Y46" s="48"/>
      <c r="Z46" s="48"/>
    </row>
    <row r="47" spans="1:26" s="13" customFormat="1" ht="11.65" outlineLevel="1" x14ac:dyDescent="0.35">
      <c r="A47" s="11"/>
      <c r="B47" s="32" t="s">
        <v>2</v>
      </c>
      <c r="C47" s="12">
        <f>-C46</f>
        <v>-10000</v>
      </c>
      <c r="D47" s="12">
        <f>IFERROR(-D46+C46,0)</f>
        <v>-6320</v>
      </c>
      <c r="E47" s="12">
        <f>IFERROR(-E46+D46,0)</f>
        <v>-8649.6000000000022</v>
      </c>
      <c r="F47" s="12">
        <f>IFERROR(-F46+E46,0)</f>
        <v>3745.4399999999987</v>
      </c>
      <c r="G47" s="12">
        <f>IFERROR(-G46+F46,0)</f>
        <v>8234.9740800000018</v>
      </c>
      <c r="H47" s="12">
        <f>IFERROR(-H46+G46,0)</f>
        <v>12989.185920000002</v>
      </c>
      <c r="I47" s="12"/>
      <c r="J47" s="12"/>
      <c r="K47" s="12"/>
      <c r="L47" s="12"/>
      <c r="M47" s="12"/>
      <c r="N47" s="12"/>
      <c r="O47" s="12"/>
      <c r="P47" s="12"/>
      <c r="Q47" s="12"/>
      <c r="R47" s="12"/>
      <c r="S47" s="12"/>
      <c r="T47" s="12"/>
      <c r="U47" s="12"/>
      <c r="V47" s="12"/>
      <c r="W47" s="12"/>
      <c r="X47" s="12"/>
      <c r="Y47" s="12"/>
      <c r="Z47" s="12"/>
    </row>
    <row r="48" spans="1:26" s="39" customFormat="1" ht="11.65" outlineLevel="1" x14ac:dyDescent="0.35">
      <c r="A48" s="37"/>
      <c r="B48" s="34" t="s">
        <v>1</v>
      </c>
      <c r="C48" s="38">
        <f t="shared" ref="C48:H48" si="16">C42+C45+C47</f>
        <v>-310000</v>
      </c>
      <c r="D48" s="38">
        <f t="shared" si="16"/>
        <v>-6320</v>
      </c>
      <c r="E48" s="38">
        <f t="shared" si="16"/>
        <v>-8649.6000000000022</v>
      </c>
      <c r="F48" s="38">
        <f t="shared" si="16"/>
        <v>3745.4399999999987</v>
      </c>
      <c r="G48" s="38">
        <f t="shared" si="16"/>
        <v>8234.9740800000018</v>
      </c>
      <c r="H48" s="38">
        <f t="shared" si="16"/>
        <v>233989.18591999999</v>
      </c>
      <c r="I48" s="38"/>
      <c r="J48" s="38"/>
      <c r="K48" s="38"/>
      <c r="L48" s="38"/>
      <c r="M48" s="38"/>
      <c r="N48" s="38"/>
      <c r="O48" s="38"/>
      <c r="P48" s="38"/>
      <c r="Q48" s="38"/>
      <c r="R48" s="38"/>
      <c r="S48" s="38"/>
      <c r="T48" s="38"/>
      <c r="U48" s="38"/>
      <c r="V48" s="38"/>
      <c r="W48" s="38"/>
      <c r="X48" s="38"/>
      <c r="Y48" s="38"/>
      <c r="Z48" s="38"/>
    </row>
    <row r="49" spans="1:26" s="2" customFormat="1" ht="7.5" customHeight="1" outlineLevel="3" x14ac:dyDescent="0.4">
      <c r="B49" s="10"/>
    </row>
    <row r="50" spans="1:26" s="43" customFormat="1" ht="11.65" outlineLevel="1" x14ac:dyDescent="0.35">
      <c r="A50" s="40"/>
      <c r="B50" s="41" t="s">
        <v>0</v>
      </c>
      <c r="C50" s="42">
        <f t="shared" ref="C50:H50" si="17">C48+C37</f>
        <v>-310000</v>
      </c>
      <c r="D50" s="42">
        <f t="shared" si="17"/>
        <v>34680</v>
      </c>
      <c r="E50" s="42">
        <f t="shared" si="17"/>
        <v>66090.399999999994</v>
      </c>
      <c r="F50" s="42">
        <f t="shared" si="17"/>
        <v>125032.64000000001</v>
      </c>
      <c r="G50" s="42">
        <f t="shared" si="17"/>
        <v>110304.09408</v>
      </c>
      <c r="H50" s="42">
        <f t="shared" si="17"/>
        <v>292413.48736000003</v>
      </c>
      <c r="I50" s="42"/>
      <c r="J50" s="42"/>
      <c r="K50" s="42"/>
      <c r="L50" s="42"/>
      <c r="M50" s="42"/>
      <c r="N50" s="42"/>
      <c r="O50" s="42"/>
      <c r="P50" s="42"/>
      <c r="Q50" s="42"/>
      <c r="R50" s="42"/>
      <c r="S50" s="42"/>
      <c r="T50" s="42"/>
      <c r="U50" s="42"/>
      <c r="V50" s="42"/>
      <c r="W50" s="42"/>
      <c r="X50" s="42"/>
      <c r="Y50" s="42"/>
      <c r="Z50" s="42"/>
    </row>
    <row r="51" spans="1:26" x14ac:dyDescent="0.4"/>
    <row r="52" spans="1:26" s="9" customFormat="1" ht="15.75" x14ac:dyDescent="0.5">
      <c r="A52" s="7"/>
      <c r="B52" s="8" t="s">
        <v>63</v>
      </c>
      <c r="C52" s="7"/>
      <c r="D52" s="7"/>
      <c r="E52" s="7"/>
      <c r="F52" s="7"/>
      <c r="G52" s="7"/>
      <c r="H52" s="7"/>
      <c r="I52" s="7"/>
    </row>
    <row r="53" spans="1:26" s="2" customFormat="1" ht="7.5" customHeight="1" x14ac:dyDescent="0.4"/>
    <row r="54" spans="1:26" s="76" customFormat="1" ht="11.65" outlineLevel="1" x14ac:dyDescent="0.35">
      <c r="A54" s="73"/>
      <c r="B54" s="74" t="s">
        <v>30</v>
      </c>
      <c r="C54" s="75"/>
      <c r="D54" s="75"/>
      <c r="E54" s="75"/>
      <c r="F54" s="75"/>
      <c r="G54" s="75"/>
      <c r="H54" s="75"/>
      <c r="I54" s="75"/>
      <c r="J54" s="75"/>
      <c r="K54" s="75"/>
      <c r="L54" s="75"/>
      <c r="M54" s="75"/>
      <c r="N54" s="75"/>
      <c r="O54" s="75"/>
      <c r="P54" s="75"/>
      <c r="Q54" s="75"/>
      <c r="R54" s="75"/>
      <c r="S54" s="75"/>
      <c r="T54" s="75"/>
      <c r="U54" s="75"/>
      <c r="V54" s="75"/>
      <c r="W54" s="75"/>
      <c r="X54" s="75"/>
      <c r="Y54" s="75"/>
      <c r="Z54" s="75"/>
    </row>
    <row r="55" spans="1:26" s="27" customFormat="1" ht="11.65" outlineLevel="1" x14ac:dyDescent="0.35">
      <c r="B55" s="25" t="s">
        <v>62</v>
      </c>
      <c r="C55" s="26">
        <v>0</v>
      </c>
      <c r="D55" s="26">
        <v>1</v>
      </c>
      <c r="E55" s="26">
        <v>2</v>
      </c>
      <c r="F55" s="26">
        <v>3</v>
      </c>
      <c r="G55" s="26">
        <v>4</v>
      </c>
      <c r="H55" s="26">
        <v>5</v>
      </c>
    </row>
    <row r="56" spans="1:26" s="13" customFormat="1" ht="11.65" outlineLevel="1" x14ac:dyDescent="0.35">
      <c r="A56" s="11"/>
      <c r="B56" s="32" t="s">
        <v>28</v>
      </c>
      <c r="C56" s="12">
        <f t="shared" ref="C56:H56" si="18">C50/(1+$C$57)^C25</f>
        <v>-310000</v>
      </c>
      <c r="D56" s="12">
        <f t="shared" si="18"/>
        <v>31527.272727272724</v>
      </c>
      <c r="E56" s="12">
        <f t="shared" si="18"/>
        <v>54620.165289256183</v>
      </c>
      <c r="F56" s="12">
        <f t="shared" si="18"/>
        <v>93938.873027798632</v>
      </c>
      <c r="G56" s="12">
        <f t="shared" si="18"/>
        <v>75339.180438494615</v>
      </c>
      <c r="H56" s="12">
        <f t="shared" si="18"/>
        <v>181565.7694519127</v>
      </c>
      <c r="I56" s="12"/>
      <c r="J56" s="12"/>
      <c r="K56" s="12"/>
      <c r="L56" s="12"/>
      <c r="M56" s="12"/>
      <c r="N56" s="12"/>
      <c r="O56" s="12"/>
      <c r="P56" s="12"/>
      <c r="Q56" s="12"/>
      <c r="R56" s="12"/>
      <c r="S56" s="12"/>
      <c r="T56" s="12"/>
      <c r="U56" s="12"/>
      <c r="V56" s="12"/>
      <c r="W56" s="12"/>
      <c r="X56" s="12"/>
      <c r="Y56" s="12"/>
      <c r="Z56" s="12"/>
    </row>
    <row r="57" spans="1:26" s="21" customFormat="1" ht="11.65" outlineLevel="2" x14ac:dyDescent="0.35">
      <c r="A57" s="19"/>
      <c r="B57" s="31" t="s">
        <v>29</v>
      </c>
      <c r="C57" s="59">
        <v>0.1</v>
      </c>
      <c r="D57" s="20"/>
      <c r="E57" s="20"/>
      <c r="F57" s="20"/>
      <c r="G57" s="20"/>
      <c r="H57" s="20"/>
      <c r="I57" s="20"/>
      <c r="J57" s="20"/>
      <c r="K57" s="20"/>
      <c r="L57" s="20"/>
      <c r="M57" s="20"/>
      <c r="N57" s="20"/>
      <c r="O57" s="20"/>
      <c r="P57" s="20"/>
      <c r="Q57" s="20"/>
      <c r="R57" s="20"/>
      <c r="S57" s="20"/>
      <c r="T57" s="20"/>
      <c r="U57" s="20"/>
      <c r="V57" s="20"/>
      <c r="W57" s="20"/>
      <c r="X57" s="20"/>
      <c r="Y57" s="20"/>
      <c r="Z57" s="20"/>
    </row>
    <row r="58" spans="1:26" s="21" customFormat="1" ht="11.65" outlineLevel="2" x14ac:dyDescent="0.35">
      <c r="A58" s="19"/>
      <c r="B58" s="31" t="s">
        <v>66</v>
      </c>
      <c r="C58" s="62">
        <f>SUM(C56:H56)</f>
        <v>126991.26093473485</v>
      </c>
      <c r="D58" s="20"/>
      <c r="E58" s="20"/>
      <c r="F58" s="20"/>
      <c r="G58" s="20"/>
      <c r="H58" s="20"/>
      <c r="I58" s="20"/>
      <c r="J58" s="20"/>
      <c r="K58" s="20"/>
      <c r="L58" s="20"/>
      <c r="M58" s="20"/>
      <c r="N58" s="20"/>
      <c r="O58" s="20"/>
      <c r="P58" s="20"/>
      <c r="Q58" s="20"/>
      <c r="R58" s="20"/>
      <c r="S58" s="20"/>
      <c r="T58" s="20"/>
      <c r="U58" s="20"/>
      <c r="V58" s="20"/>
      <c r="W58" s="20"/>
      <c r="X58" s="20"/>
      <c r="Y58" s="20"/>
      <c r="Z58" s="20"/>
    </row>
    <row r="59" spans="1:26" s="21" customFormat="1" ht="11.65" outlineLevel="2" x14ac:dyDescent="0.35">
      <c r="A59" s="19"/>
      <c r="B59" s="31" t="s">
        <v>65</v>
      </c>
      <c r="C59" s="62">
        <f>C50+NPV(C57,D50:H50)</f>
        <v>126991.26093473483</v>
      </c>
      <c r="D59" s="20"/>
      <c r="E59" s="20"/>
      <c r="F59" s="20"/>
      <c r="G59" s="20"/>
      <c r="H59" s="20"/>
      <c r="I59" s="20"/>
      <c r="J59" s="20"/>
      <c r="K59" s="20"/>
      <c r="L59" s="20"/>
      <c r="M59" s="20"/>
      <c r="N59" s="20"/>
      <c r="O59" s="20"/>
      <c r="P59" s="20"/>
      <c r="Q59" s="20"/>
      <c r="R59" s="20"/>
      <c r="S59" s="20"/>
      <c r="T59" s="20"/>
      <c r="U59" s="20"/>
      <c r="V59" s="20"/>
      <c r="W59" s="20"/>
      <c r="X59" s="20"/>
      <c r="Y59" s="20"/>
      <c r="Z59" s="20"/>
    </row>
    <row r="60" spans="1:26" x14ac:dyDescent="0.4"/>
    <row r="61" spans="1:26" s="76" customFormat="1" ht="11.65" outlineLevel="1" x14ac:dyDescent="0.35">
      <c r="A61" s="73"/>
      <c r="B61" s="74" t="s">
        <v>67</v>
      </c>
      <c r="C61" s="75"/>
      <c r="D61" s="75"/>
      <c r="E61" s="75"/>
      <c r="F61" s="75"/>
      <c r="G61" s="75"/>
      <c r="H61" s="75"/>
      <c r="I61" s="75"/>
      <c r="J61" s="75"/>
      <c r="K61" s="75"/>
      <c r="L61" s="75"/>
      <c r="M61" s="75"/>
      <c r="N61" s="75"/>
      <c r="O61" s="75"/>
      <c r="P61" s="75"/>
      <c r="Q61" s="75"/>
      <c r="R61" s="75"/>
      <c r="S61" s="75"/>
      <c r="T61" s="75"/>
      <c r="U61" s="75"/>
      <c r="V61" s="75"/>
      <c r="W61" s="75"/>
      <c r="X61" s="75"/>
      <c r="Y61" s="75"/>
      <c r="Z61" s="75"/>
    </row>
    <row r="62" spans="1:26" s="72" customFormat="1" ht="23.25" outlineLevel="2" x14ac:dyDescent="0.35">
      <c r="A62" s="68"/>
      <c r="B62" s="69" t="s">
        <v>69</v>
      </c>
      <c r="C62" s="70">
        <f>IRR(C50:H50)</f>
        <v>0.20843811787109701</v>
      </c>
      <c r="D62" s="71"/>
      <c r="E62" s="71"/>
      <c r="F62" s="71"/>
      <c r="G62" s="71"/>
      <c r="H62" s="71"/>
      <c r="I62" s="71"/>
      <c r="J62" s="71"/>
      <c r="K62" s="71"/>
      <c r="L62" s="71"/>
      <c r="M62" s="71"/>
      <c r="N62" s="71"/>
      <c r="O62" s="71"/>
      <c r="P62" s="71"/>
      <c r="Q62" s="71"/>
      <c r="R62" s="71"/>
      <c r="S62" s="71"/>
      <c r="T62" s="71"/>
      <c r="U62" s="71"/>
      <c r="V62" s="71"/>
      <c r="W62" s="71"/>
      <c r="X62" s="71"/>
      <c r="Y62" s="71"/>
      <c r="Z62" s="71"/>
    </row>
    <row r="63" spans="1:26" s="21" customFormat="1" ht="11.65" outlineLevel="2" x14ac:dyDescent="0.35">
      <c r="A63" s="19"/>
      <c r="B63" s="31" t="s">
        <v>68</v>
      </c>
      <c r="C63" s="67">
        <v>0.20843811787109701</v>
      </c>
      <c r="D63" s="20"/>
      <c r="E63" s="20"/>
      <c r="F63" s="20"/>
      <c r="G63" s="20"/>
      <c r="H63" s="20"/>
      <c r="I63" s="20"/>
      <c r="J63" s="20"/>
      <c r="K63" s="20"/>
      <c r="L63" s="20"/>
      <c r="M63" s="20"/>
      <c r="N63" s="20"/>
      <c r="O63" s="20"/>
      <c r="P63" s="20"/>
      <c r="Q63" s="20"/>
      <c r="R63" s="20"/>
      <c r="S63" s="20"/>
      <c r="T63" s="20"/>
      <c r="U63" s="20"/>
      <c r="V63" s="20"/>
      <c r="W63" s="20"/>
      <c r="X63" s="20"/>
      <c r="Y63" s="20"/>
      <c r="Z63" s="20"/>
    </row>
    <row r="64" spans="1:26" x14ac:dyDescent="0.4"/>
    <row r="65" spans="1:26" s="76" customFormat="1" ht="11.65" outlineLevel="1" x14ac:dyDescent="0.35">
      <c r="A65" s="73"/>
      <c r="B65" s="74" t="s">
        <v>70</v>
      </c>
      <c r="C65" s="75"/>
      <c r="D65" s="75"/>
      <c r="E65" s="75"/>
      <c r="F65" s="75"/>
      <c r="G65" s="75"/>
      <c r="H65" s="75"/>
      <c r="I65" s="75"/>
      <c r="J65" s="75"/>
      <c r="K65" s="75"/>
      <c r="L65" s="75"/>
      <c r="M65" s="75"/>
      <c r="N65" s="75"/>
      <c r="O65" s="75"/>
      <c r="P65" s="75"/>
      <c r="Q65" s="75"/>
      <c r="R65" s="75"/>
      <c r="S65" s="75"/>
      <c r="T65" s="75"/>
      <c r="U65" s="75"/>
      <c r="V65" s="75"/>
      <c r="W65" s="75"/>
      <c r="X65" s="75"/>
      <c r="Y65" s="75"/>
      <c r="Z65" s="75"/>
    </row>
    <row r="66" spans="1:26" s="72" customFormat="1" ht="23.25" outlineLevel="2" x14ac:dyDescent="0.35">
      <c r="A66" s="68"/>
      <c r="B66" s="69" t="s">
        <v>71</v>
      </c>
      <c r="C66" s="77">
        <f>SUM(D56:H56)/ABS(C56)</f>
        <v>1.4096492288217253</v>
      </c>
      <c r="D66" s="71"/>
      <c r="E66" s="71"/>
      <c r="F66" s="71"/>
      <c r="G66" s="71"/>
      <c r="H66" s="71"/>
      <c r="I66" s="71"/>
      <c r="J66" s="71"/>
      <c r="K66" s="71"/>
      <c r="L66" s="71"/>
      <c r="M66" s="71"/>
      <c r="N66" s="71"/>
      <c r="O66" s="71"/>
      <c r="P66" s="71"/>
      <c r="Q66" s="71"/>
      <c r="R66" s="71"/>
      <c r="S66" s="71"/>
      <c r="T66" s="71"/>
      <c r="U66" s="71"/>
      <c r="V66" s="71"/>
      <c r="W66" s="71"/>
      <c r="X66" s="71"/>
      <c r="Y66" s="71"/>
      <c r="Z66" s="71"/>
    </row>
    <row r="67" spans="1:26" x14ac:dyDescent="0.4"/>
    <row r="68" spans="1:26" s="76" customFormat="1" ht="11.65" outlineLevel="1" x14ac:dyDescent="0.35">
      <c r="A68" s="73"/>
      <c r="B68" s="74" t="s">
        <v>72</v>
      </c>
      <c r="C68" s="75"/>
      <c r="D68" s="75"/>
      <c r="E68" s="75"/>
      <c r="F68" s="75"/>
      <c r="G68" s="75"/>
      <c r="H68" s="75"/>
      <c r="I68" s="75"/>
      <c r="J68" s="75"/>
      <c r="K68" s="75"/>
      <c r="L68" s="75"/>
      <c r="M68" s="75"/>
      <c r="N68" s="75"/>
      <c r="O68" s="75"/>
      <c r="P68" s="75"/>
      <c r="Q68" s="75"/>
      <c r="R68" s="75"/>
      <c r="S68" s="75"/>
      <c r="T68" s="75"/>
      <c r="U68" s="75"/>
      <c r="V68" s="75"/>
      <c r="W68" s="75"/>
      <c r="X68" s="75"/>
      <c r="Y68" s="75"/>
      <c r="Z68" s="75"/>
    </row>
    <row r="69" spans="1:26" s="13" customFormat="1" ht="11.65" outlineLevel="1" x14ac:dyDescent="0.35">
      <c r="A69" s="11"/>
      <c r="B69" s="32" t="s">
        <v>73</v>
      </c>
      <c r="C69" s="12">
        <f>SUM($C$50:C50)</f>
        <v>-310000</v>
      </c>
      <c r="D69" s="12">
        <f>SUM($C$50:D50)</f>
        <v>-275320</v>
      </c>
      <c r="E69" s="12">
        <f>SUM($C$50:E50)</f>
        <v>-209229.6</v>
      </c>
      <c r="F69" s="12">
        <f>SUM($C$50:F50)</f>
        <v>-84196.959999999992</v>
      </c>
      <c r="G69" s="12">
        <f>SUM($C$50:G50)</f>
        <v>26107.134080000003</v>
      </c>
      <c r="H69" s="12">
        <f>SUM($C$50:H50)</f>
        <v>318520.62144000002</v>
      </c>
      <c r="I69" s="12"/>
      <c r="J69" s="12"/>
      <c r="K69" s="12"/>
      <c r="L69" s="12"/>
      <c r="M69" s="12"/>
      <c r="N69" s="12"/>
      <c r="O69" s="12"/>
      <c r="P69" s="12"/>
      <c r="Q69" s="12"/>
      <c r="R69" s="12"/>
      <c r="S69" s="12"/>
      <c r="T69" s="12"/>
      <c r="U69" s="12"/>
      <c r="V69" s="12"/>
      <c r="W69" s="12"/>
      <c r="X69" s="12"/>
      <c r="Y69" s="12"/>
      <c r="Z69" s="12"/>
    </row>
    <row r="70" spans="1:26" s="21" customFormat="1" ht="11.65" outlineLevel="2" x14ac:dyDescent="0.35">
      <c r="A70" s="19"/>
      <c r="B70" s="31" t="s">
        <v>98</v>
      </c>
      <c r="C70" s="62" t="s">
        <v>74</v>
      </c>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4"/>
    <row r="72" spans="1:26" s="80" customFormat="1" ht="15.75" x14ac:dyDescent="0.5">
      <c r="A72" s="78"/>
      <c r="B72" s="79" t="s">
        <v>75</v>
      </c>
      <c r="C72" s="78"/>
      <c r="D72" s="78"/>
      <c r="E72" s="78"/>
      <c r="F72" s="78"/>
      <c r="G72" s="78"/>
      <c r="H72" s="78"/>
      <c r="I72" s="78"/>
    </row>
    <row r="73" spans="1:26" s="2" customFormat="1" ht="7.5" customHeight="1" x14ac:dyDescent="0.4"/>
    <row r="74" spans="1:26" s="90" customFormat="1" ht="11.65" x14ac:dyDescent="0.35">
      <c r="A74" s="87"/>
      <c r="B74" s="88" t="s">
        <v>78</v>
      </c>
      <c r="C74" s="89"/>
      <c r="D74" s="89"/>
      <c r="E74" s="89"/>
      <c r="F74" s="89"/>
      <c r="G74" s="89"/>
      <c r="H74" s="89"/>
      <c r="I74" s="89"/>
      <c r="J74" s="89"/>
      <c r="K74" s="89"/>
      <c r="L74" s="89"/>
      <c r="M74" s="89"/>
      <c r="N74" s="89"/>
      <c r="O74" s="89"/>
      <c r="P74" s="89"/>
      <c r="Q74" s="89"/>
      <c r="R74" s="89"/>
      <c r="S74" s="89"/>
      <c r="T74" s="89"/>
      <c r="U74" s="89"/>
      <c r="V74" s="89"/>
      <c r="W74" s="89"/>
      <c r="X74" s="89"/>
      <c r="Y74" s="89"/>
      <c r="Z74" s="89"/>
    </row>
    <row r="75" spans="1:26" hidden="1" outlineLevel="1" x14ac:dyDescent="0.4">
      <c r="C75" s="83" t="s">
        <v>64</v>
      </c>
      <c r="D75" s="84">
        <f>C58</f>
        <v>126991.26093473485</v>
      </c>
      <c r="E75" s="84" t="s">
        <v>77</v>
      </c>
    </row>
    <row r="76" spans="1:26" hidden="1" outlineLevel="1" x14ac:dyDescent="0.4">
      <c r="B76" s="113" t="s">
        <v>76</v>
      </c>
      <c r="C76" s="93">
        <v>14</v>
      </c>
      <c r="D76" s="81">
        <f t="dataTable" ref="D76:D80" dt2D="0" dtr="0" r1="D8"/>
        <v>-5282.13612234639</v>
      </c>
      <c r="E76" s="85">
        <f t="shared" ref="E76:E77" si="19">D76/$D$78-1</f>
        <v>-1.0415944851910799</v>
      </c>
    </row>
    <row r="77" spans="1:26" hidden="1" outlineLevel="1" x14ac:dyDescent="0.4">
      <c r="B77" s="113"/>
      <c r="C77" s="91">
        <v>17</v>
      </c>
      <c r="D77" s="81">
        <v>60854.562406194222</v>
      </c>
      <c r="E77" s="85">
        <f t="shared" si="19"/>
        <v>-0.52079724259554006</v>
      </c>
    </row>
    <row r="78" spans="1:26" hidden="1" outlineLevel="1" x14ac:dyDescent="0.4">
      <c r="B78" s="113"/>
      <c r="C78" s="92">
        <v>20</v>
      </c>
      <c r="D78" s="82">
        <v>126991.26093473485</v>
      </c>
      <c r="E78" s="86">
        <f>D78/$D$78-1</f>
        <v>0</v>
      </c>
    </row>
    <row r="79" spans="1:26" hidden="1" outlineLevel="1" x14ac:dyDescent="0.4">
      <c r="B79" s="113"/>
      <c r="C79" s="91">
        <v>22</v>
      </c>
      <c r="D79" s="81">
        <v>171082.39328709536</v>
      </c>
      <c r="E79" s="85">
        <f t="shared" ref="E79:E80" si="20">D79/$D$78-1</f>
        <v>0.34719816173036078</v>
      </c>
    </row>
    <row r="80" spans="1:26" hidden="1" outlineLevel="1" x14ac:dyDescent="0.4">
      <c r="B80" s="113"/>
      <c r="C80" s="91">
        <v>24</v>
      </c>
      <c r="D80" s="81">
        <v>215173.52563945571</v>
      </c>
      <c r="E80" s="85">
        <f t="shared" si="20"/>
        <v>0.69439632346072022</v>
      </c>
    </row>
    <row r="81" spans="1:26" s="2" customFormat="1" ht="7.5" customHeight="1" collapsed="1" x14ac:dyDescent="0.4"/>
    <row r="82" spans="1:26" s="90" customFormat="1" ht="11.65" x14ac:dyDescent="0.35">
      <c r="A82" s="87"/>
      <c r="B82" s="88" t="s">
        <v>79</v>
      </c>
      <c r="C82" s="89"/>
      <c r="D82" s="89"/>
      <c r="E82" s="89"/>
      <c r="F82" s="89"/>
      <c r="G82" s="89"/>
      <c r="H82" s="89"/>
      <c r="I82" s="89"/>
      <c r="J82" s="89"/>
      <c r="K82" s="89"/>
      <c r="L82" s="89"/>
      <c r="M82" s="89"/>
      <c r="N82" s="89"/>
      <c r="O82" s="89"/>
      <c r="P82" s="89"/>
      <c r="Q82" s="89"/>
      <c r="R82" s="89"/>
      <c r="S82" s="89"/>
      <c r="T82" s="89"/>
      <c r="U82" s="89"/>
      <c r="V82" s="89"/>
      <c r="W82" s="89"/>
      <c r="X82" s="89"/>
      <c r="Y82" s="89"/>
      <c r="Z82" s="89"/>
    </row>
    <row r="83" spans="1:26" hidden="1" outlineLevel="1" x14ac:dyDescent="0.4">
      <c r="D83" s="114" t="s">
        <v>80</v>
      </c>
      <c r="E83" s="114"/>
      <c r="F83" s="114"/>
      <c r="G83" s="114"/>
      <c r="H83" s="114"/>
    </row>
    <row r="84" spans="1:26" hidden="1" outlineLevel="1" x14ac:dyDescent="0.4">
      <c r="C84" s="94">
        <f>C58</f>
        <v>126991.26093473485</v>
      </c>
      <c r="D84" s="95">
        <v>0</v>
      </c>
      <c r="E84" s="96">
        <v>0.02</v>
      </c>
      <c r="F84" s="97">
        <v>0.05</v>
      </c>
      <c r="G84" s="97">
        <v>0.1</v>
      </c>
      <c r="H84" s="97">
        <v>0.15</v>
      </c>
    </row>
    <row r="85" spans="1:26" hidden="1" outlineLevel="1" x14ac:dyDescent="0.4">
      <c r="B85" s="113" t="s">
        <v>76</v>
      </c>
      <c r="C85" s="93">
        <v>14</v>
      </c>
      <c r="D85" s="81">
        <f t="dataTable" ref="D85:H89" dt2D="1" dtr="1" r1="E9" r2="D8" ca="1"/>
        <v>-17083.091691451875</v>
      </c>
      <c r="E85" s="81">
        <v>-5282.13612234639</v>
      </c>
      <c r="F85" s="81">
        <v>13192.992747638928</v>
      </c>
      <c r="G85" s="81">
        <v>46134.48286567608</v>
      </c>
      <c r="H85" s="81">
        <v>81906.926222128255</v>
      </c>
    </row>
    <row r="86" spans="1:26" hidden="1" outlineLevel="1" x14ac:dyDescent="0.4">
      <c r="B86" s="113"/>
      <c r="C86" s="91">
        <v>17</v>
      </c>
      <c r="D86" s="81">
        <v>46524.830643708992</v>
      </c>
      <c r="E86" s="81">
        <v>60854.562406194222</v>
      </c>
      <c r="F86" s="81">
        <v>83288.647462605019</v>
      </c>
      <c r="G86" s="81">
        <v>123289.02832022151</v>
      </c>
      <c r="H86" s="81">
        <v>166726.99525305629</v>
      </c>
    </row>
    <row r="87" spans="1:26" hidden="1" outlineLevel="1" x14ac:dyDescent="0.4">
      <c r="B87" s="113"/>
      <c r="C87" s="92">
        <v>20</v>
      </c>
      <c r="D87" s="81">
        <v>110132.75297886995</v>
      </c>
      <c r="E87" s="82">
        <v>126991.26093473485</v>
      </c>
      <c r="F87" s="81">
        <v>153384.30217757096</v>
      </c>
      <c r="G87" s="81">
        <v>200443.57377476696</v>
      </c>
      <c r="H87" s="81">
        <v>251547.06428398436</v>
      </c>
    </row>
    <row r="88" spans="1:26" hidden="1" outlineLevel="1" x14ac:dyDescent="0.4">
      <c r="B88" s="113"/>
      <c r="C88" s="91">
        <v>22</v>
      </c>
      <c r="D88" s="81">
        <v>152538.03453564388</v>
      </c>
      <c r="E88" s="81">
        <v>171082.39328709536</v>
      </c>
      <c r="F88" s="81">
        <v>200114.73865421509</v>
      </c>
      <c r="G88" s="81">
        <v>251879.93741113061</v>
      </c>
      <c r="H88" s="81">
        <v>308093.77697126963</v>
      </c>
    </row>
    <row r="89" spans="1:26" hidden="1" outlineLevel="1" x14ac:dyDescent="0.4">
      <c r="B89" s="113"/>
      <c r="C89" s="91">
        <v>24</v>
      </c>
      <c r="D89" s="81">
        <v>194943.31609241781</v>
      </c>
      <c r="E89" s="81">
        <v>215173.52563945571</v>
      </c>
      <c r="F89" s="81">
        <v>246845.17513085913</v>
      </c>
      <c r="G89" s="81">
        <v>303316.30104749429</v>
      </c>
      <c r="H89" s="81">
        <v>364640.48965855502</v>
      </c>
    </row>
    <row r="90" spans="1:26" s="2" customFormat="1" ht="7.5" customHeight="1" collapsed="1" x14ac:dyDescent="0.4"/>
    <row r="91" spans="1:26" s="90" customFormat="1" ht="11.65" x14ac:dyDescent="0.35">
      <c r="A91" s="87"/>
      <c r="B91" s="88" t="s">
        <v>81</v>
      </c>
      <c r="C91" s="89"/>
      <c r="D91" s="89"/>
      <c r="E91" s="89"/>
      <c r="F91" s="89"/>
      <c r="G91" s="89"/>
      <c r="H91" s="89"/>
      <c r="I91" s="89"/>
      <c r="J91" s="89"/>
      <c r="K91" s="89"/>
      <c r="L91" s="89"/>
      <c r="M91" s="89"/>
      <c r="N91" s="89"/>
      <c r="O91" s="89"/>
      <c r="P91" s="89"/>
      <c r="Q91" s="89"/>
      <c r="R91" s="89"/>
      <c r="S91" s="89"/>
      <c r="T91" s="89"/>
      <c r="U91" s="89"/>
      <c r="V91" s="89"/>
      <c r="W91" s="89"/>
      <c r="X91" s="89"/>
      <c r="Y91" s="89"/>
      <c r="Z91" s="89"/>
    </row>
    <row r="92" spans="1:26" x14ac:dyDescent="0.4"/>
    <row r="93" spans="1:26" s="98" customFormat="1" ht="11.65" hidden="1" outlineLevel="1" x14ac:dyDescent="0.35">
      <c r="B93" s="99" t="s">
        <v>92</v>
      </c>
      <c r="C93" s="99"/>
      <c r="D93" s="100"/>
      <c r="E93" s="100"/>
      <c r="F93" s="100"/>
      <c r="G93" s="100"/>
    </row>
    <row r="94" spans="1:26" s="98" customFormat="1" ht="11.65" hidden="1" outlineLevel="1" x14ac:dyDescent="0.35">
      <c r="B94" s="101"/>
      <c r="C94" s="101"/>
      <c r="D94" s="102" t="s">
        <v>89</v>
      </c>
      <c r="E94" s="102" t="s">
        <v>90</v>
      </c>
      <c r="F94" s="102" t="s">
        <v>97</v>
      </c>
      <c r="G94" s="102" t="s">
        <v>91</v>
      </c>
    </row>
    <row r="95" spans="1:26" s="98" customFormat="1" ht="11.65" hidden="1" outlineLevel="1" x14ac:dyDescent="0.35">
      <c r="B95" s="103" t="s">
        <v>93</v>
      </c>
      <c r="C95" s="103"/>
      <c r="D95" s="104"/>
      <c r="E95" s="104"/>
      <c r="F95" s="104"/>
      <c r="G95" s="104"/>
    </row>
    <row r="96" spans="1:26" s="98" customFormat="1" ht="11.65" hidden="1" outlineLevel="1" x14ac:dyDescent="0.35">
      <c r="B96" s="105"/>
      <c r="C96" s="105" t="s">
        <v>82</v>
      </c>
      <c r="D96" s="106">
        <v>5000</v>
      </c>
      <c r="E96" s="106">
        <v>6000</v>
      </c>
      <c r="F96" s="106">
        <v>4000</v>
      </c>
      <c r="G96" s="106">
        <v>4000</v>
      </c>
    </row>
    <row r="97" spans="2:7" s="98" customFormat="1" ht="11.65" hidden="1" outlineLevel="1" x14ac:dyDescent="0.35">
      <c r="B97" s="105"/>
      <c r="C97" s="105" t="s">
        <v>83</v>
      </c>
      <c r="D97" s="106">
        <v>8000</v>
      </c>
      <c r="E97" s="106">
        <v>9000</v>
      </c>
      <c r="F97" s="106">
        <v>7000</v>
      </c>
      <c r="G97" s="106">
        <v>7000</v>
      </c>
    </row>
    <row r="98" spans="2:7" s="98" customFormat="1" ht="11.65" hidden="1" outlineLevel="1" x14ac:dyDescent="0.35">
      <c r="B98" s="105"/>
      <c r="C98" s="105" t="s">
        <v>84</v>
      </c>
      <c r="D98" s="106">
        <v>12000</v>
      </c>
      <c r="E98" s="106">
        <v>14000</v>
      </c>
      <c r="F98" s="106">
        <v>10000</v>
      </c>
      <c r="G98" s="106">
        <v>10000</v>
      </c>
    </row>
    <row r="99" spans="2:7" s="98" customFormat="1" ht="11.65" hidden="1" outlineLevel="1" x14ac:dyDescent="0.35">
      <c r="B99" s="105"/>
      <c r="C99" s="105" t="s">
        <v>85</v>
      </c>
      <c r="D99" s="106">
        <v>10000</v>
      </c>
      <c r="E99" s="106">
        <v>12000</v>
      </c>
      <c r="F99" s="106">
        <v>9000</v>
      </c>
      <c r="G99" s="106">
        <v>9000</v>
      </c>
    </row>
    <row r="100" spans="2:7" s="98" customFormat="1" ht="11.65" hidden="1" outlineLevel="1" x14ac:dyDescent="0.35">
      <c r="B100" s="105"/>
      <c r="C100" s="105" t="s">
        <v>86</v>
      </c>
      <c r="D100" s="106">
        <v>6000</v>
      </c>
      <c r="E100" s="106">
        <v>8000</v>
      </c>
      <c r="F100" s="106">
        <v>4000</v>
      </c>
      <c r="G100" s="106">
        <v>3000</v>
      </c>
    </row>
    <row r="101" spans="2:7" s="98" customFormat="1" ht="11.65" hidden="1" outlineLevel="1" x14ac:dyDescent="0.35">
      <c r="B101" s="105"/>
      <c r="C101" s="105" t="s">
        <v>76</v>
      </c>
      <c r="D101" s="107">
        <v>20</v>
      </c>
      <c r="E101" s="107">
        <v>20</v>
      </c>
      <c r="F101" s="107">
        <v>18.5</v>
      </c>
      <c r="G101" s="107">
        <v>17</v>
      </c>
    </row>
    <row r="102" spans="2:7" s="98" customFormat="1" ht="11.65" hidden="1" outlineLevel="1" x14ac:dyDescent="0.35">
      <c r="B102" s="105"/>
      <c r="C102" s="105" t="s">
        <v>87</v>
      </c>
      <c r="D102" s="108">
        <v>0.02</v>
      </c>
      <c r="E102" s="108">
        <v>0.02</v>
      </c>
      <c r="F102" s="108">
        <v>0.01</v>
      </c>
      <c r="G102" s="108">
        <v>0</v>
      </c>
    </row>
    <row r="103" spans="2:7" s="98" customFormat="1" ht="11.65" hidden="1" outlineLevel="1" x14ac:dyDescent="0.35">
      <c r="B103" s="105"/>
      <c r="C103" s="105" t="s">
        <v>88</v>
      </c>
      <c r="D103" s="107">
        <v>5</v>
      </c>
      <c r="E103" s="107">
        <v>5</v>
      </c>
      <c r="F103" s="107">
        <v>5.2</v>
      </c>
      <c r="G103" s="107">
        <v>5.2</v>
      </c>
    </row>
    <row r="104" spans="2:7" s="98" customFormat="1" ht="11.65" hidden="1" outlineLevel="1" x14ac:dyDescent="0.35">
      <c r="B104" s="103" t="s">
        <v>94</v>
      </c>
      <c r="C104" s="103"/>
      <c r="D104" s="104"/>
      <c r="E104" s="104"/>
      <c r="F104" s="104"/>
      <c r="G104" s="104"/>
    </row>
    <row r="105" spans="2:7" s="98" customFormat="1" ht="11.65" hidden="1" outlineLevel="1" x14ac:dyDescent="0.35">
      <c r="B105" s="105"/>
      <c r="C105" s="105" t="s">
        <v>64</v>
      </c>
      <c r="D105" s="109">
        <v>126991.26093473499</v>
      </c>
      <c r="E105" s="109">
        <v>190837.798302401</v>
      </c>
      <c r="F105" s="109">
        <v>33245.369401059201</v>
      </c>
      <c r="G105" s="109">
        <v>-4569.2631526660398</v>
      </c>
    </row>
    <row r="106" spans="2:7" s="98" customFormat="1" ht="11.65" hidden="1" outlineLevel="1" x14ac:dyDescent="0.35">
      <c r="B106" s="105"/>
      <c r="C106" s="105" t="s">
        <v>95</v>
      </c>
      <c r="D106" s="110">
        <v>0.20843811787109701</v>
      </c>
      <c r="E106" s="110">
        <v>0.25759225328558699</v>
      </c>
      <c r="F106" s="110">
        <v>0.129662364155747</v>
      </c>
      <c r="G106" s="110">
        <v>9.5818683793999201E-2</v>
      </c>
    </row>
    <row r="107" spans="2:7" s="98" customFormat="1" ht="12" hidden="1" outlineLevel="1" thickBot="1" x14ac:dyDescent="0.4">
      <c r="B107" s="111"/>
      <c r="C107" s="111" t="s">
        <v>96</v>
      </c>
      <c r="D107" s="112">
        <v>1.4096492288217299</v>
      </c>
      <c r="E107" s="112">
        <v>1.61165960994359</v>
      </c>
      <c r="F107" s="112">
        <v>1.1081501932370199</v>
      </c>
      <c r="G107" s="112">
        <v>0.98510670419600399</v>
      </c>
    </row>
    <row r="108" spans="2:7" collapsed="1" x14ac:dyDescent="0.4"/>
    <row r="109" spans="2:7" x14ac:dyDescent="0.4"/>
    <row r="110" spans="2:7" x14ac:dyDescent="0.4"/>
    <row r="111" spans="2:7" x14ac:dyDescent="0.4"/>
    <row r="112" spans="2:7" x14ac:dyDescent="0.4"/>
    <row r="113" x14ac:dyDescent="0.4"/>
    <row r="114" x14ac:dyDescent="0.4"/>
    <row r="115" x14ac:dyDescent="0.4"/>
    <row r="116" x14ac:dyDescent="0.4"/>
    <row r="117" x14ac:dyDescent="0.4"/>
    <row r="118" x14ac:dyDescent="0.4"/>
    <row r="119" x14ac:dyDescent="0.4"/>
    <row r="120" x14ac:dyDescent="0.4"/>
    <row r="121" x14ac:dyDescent="0.4"/>
    <row r="122" x14ac:dyDescent="0.4"/>
    <row r="123" x14ac:dyDescent="0.4"/>
    <row r="124" x14ac:dyDescent="0.4"/>
    <row r="125" x14ac:dyDescent="0.4"/>
    <row r="126" x14ac:dyDescent="0.4"/>
    <row r="127" x14ac:dyDescent="0.4"/>
    <row r="128" x14ac:dyDescent="0.4"/>
    <row r="129" x14ac:dyDescent="0.4"/>
    <row r="130" x14ac:dyDescent="0.4"/>
    <row r="131" x14ac:dyDescent="0.4"/>
    <row r="132" x14ac:dyDescent="0.4"/>
    <row r="133" x14ac:dyDescent="0.4"/>
    <row r="134" x14ac:dyDescent="0.4"/>
    <row r="135" x14ac:dyDescent="0.4"/>
    <row r="136" x14ac:dyDescent="0.4"/>
    <row r="137" x14ac:dyDescent="0.4"/>
    <row r="138" x14ac:dyDescent="0.4"/>
    <row r="139" x14ac:dyDescent="0.4"/>
    <row r="140" x14ac:dyDescent="0.4"/>
    <row r="141" x14ac:dyDescent="0.4"/>
    <row r="142" x14ac:dyDescent="0.4"/>
    <row r="143" x14ac:dyDescent="0.4"/>
    <row r="144" x14ac:dyDescent="0.4"/>
    <row r="145" x14ac:dyDescent="0.4"/>
    <row r="146" x14ac:dyDescent="0.4"/>
    <row r="147" x14ac:dyDescent="0.4"/>
    <row r="148" x14ac:dyDescent="0.4"/>
    <row r="149" x14ac:dyDescent="0.4"/>
    <row r="150" x14ac:dyDescent="0.4"/>
    <row r="151" x14ac:dyDescent="0.4"/>
    <row r="152" x14ac:dyDescent="0.4"/>
    <row r="153" x14ac:dyDescent="0.4"/>
    <row r="154" x14ac:dyDescent="0.4"/>
    <row r="155" x14ac:dyDescent="0.4"/>
    <row r="156" x14ac:dyDescent="0.4"/>
    <row r="157" x14ac:dyDescent="0.4"/>
    <row r="158" x14ac:dyDescent="0.4"/>
  </sheetData>
  <scenarios current="2" show="0" sqref="C58 C62 C66">
    <scenario name="Normal" locked="1" count="8" user="Fábio Santos">
      <inputCells r="D7" val="5000" numFmtId="3"/>
      <inputCells r="E7" val="8000" numFmtId="3"/>
      <inputCells r="F7" val="12000" numFmtId="3"/>
      <inputCells r="G7" val="10000" numFmtId="3"/>
      <inputCells r="H7" val="6000" numFmtId="3"/>
      <inputCells r="D8" val="20" numFmtId="164"/>
      <inputCells r="E9" val="0.02" numFmtId="9"/>
      <inputCells r="D10" val="5" numFmtId="164"/>
    </scenario>
    <scenario name="Expansion" locked="1" count="8" user="Fábio Santos">
      <inputCells r="D7" val="6000" numFmtId="3"/>
      <inputCells r="E7" val="9000" numFmtId="3"/>
      <inputCells r="F7" val="14000" numFmtId="3"/>
      <inputCells r="G7" val="12000" numFmtId="3"/>
      <inputCells r="H7" val="8000" numFmtId="3"/>
      <inputCells r="D8" val="20" numFmtId="164"/>
      <inputCells r="E9" val="0.02" numFmtId="9"/>
      <inputCells r="D10" val="5" numFmtId="164"/>
    </scenario>
    <scenario name="Conservative" locked="1" count="8" user="Fábio Santos">
      <inputCells r="D7" val="4000" numFmtId="3"/>
      <inputCells r="E7" val="7000" numFmtId="3"/>
      <inputCells r="F7" val="10000" numFmtId="3"/>
      <inputCells r="G7" val="9000" numFmtId="3"/>
      <inputCells r="H7" val="4000" numFmtId="3"/>
      <inputCells r="D8" val="18.5" numFmtId="164"/>
      <inputCells r="E9" val="0.01" numFmtId="9"/>
      <inputCells r="D10" val="5.2" numFmtId="164"/>
    </scenario>
    <scenario name="Recession" locked="1" count="8" user="Fábio Santos">
      <inputCells r="D7" val="4000" numFmtId="3"/>
      <inputCells r="E7" val="7000" numFmtId="3"/>
      <inputCells r="F7" val="10000" numFmtId="3"/>
      <inputCells r="G7" val="9000" numFmtId="3"/>
      <inputCells r="H7" val="3000" numFmtId="3"/>
      <inputCells r="D8" val="17" numFmtId="164"/>
      <inputCells r="E9" val="0" numFmtId="9"/>
      <inputCells r="D10" val="5.2" numFmtId="164"/>
    </scenario>
  </scenarios>
  <mergeCells count="3">
    <mergeCell ref="B76:B80"/>
    <mergeCell ref="B85:B89"/>
    <mergeCell ref="D83:H83"/>
  </mergeCells>
  <conditionalFormatting sqref="C69:H69">
    <cfRule type="iconSet" priority="1">
      <iconSet>
        <cfvo type="percent" val="0"/>
        <cfvo type="num" val="0"/>
        <cfvo type="num" val="0"/>
      </iconSet>
    </cfRule>
  </conditionalFormatting>
  <pageMargins left="0.70866141732283472" right="0.70866141732283472" top="0.74803149606299213" bottom="0.74803149606299213" header="0.31496062992125984" footer="0.31496062992125984"/>
  <pageSetup paperSize="9" scale="98" orientation="portrait" r:id="rId1"/>
  <ignoredErrors>
    <ignoredError sqref="D35:H35 F10:H10"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E9D06A7CC18D44E9AEF22A83B1CF9C2" ma:contentTypeVersion="9" ma:contentTypeDescription="Criar um novo documento." ma:contentTypeScope="" ma:versionID="9fbf10c135fca4e0ab11c6069decc817">
  <xsd:schema xmlns:xsd="http://www.w3.org/2001/XMLSchema" xmlns:xs="http://www.w3.org/2001/XMLSchema" xmlns:p="http://schemas.microsoft.com/office/2006/metadata/properties" xmlns:ns2="c8978d91-f351-421c-8b15-b251e129c7c0" targetNamespace="http://schemas.microsoft.com/office/2006/metadata/properties" ma:root="true" ma:fieldsID="8a1792592758819513c5d084d49f3da8" ns2:_="">
    <xsd:import namespace="c8978d91-f351-421c-8b15-b251e129c7c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978d91-f351-421c-8b15-b251e129c7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FECC5B-9A73-447E-BD86-9CDB2DCB70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978d91-f351-421c-8b15-b251e129c7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3390F7-24A9-45E4-AFD5-F6D503152B3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2BDD853-5D01-4DB3-B4E5-0A33DA700E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14</vt:i4>
      </vt:variant>
    </vt:vector>
  </HeadingPairs>
  <TitlesOfParts>
    <vt:vector size="16" baseType="lpstr">
      <vt:lpstr>Briefing</vt:lpstr>
      <vt:lpstr>Cash-flows</vt:lpstr>
      <vt:lpstr>COGS_unit</vt:lpstr>
      <vt:lpstr>IRR</vt:lpstr>
      <vt:lpstr>NPV</vt:lpstr>
      <vt:lpstr>Price</vt:lpstr>
      <vt:lpstr>PriceGrowth</vt:lpstr>
      <vt:lpstr>ProfitabilityIndex</vt:lpstr>
      <vt:lpstr>TaxRate</vt:lpstr>
      <vt:lpstr>Units_Year1</vt:lpstr>
      <vt:lpstr>Units_Year2</vt:lpstr>
      <vt:lpstr>Units_Year3</vt:lpstr>
      <vt:lpstr>Units_Year4</vt:lpstr>
      <vt:lpstr>Units_Year5</vt:lpstr>
      <vt:lpstr>Untis_Year1</vt:lpstr>
      <vt:lpstr>WC_perc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Fábio Santos</dc:creator>
  <cp:lastModifiedBy>Margarida Soares</cp:lastModifiedBy>
  <dcterms:created xsi:type="dcterms:W3CDTF">2014-04-08T11:18:04Z</dcterms:created>
  <dcterms:modified xsi:type="dcterms:W3CDTF">2020-10-09T18:00:07Z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0x0101005E9D06A7CC18D44E9AEF22A83B1CF9C2</vt:lpwstr>
  </property>
</Properties>
</file>