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\Dropbox\Nova SBE\Nova SBE Teaching\Advanced Financial Management\Fall 2021-2022\Lecture 04\Exercise Set\"/>
    </mc:Choice>
  </mc:AlternateContent>
  <xr:revisionPtr revIDLastSave="0" documentId="13_ncr:1_{B0C3F80B-4E6E-4ADA-BA39-64022AD0073F}" xr6:coauthVersionLast="47" xr6:coauthVersionMax="47" xr10:uidLastSave="{00000000-0000-0000-0000-000000000000}"/>
  <bookViews>
    <workbookView xWindow="-98" yWindow="-98" windowWidth="19396" windowHeight="10395" xr2:uid="{9CC9FB67-898A-4AE5-B8ED-5C54B2C584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6" i="1" l="1"/>
  <c r="E85" i="1"/>
  <c r="E84" i="1"/>
  <c r="I79" i="1"/>
  <c r="I78" i="1"/>
  <c r="I70" i="1"/>
  <c r="I69" i="1"/>
  <c r="I77" i="1"/>
  <c r="I75" i="1"/>
  <c r="I74" i="1"/>
  <c r="I72" i="1"/>
  <c r="I66" i="1"/>
  <c r="I68" i="1"/>
  <c r="G77" i="1"/>
  <c r="G75" i="1"/>
  <c r="H77" i="1"/>
  <c r="H75" i="1"/>
  <c r="H74" i="1"/>
  <c r="H72" i="1"/>
  <c r="H68" i="1"/>
  <c r="H66" i="1"/>
  <c r="G74" i="1"/>
  <c r="G72" i="1"/>
  <c r="G68" i="1"/>
  <c r="D54" i="1"/>
  <c r="D59" i="1" s="1"/>
  <c r="E59" i="1" s="1"/>
  <c r="F26" i="1"/>
  <c r="F30" i="1" s="1"/>
  <c r="F16" i="1"/>
  <c r="H9" i="1" s="1"/>
  <c r="F9" i="1"/>
  <c r="F10" i="1"/>
  <c r="F11" i="1"/>
  <c r="F12" i="1"/>
  <c r="F13" i="1"/>
  <c r="F14" i="1"/>
  <c r="F15" i="1"/>
  <c r="F8" i="1"/>
  <c r="F21" i="1" s="1"/>
  <c r="F22" i="1" s="1"/>
  <c r="D58" i="1" l="1"/>
  <c r="E58" i="1" s="1"/>
</calcChain>
</file>

<file path=xl/sharedStrings.xml><?xml version="1.0" encoding="utf-8"?>
<sst xmlns="http://schemas.openxmlformats.org/spreadsheetml/2006/main" count="38" uniqueCount="32">
  <si>
    <t>Historical risk and return</t>
  </si>
  <si>
    <t>Date</t>
  </si>
  <si>
    <t>Price</t>
  </si>
  <si>
    <t>Dividend</t>
  </si>
  <si>
    <t>Quarterly return</t>
  </si>
  <si>
    <t>Annualized quarterly return</t>
  </si>
  <si>
    <t>Average quartely return</t>
  </si>
  <si>
    <t>Quarterly standard deviation</t>
  </si>
  <si>
    <t>Annualized quarterly standard deviation</t>
  </si>
  <si>
    <t>Average annual return</t>
  </si>
  <si>
    <t>Variance of stock's return</t>
  </si>
  <si>
    <t>Diversification</t>
  </si>
  <si>
    <t xml:space="preserve">The investment in the first economy will have a higher volatility than in the second economy, as all stocks and a positive covariance between them. </t>
  </si>
  <si>
    <r>
      <t xml:space="preserve">We also know the expected return is the same in both economies. In this case, a risk-averse investor prefers to invest in the </t>
    </r>
    <r>
      <rPr>
        <b/>
        <sz val="10"/>
        <color theme="1"/>
        <rFont val="Calibri"/>
        <family val="2"/>
        <scheme val="minor"/>
      </rPr>
      <t>second economy</t>
    </r>
    <r>
      <rPr>
        <sz val="10"/>
        <color theme="1"/>
        <rFont val="Calibri"/>
        <family val="2"/>
        <scheme val="minor"/>
      </rPr>
      <t xml:space="preserve"> since it has a lower volatility.</t>
    </r>
  </si>
  <si>
    <t>Strategy (1)</t>
  </si>
  <si>
    <t>rf</t>
  </si>
  <si>
    <t>E(r_M)</t>
  </si>
  <si>
    <t>2 year return</t>
  </si>
  <si>
    <t>Annual return</t>
  </si>
  <si>
    <t>Strategy (2)</t>
  </si>
  <si>
    <t>Expected payoff</t>
  </si>
  <si>
    <t>Strategy (2) has the highest expected return</t>
  </si>
  <si>
    <t>Final payoff</t>
  </si>
  <si>
    <t>Return</t>
  </si>
  <si>
    <t>Prob.</t>
  </si>
  <si>
    <t>Standard deviation</t>
  </si>
  <si>
    <t>Variance</t>
  </si>
  <si>
    <r>
      <t>(Return-E(r))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</si>
  <si>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Strategy (2) has the highest standard deviation.</t>
  </si>
  <si>
    <t xml:space="preserve"> - the possible returns take more extreme values when holding the market portfolio for two periods.</t>
  </si>
  <si>
    <t>No. If you hold the Market portfolio for 1 year, the volatility of that strategy is lower. This can also be seen in the previous answer:</t>
  </si>
  <si>
    <t>The investment in the second economy will have a lower volatility than in the first one, as stocks are uncorrelated.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</si>
</sst>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%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Open Sans"/>
      <family val="2"/>
    </font>
    <font>
      <sz val="9"/>
      <color theme="1"/>
      <name val="Open Sans"/>
      <family val="2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4" fillId="3" borderId="0" xfId="0" applyFont="1" applyFill="1"/>
    <xf numFmtId="0" fontId="2" fillId="3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4" fillId="2" borderId="0" xfId="0" applyFont="1" applyFill="1"/>
    <xf numFmtId="10" fontId="4" fillId="5" borderId="0" xfId="0" applyNumberFormat="1" applyFont="1" applyFill="1"/>
    <xf numFmtId="14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7" fillId="2" borderId="0" xfId="0" applyFont="1" applyFill="1"/>
    <xf numFmtId="10" fontId="7" fillId="2" borderId="4" xfId="0" applyNumberFormat="1" applyFont="1" applyFill="1" applyBorder="1"/>
    <xf numFmtId="14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10" fontId="7" fillId="2" borderId="5" xfId="0" applyNumberFormat="1" applyFont="1" applyFill="1" applyBorder="1"/>
    <xf numFmtId="0" fontId="8" fillId="2" borderId="0" xfId="0" applyFont="1" applyFill="1"/>
    <xf numFmtId="10" fontId="4" fillId="2" borderId="0" xfId="0" applyNumberFormat="1" applyFont="1" applyFill="1"/>
    <xf numFmtId="164" fontId="4" fillId="5" borderId="0" xfId="0" applyNumberFormat="1" applyFont="1" applyFill="1"/>
    <xf numFmtId="9" fontId="0" fillId="2" borderId="0" xfId="0" applyNumberFormat="1" applyFill="1"/>
    <xf numFmtId="165" fontId="0" fillId="2" borderId="0" xfId="0" applyNumberFormat="1" applyFill="1"/>
    <xf numFmtId="9" fontId="4" fillId="2" borderId="0" xfId="0" applyNumberFormat="1" applyFont="1" applyFill="1"/>
    <xf numFmtId="0" fontId="9" fillId="2" borderId="0" xfId="0" applyFont="1" applyFill="1"/>
    <xf numFmtId="0" fontId="4" fillId="5" borderId="0" xfId="0" applyFont="1" applyFill="1"/>
    <xf numFmtId="0" fontId="4" fillId="2" borderId="3" xfId="0" applyFont="1" applyFill="1" applyBorder="1"/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9" fontId="4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center"/>
    </xf>
    <xf numFmtId="9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10" fontId="4" fillId="2" borderId="0" xfId="0" applyNumberFormat="1" applyFont="1" applyFill="1" applyAlignment="1">
      <alignment horizontal="left"/>
    </xf>
    <xf numFmtId="0" fontId="4" fillId="6" borderId="0" xfId="0" applyFont="1" applyFill="1"/>
    <xf numFmtId="164" fontId="9" fillId="2" borderId="0" xfId="0" applyNumberFormat="1" applyFont="1" applyFill="1"/>
    <xf numFmtId="10" fontId="9" fillId="2" borderId="0" xfId="0" applyNumberFormat="1" applyFont="1" applyFill="1"/>
    <xf numFmtId="10" fontId="4" fillId="2" borderId="0" xfId="1" applyNumberFormat="1" applyFont="1" applyFill="1"/>
    <xf numFmtId="166" fontId="9" fillId="2" borderId="0" xfId="0" applyNumberFormat="1" applyFont="1" applyFill="1"/>
    <xf numFmtId="0" fontId="9" fillId="7" borderId="0" xfId="0" applyFont="1" applyFill="1"/>
    <xf numFmtId="10" fontId="9" fillId="5" borderId="0" xfId="0" applyNumberFormat="1" applyFont="1" applyFill="1"/>
    <xf numFmtId="0" fontId="9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67470</xdr:colOff>
      <xdr:row>2</xdr:row>
      <xdr:rowOff>174621</xdr:rowOff>
    </xdr:from>
    <xdr:to>
      <xdr:col>8</xdr:col>
      <xdr:colOff>726282</xdr:colOff>
      <xdr:row>4</xdr:row>
      <xdr:rowOff>23809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08D3F7-07FC-4C25-939E-AF7498B8395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378" t="38263" r="15662" b="56993"/>
        <a:stretch/>
      </xdr:blipFill>
      <xdr:spPr bwMode="auto">
        <a:xfrm>
          <a:off x="329408" y="539746"/>
          <a:ext cx="5802312" cy="2143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55563</xdr:colOff>
      <xdr:row>16</xdr:row>
      <xdr:rowOff>130969</xdr:rowOff>
    </xdr:from>
    <xdr:to>
      <xdr:col>9</xdr:col>
      <xdr:colOff>392906</xdr:colOff>
      <xdr:row>19</xdr:row>
      <xdr:rowOff>35719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A3B0B0-9A51-4CCE-9E82-A048A39580C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392" t="42988" r="10977" b="47557"/>
        <a:stretch/>
      </xdr:blipFill>
      <xdr:spPr bwMode="auto">
        <a:xfrm>
          <a:off x="317501" y="3178969"/>
          <a:ext cx="6310312" cy="4524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95251</xdr:colOff>
      <xdr:row>22</xdr:row>
      <xdr:rowOff>115096</xdr:rowOff>
    </xdr:from>
    <xdr:to>
      <xdr:col>5</xdr:col>
      <xdr:colOff>158750</xdr:colOff>
      <xdr:row>24</xdr:row>
      <xdr:rowOff>83346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965DFE-10B1-4D92-BDF5-54A124600C0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464" t="69009" r="48709" b="23733"/>
        <a:stretch/>
      </xdr:blipFill>
      <xdr:spPr bwMode="auto">
        <a:xfrm>
          <a:off x="357189" y="4258471"/>
          <a:ext cx="2825749" cy="333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119062</xdr:colOff>
      <xdr:row>26</xdr:row>
      <xdr:rowOff>158750</xdr:rowOff>
    </xdr:from>
    <xdr:to>
      <xdr:col>4</xdr:col>
      <xdr:colOff>710406</xdr:colOff>
      <xdr:row>28</xdr:row>
      <xdr:rowOff>51594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A42E09-E9FC-4B00-94EA-7216EEC229F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651" t="75488" r="48968" b="18295"/>
        <a:stretch/>
      </xdr:blipFill>
      <xdr:spPr bwMode="auto">
        <a:xfrm>
          <a:off x="381000" y="4960938"/>
          <a:ext cx="2599531" cy="2579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111125</xdr:colOff>
      <xdr:row>34</xdr:row>
      <xdr:rowOff>7937</xdr:rowOff>
    </xdr:from>
    <xdr:to>
      <xdr:col>8</xdr:col>
      <xdr:colOff>309562</xdr:colOff>
      <xdr:row>40</xdr:row>
      <xdr:rowOff>55562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87CE9BD-A85B-4B28-BE2D-46EE0588FB26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13627" t="35749" r="10093" b="38251"/>
        <a:stretch/>
      </xdr:blipFill>
      <xdr:spPr bwMode="auto">
        <a:xfrm>
          <a:off x="373063" y="6270625"/>
          <a:ext cx="5341937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55561</xdr:colOff>
      <xdr:row>44</xdr:row>
      <xdr:rowOff>154780</xdr:rowOff>
    </xdr:from>
    <xdr:to>
      <xdr:col>8</xdr:col>
      <xdr:colOff>476248</xdr:colOff>
      <xdr:row>50</xdr:row>
      <xdr:rowOff>178593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77FEC28-8E18-46DB-9629-17A5214ADEDE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14298" t="30431" r="10718" b="45785"/>
        <a:stretch/>
      </xdr:blipFill>
      <xdr:spPr bwMode="auto">
        <a:xfrm>
          <a:off x="317499" y="8243093"/>
          <a:ext cx="5564187" cy="11191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257969</xdr:colOff>
      <xdr:row>60</xdr:row>
      <xdr:rowOff>146844</xdr:rowOff>
    </xdr:from>
    <xdr:to>
      <xdr:col>6</xdr:col>
      <xdr:colOff>587375</xdr:colOff>
      <xdr:row>62</xdr:row>
      <xdr:rowOff>43656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BAEC747-519C-4663-8DDC-849C3FEE82EC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20607" t="54216" r="20883" b="40458"/>
        <a:stretch/>
      </xdr:blipFill>
      <xdr:spPr bwMode="auto">
        <a:xfrm>
          <a:off x="825501" y="11160126"/>
          <a:ext cx="3905249" cy="2619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873122</xdr:colOff>
      <xdr:row>66</xdr:row>
      <xdr:rowOff>111128</xdr:rowOff>
    </xdr:from>
    <xdr:to>
      <xdr:col>3</xdr:col>
      <xdr:colOff>408779</xdr:colOff>
      <xdr:row>66</xdr:row>
      <xdr:rowOff>111129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124BD85B-B16F-4AC0-8C7C-043E4539758A}"/>
            </a:ext>
          </a:extLst>
        </xdr:cNvPr>
        <xdr:cNvCxnSpPr/>
      </xdr:nvCxnSpPr>
      <xdr:spPr>
        <a:xfrm flipV="1">
          <a:off x="1440654" y="11854660"/>
          <a:ext cx="49212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773905</xdr:colOff>
      <xdr:row>65</xdr:row>
      <xdr:rowOff>19844</xdr:rowOff>
    </xdr:from>
    <xdr:to>
      <xdr:col>3</xdr:col>
      <xdr:colOff>519906</xdr:colOff>
      <xdr:row>66</xdr:row>
      <xdr:rowOff>59531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232FC7F-7AA1-4BED-841E-72C3B96D4255}"/>
            </a:ext>
          </a:extLst>
        </xdr:cNvPr>
        <xdr:cNvSpPr txBox="1"/>
      </xdr:nvSpPr>
      <xdr:spPr>
        <a:xfrm>
          <a:off x="1341437" y="11580813"/>
          <a:ext cx="702469" cy="222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100% prob</a:t>
          </a:r>
        </a:p>
      </xdr:txBody>
    </xdr:sp>
    <xdr:clientData/>
  </xdr:twoCellAnchor>
  <xdr:twoCellAnchor>
    <xdr:from>
      <xdr:col>4</xdr:col>
      <xdr:colOff>65085</xdr:colOff>
      <xdr:row>65</xdr:row>
      <xdr:rowOff>115094</xdr:rowOff>
    </xdr:from>
    <xdr:to>
      <xdr:col>4</xdr:col>
      <xdr:colOff>698500</xdr:colOff>
      <xdr:row>66</xdr:row>
      <xdr:rowOff>104781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1F76D38C-571D-4DD3-8BED-6AD45BF3E0E4}"/>
            </a:ext>
          </a:extLst>
        </xdr:cNvPr>
        <xdr:cNvCxnSpPr/>
      </xdr:nvCxnSpPr>
      <xdr:spPr>
        <a:xfrm flipV="1">
          <a:off x="2335210" y="11676063"/>
          <a:ext cx="633415" cy="172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58735</xdr:colOff>
      <xdr:row>66</xdr:row>
      <xdr:rowOff>102400</xdr:rowOff>
    </xdr:from>
    <xdr:to>
      <xdr:col>4</xdr:col>
      <xdr:colOff>690563</xdr:colOff>
      <xdr:row>67</xdr:row>
      <xdr:rowOff>99219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9C24A060-5AF9-4949-BFC2-FCA359E9DF69}"/>
            </a:ext>
          </a:extLst>
        </xdr:cNvPr>
        <xdr:cNvCxnSpPr/>
      </xdr:nvCxnSpPr>
      <xdr:spPr>
        <a:xfrm>
          <a:off x="2328860" y="11845932"/>
          <a:ext cx="631828" cy="1793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704053</xdr:colOff>
      <xdr:row>64</xdr:row>
      <xdr:rowOff>160337</xdr:rowOff>
    </xdr:from>
    <xdr:to>
      <xdr:col>4</xdr:col>
      <xdr:colOff>660397</xdr:colOff>
      <xdr:row>66</xdr:row>
      <xdr:rowOff>17462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5E7BE66-098F-4793-A418-B72B6536566C}"/>
            </a:ext>
          </a:extLst>
        </xdr:cNvPr>
        <xdr:cNvSpPr txBox="1"/>
      </xdr:nvSpPr>
      <xdr:spPr>
        <a:xfrm>
          <a:off x="2228053" y="11538744"/>
          <a:ext cx="70246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800"/>
            <a:t>50% prob</a:t>
          </a:r>
        </a:p>
      </xdr:txBody>
    </xdr:sp>
    <xdr:clientData/>
  </xdr:twoCellAnchor>
  <xdr:twoCellAnchor>
    <xdr:from>
      <xdr:col>3</xdr:col>
      <xdr:colOff>693734</xdr:colOff>
      <xdr:row>66</xdr:row>
      <xdr:rowOff>173836</xdr:rowOff>
    </xdr:from>
    <xdr:to>
      <xdr:col>4</xdr:col>
      <xdr:colOff>650078</xdr:colOff>
      <xdr:row>68</xdr:row>
      <xdr:rowOff>30961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EE6F6BB-0A29-4809-84CE-A0930FDE4212}"/>
            </a:ext>
          </a:extLst>
        </xdr:cNvPr>
        <xdr:cNvSpPr txBox="1"/>
      </xdr:nvSpPr>
      <xdr:spPr>
        <a:xfrm>
          <a:off x="2217734" y="11917368"/>
          <a:ext cx="70246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800"/>
            <a:t>50% prob</a:t>
          </a:r>
        </a:p>
      </xdr:txBody>
    </xdr:sp>
    <xdr:clientData/>
  </xdr:twoCellAnchor>
  <xdr:twoCellAnchor>
    <xdr:from>
      <xdr:col>3</xdr:col>
      <xdr:colOff>720725</xdr:colOff>
      <xdr:row>72</xdr:row>
      <xdr:rowOff>137332</xdr:rowOff>
    </xdr:from>
    <xdr:to>
      <xdr:col>4</xdr:col>
      <xdr:colOff>677069</xdr:colOff>
      <xdr:row>73</xdr:row>
      <xdr:rowOff>177019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14B66B2D-AC60-4B41-8A88-B530539C0C4D}"/>
            </a:ext>
          </a:extLst>
        </xdr:cNvPr>
        <xdr:cNvSpPr txBox="1"/>
      </xdr:nvSpPr>
      <xdr:spPr>
        <a:xfrm>
          <a:off x="2244725" y="12793676"/>
          <a:ext cx="70246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800"/>
            <a:t>50% prob</a:t>
          </a:r>
        </a:p>
      </xdr:txBody>
    </xdr:sp>
    <xdr:clientData/>
  </xdr:twoCellAnchor>
  <xdr:twoCellAnchor>
    <xdr:from>
      <xdr:col>4</xdr:col>
      <xdr:colOff>89688</xdr:colOff>
      <xdr:row>71</xdr:row>
      <xdr:rowOff>88108</xdr:rowOff>
    </xdr:from>
    <xdr:to>
      <xdr:col>4</xdr:col>
      <xdr:colOff>723103</xdr:colOff>
      <xdr:row>72</xdr:row>
      <xdr:rowOff>77796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49043F0C-1409-4545-A8D7-2AE0946ED13F}"/>
            </a:ext>
          </a:extLst>
        </xdr:cNvPr>
        <xdr:cNvCxnSpPr/>
      </xdr:nvCxnSpPr>
      <xdr:spPr>
        <a:xfrm flipV="1">
          <a:off x="2359813" y="12561890"/>
          <a:ext cx="633415" cy="172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83338</xdr:colOff>
      <xdr:row>72</xdr:row>
      <xdr:rowOff>75415</xdr:rowOff>
    </xdr:from>
    <xdr:to>
      <xdr:col>4</xdr:col>
      <xdr:colOff>715166</xdr:colOff>
      <xdr:row>73</xdr:row>
      <xdr:rowOff>72233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325C511E-2A4E-43F1-9B83-1B8C0152681B}"/>
            </a:ext>
          </a:extLst>
        </xdr:cNvPr>
        <xdr:cNvCxnSpPr/>
      </xdr:nvCxnSpPr>
      <xdr:spPr>
        <a:xfrm>
          <a:off x="2353463" y="12731759"/>
          <a:ext cx="631828" cy="1793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728656</xdr:colOff>
      <xdr:row>70</xdr:row>
      <xdr:rowOff>133352</xdr:rowOff>
    </xdr:from>
    <xdr:to>
      <xdr:col>4</xdr:col>
      <xdr:colOff>685000</xdr:colOff>
      <xdr:row>71</xdr:row>
      <xdr:rowOff>173039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5464344A-1EE1-4522-882E-1765AA980DDF}"/>
            </a:ext>
          </a:extLst>
        </xdr:cNvPr>
        <xdr:cNvSpPr txBox="1"/>
      </xdr:nvSpPr>
      <xdr:spPr>
        <a:xfrm>
          <a:off x="2252656" y="12424571"/>
          <a:ext cx="70246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800"/>
            <a:t>50% prob</a:t>
          </a:r>
        </a:p>
      </xdr:txBody>
    </xdr:sp>
    <xdr:clientData/>
  </xdr:twoCellAnchor>
  <xdr:twoCellAnchor>
    <xdr:from>
      <xdr:col>4</xdr:col>
      <xdr:colOff>79359</xdr:colOff>
      <xdr:row>74</xdr:row>
      <xdr:rowOff>109549</xdr:rowOff>
    </xdr:from>
    <xdr:to>
      <xdr:col>4</xdr:col>
      <xdr:colOff>712774</xdr:colOff>
      <xdr:row>75</xdr:row>
      <xdr:rowOff>99236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FB600D29-CCDA-406D-9441-DAAF8422A84A}"/>
            </a:ext>
          </a:extLst>
        </xdr:cNvPr>
        <xdr:cNvCxnSpPr/>
      </xdr:nvCxnSpPr>
      <xdr:spPr>
        <a:xfrm flipV="1">
          <a:off x="2349484" y="13131018"/>
          <a:ext cx="633415" cy="172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84924</xdr:colOff>
      <xdr:row>75</xdr:row>
      <xdr:rowOff>104793</xdr:rowOff>
    </xdr:from>
    <xdr:to>
      <xdr:col>4</xdr:col>
      <xdr:colOff>716752</xdr:colOff>
      <xdr:row>76</xdr:row>
      <xdr:rowOff>101612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FBB001E3-ECF6-42B1-8BB4-471EF5F03313}"/>
            </a:ext>
          </a:extLst>
        </xdr:cNvPr>
        <xdr:cNvCxnSpPr/>
      </xdr:nvCxnSpPr>
      <xdr:spPr>
        <a:xfrm>
          <a:off x="2355049" y="13308825"/>
          <a:ext cx="631828" cy="1793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718327</xdr:colOff>
      <xdr:row>73</xdr:row>
      <xdr:rowOff>154792</xdr:rowOff>
    </xdr:from>
    <xdr:to>
      <xdr:col>4</xdr:col>
      <xdr:colOff>674671</xdr:colOff>
      <xdr:row>75</xdr:row>
      <xdr:rowOff>11917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4B5D1663-F6B3-48E6-93BD-CA61BFBE56AC}"/>
            </a:ext>
          </a:extLst>
        </xdr:cNvPr>
        <xdr:cNvSpPr txBox="1"/>
      </xdr:nvSpPr>
      <xdr:spPr>
        <a:xfrm>
          <a:off x="2242327" y="12993699"/>
          <a:ext cx="70246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800"/>
            <a:t>50% prob</a:t>
          </a:r>
        </a:p>
      </xdr:txBody>
    </xdr:sp>
    <xdr:clientData/>
  </xdr:twoCellAnchor>
  <xdr:twoCellAnchor>
    <xdr:from>
      <xdr:col>3</xdr:col>
      <xdr:colOff>708008</xdr:colOff>
      <xdr:row>75</xdr:row>
      <xdr:rowOff>168291</xdr:rowOff>
    </xdr:from>
    <xdr:to>
      <xdr:col>4</xdr:col>
      <xdr:colOff>664352</xdr:colOff>
      <xdr:row>77</xdr:row>
      <xdr:rowOff>25416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CB8703F6-A02B-468C-820D-3598E5353B90}"/>
            </a:ext>
          </a:extLst>
        </xdr:cNvPr>
        <xdr:cNvSpPr txBox="1"/>
      </xdr:nvSpPr>
      <xdr:spPr>
        <a:xfrm>
          <a:off x="2232008" y="13372323"/>
          <a:ext cx="70246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800"/>
            <a:t>50% prob</a:t>
          </a:r>
        </a:p>
      </xdr:txBody>
    </xdr:sp>
    <xdr:clientData/>
  </xdr:twoCellAnchor>
  <xdr:twoCellAnchor>
    <xdr:from>
      <xdr:col>2</xdr:col>
      <xdr:colOff>727850</xdr:colOff>
      <xdr:row>72</xdr:row>
      <xdr:rowOff>111126</xdr:rowOff>
    </xdr:from>
    <xdr:to>
      <xdr:col>3</xdr:col>
      <xdr:colOff>404797</xdr:colOff>
      <xdr:row>73</xdr:row>
      <xdr:rowOff>100813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FB4577C1-FD7B-475D-9212-285D46A38983}"/>
            </a:ext>
          </a:extLst>
        </xdr:cNvPr>
        <xdr:cNvCxnSpPr/>
      </xdr:nvCxnSpPr>
      <xdr:spPr>
        <a:xfrm flipV="1">
          <a:off x="1295382" y="12767470"/>
          <a:ext cx="633415" cy="172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721500</xdr:colOff>
      <xdr:row>73</xdr:row>
      <xdr:rowOff>98432</xdr:rowOff>
    </xdr:from>
    <xdr:to>
      <xdr:col>3</xdr:col>
      <xdr:colOff>428625</xdr:colOff>
      <xdr:row>75</xdr:row>
      <xdr:rowOff>51593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F8843C30-6745-4A46-BDBF-351F57108003}"/>
            </a:ext>
          </a:extLst>
        </xdr:cNvPr>
        <xdr:cNvCxnSpPr/>
      </xdr:nvCxnSpPr>
      <xdr:spPr>
        <a:xfrm>
          <a:off x="1289032" y="12937339"/>
          <a:ext cx="663593" cy="3182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620693</xdr:colOff>
      <xdr:row>71</xdr:row>
      <xdr:rowOff>156369</xdr:rowOff>
    </xdr:from>
    <xdr:to>
      <xdr:col>3</xdr:col>
      <xdr:colOff>366694</xdr:colOff>
      <xdr:row>73</xdr:row>
      <xdr:rowOff>13494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407E3186-82C2-4F62-9193-B12A357F4E0A}"/>
            </a:ext>
          </a:extLst>
        </xdr:cNvPr>
        <xdr:cNvSpPr txBox="1"/>
      </xdr:nvSpPr>
      <xdr:spPr>
        <a:xfrm>
          <a:off x="1188225" y="12630151"/>
          <a:ext cx="70246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800"/>
            <a:t>50% prob</a:t>
          </a:r>
        </a:p>
      </xdr:txBody>
    </xdr:sp>
    <xdr:clientData/>
  </xdr:twoCellAnchor>
  <xdr:twoCellAnchor>
    <xdr:from>
      <xdr:col>2</xdr:col>
      <xdr:colOff>610374</xdr:colOff>
      <xdr:row>74</xdr:row>
      <xdr:rowOff>78588</xdr:rowOff>
    </xdr:from>
    <xdr:to>
      <xdr:col>3</xdr:col>
      <xdr:colOff>356375</xdr:colOff>
      <xdr:row>75</xdr:row>
      <xdr:rowOff>118275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98DF4198-6883-4664-BD2F-929BC57B93A7}"/>
            </a:ext>
          </a:extLst>
        </xdr:cNvPr>
        <xdr:cNvSpPr txBox="1"/>
      </xdr:nvSpPr>
      <xdr:spPr>
        <a:xfrm>
          <a:off x="1177906" y="13100057"/>
          <a:ext cx="70246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800"/>
            <a:t>50% prob</a:t>
          </a:r>
        </a:p>
      </xdr:txBody>
    </xdr:sp>
    <xdr:clientData/>
  </xdr:twoCellAnchor>
  <xdr:twoCellAnchor editAs="oneCell">
    <xdr:from>
      <xdr:col>2</xdr:col>
      <xdr:colOff>238122</xdr:colOff>
      <xdr:row>80</xdr:row>
      <xdr:rowOff>103187</xdr:rowOff>
    </xdr:from>
    <xdr:to>
      <xdr:col>6</xdr:col>
      <xdr:colOff>345278</xdr:colOff>
      <xdr:row>82</xdr:row>
      <xdr:rowOff>23812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BD6AA6E2-5342-483C-89FD-56AC44AC7FD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20798" t="59533" r="27870" b="34255"/>
        <a:stretch/>
      </xdr:blipFill>
      <xdr:spPr bwMode="auto">
        <a:xfrm>
          <a:off x="805654" y="14775656"/>
          <a:ext cx="3682999" cy="285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2489D-4AD9-46F6-B660-975675CA3A7F}">
  <dimension ref="B2:K88"/>
  <sheetViews>
    <sheetView tabSelected="1" zoomScale="120" zoomScaleNormal="120" workbookViewId="0">
      <selection activeCell="I8" sqref="I8"/>
    </sheetView>
  </sheetViews>
  <sheetFormatPr defaultRowHeight="14.25" x14ac:dyDescent="0.45"/>
  <cols>
    <col min="1" max="1" width="3.6640625" style="1" customWidth="1"/>
    <col min="2" max="2" width="4.265625" style="1" customWidth="1"/>
    <col min="3" max="3" width="13.3984375" style="1" customWidth="1"/>
    <col min="4" max="4" width="10.46484375" style="1" customWidth="1"/>
    <col min="5" max="5" width="10.53125" style="1" customWidth="1"/>
    <col min="6" max="6" width="15.6640625" style="1" customWidth="1"/>
    <col min="7" max="7" width="8.59765625" style="1" customWidth="1"/>
    <col min="8" max="8" width="9.06640625" style="1"/>
    <col min="9" max="9" width="11.59765625" style="1" customWidth="1"/>
    <col min="10" max="16384" width="9.06640625" style="1"/>
  </cols>
  <sheetData>
    <row r="2" spans="2:8" s="2" customFormat="1" x14ac:dyDescent="0.45">
      <c r="B2" s="3" t="s">
        <v>0</v>
      </c>
    </row>
    <row r="5" spans="2:8" ht="14.65" thickBot="1" x14ac:dyDescent="0.5"/>
    <row r="6" spans="2:8" ht="15.75" customHeight="1" thickBot="1" x14ac:dyDescent="0.5">
      <c r="C6" s="4" t="s">
        <v>1</v>
      </c>
      <c r="D6" s="5" t="s">
        <v>2</v>
      </c>
      <c r="E6" s="5" t="s">
        <v>3</v>
      </c>
      <c r="F6" s="6" t="s">
        <v>4</v>
      </c>
    </row>
    <row r="7" spans="2:8" ht="14.65" thickBot="1" x14ac:dyDescent="0.5">
      <c r="C7" s="9">
        <v>39484</v>
      </c>
      <c r="D7" s="10">
        <v>79.91</v>
      </c>
      <c r="E7" s="10">
        <v>0.4</v>
      </c>
      <c r="F7" s="11"/>
    </row>
    <row r="8" spans="2:8" ht="14.65" thickBot="1" x14ac:dyDescent="0.5">
      <c r="C8" s="9">
        <v>39575</v>
      </c>
      <c r="D8" s="10">
        <v>84.55</v>
      </c>
      <c r="E8" s="10">
        <v>0.4</v>
      </c>
      <c r="F8" s="12">
        <f>(D8-D7+E8)/D7</f>
        <v>6.3070954824177211E-2</v>
      </c>
      <c r="H8" s="7" t="s">
        <v>5</v>
      </c>
    </row>
    <row r="9" spans="2:8" ht="14.65" thickBot="1" x14ac:dyDescent="0.5">
      <c r="C9" s="9">
        <v>39666</v>
      </c>
      <c r="D9" s="10">
        <v>65.400000000000006</v>
      </c>
      <c r="E9" s="10">
        <v>0.4</v>
      </c>
      <c r="F9" s="12">
        <f t="shared" ref="F9:F15" si="0">(D9-D8+E9)/D8</f>
        <v>-0.22176227084565339</v>
      </c>
      <c r="H9" s="8">
        <f>F16*4</f>
        <v>9.6827884544278403E-2</v>
      </c>
    </row>
    <row r="10" spans="2:8" ht="14.65" thickBot="1" x14ac:dyDescent="0.5">
      <c r="C10" s="9">
        <v>39757</v>
      </c>
      <c r="D10" s="10">
        <v>49.55</v>
      </c>
      <c r="E10" s="10">
        <v>0.4</v>
      </c>
      <c r="F10" s="12">
        <f t="shared" si="0"/>
        <v>-0.23623853211009185</v>
      </c>
    </row>
    <row r="11" spans="2:8" ht="14.65" thickBot="1" x14ac:dyDescent="0.5">
      <c r="C11" s="9">
        <v>39850</v>
      </c>
      <c r="D11" s="10">
        <v>72.63</v>
      </c>
      <c r="E11" s="10">
        <v>0.42</v>
      </c>
      <c r="F11" s="12">
        <f t="shared" si="0"/>
        <v>0.47426841574167511</v>
      </c>
    </row>
    <row r="12" spans="2:8" ht="14.65" thickBot="1" x14ac:dyDescent="0.5">
      <c r="C12" s="9">
        <v>39940</v>
      </c>
      <c r="D12" s="10">
        <v>79.08</v>
      </c>
      <c r="E12" s="10">
        <v>0.42</v>
      </c>
      <c r="F12" s="12">
        <f t="shared" si="0"/>
        <v>9.4589012804626227E-2</v>
      </c>
    </row>
    <row r="13" spans="2:8" ht="14.65" thickBot="1" x14ac:dyDescent="0.5">
      <c r="C13" s="9">
        <v>40031</v>
      </c>
      <c r="D13" s="10">
        <v>57.41</v>
      </c>
      <c r="E13" s="10">
        <v>0.42</v>
      </c>
      <c r="F13" s="12">
        <f t="shared" si="0"/>
        <v>-0.26871522508851797</v>
      </c>
    </row>
    <row r="14" spans="2:8" ht="14.65" thickBot="1" x14ac:dyDescent="0.5">
      <c r="C14" s="9">
        <v>40122</v>
      </c>
      <c r="D14" s="10">
        <v>66.650000000000006</v>
      </c>
      <c r="E14" s="10">
        <v>0.42</v>
      </c>
      <c r="F14" s="12">
        <f t="shared" si="0"/>
        <v>0.16826336875108883</v>
      </c>
    </row>
    <row r="15" spans="2:8" ht="14.65" thickBot="1" x14ac:dyDescent="0.5">
      <c r="C15" s="13">
        <v>40215</v>
      </c>
      <c r="D15" s="14">
        <v>74.22</v>
      </c>
      <c r="E15" s="14">
        <v>0.44</v>
      </c>
      <c r="F15" s="15">
        <f t="shared" si="0"/>
        <v>0.12018004501125269</v>
      </c>
    </row>
    <row r="16" spans="2:8" x14ac:dyDescent="0.45">
      <c r="C16" s="16" t="s">
        <v>6</v>
      </c>
      <c r="D16" s="7"/>
      <c r="E16" s="7"/>
      <c r="F16" s="17">
        <f>AVERAGE(F8:F15)</f>
        <v>2.4206971136069601E-2</v>
      </c>
    </row>
    <row r="21" spans="3:6" x14ac:dyDescent="0.45">
      <c r="C21" s="7" t="s">
        <v>7</v>
      </c>
      <c r="D21" s="7"/>
      <c r="E21" s="7"/>
      <c r="F21" s="8">
        <f>_xlfn.STDEV.S(F8:F15)</f>
        <v>0.25442331506598037</v>
      </c>
    </row>
    <row r="22" spans="3:6" x14ac:dyDescent="0.45">
      <c r="C22" s="7" t="s">
        <v>8</v>
      </c>
      <c r="D22" s="7"/>
      <c r="E22" s="7"/>
      <c r="F22" s="8">
        <f>F21*SQRT(4)</f>
        <v>0.50884663013196074</v>
      </c>
    </row>
    <row r="26" spans="3:6" x14ac:dyDescent="0.45">
      <c r="C26" s="7" t="s">
        <v>9</v>
      </c>
      <c r="D26" s="7"/>
      <c r="E26" s="7"/>
      <c r="F26" s="8">
        <f>(-4%+28%+12%+4%)/4</f>
        <v>9.9999999999999992E-2</v>
      </c>
    </row>
    <row r="30" spans="3:6" x14ac:dyDescent="0.45">
      <c r="C30" s="7" t="s">
        <v>10</v>
      </c>
      <c r="D30" s="7"/>
      <c r="E30" s="7"/>
      <c r="F30" s="18">
        <f>((-4%-F26)^2+(28%-F26)^2+(12%-F26)^2+(4%-F26)^2)/(4-1)</f>
        <v>1.8666666666666672E-2</v>
      </c>
    </row>
    <row r="33" spans="2:3" s="2" customFormat="1" x14ac:dyDescent="0.45">
      <c r="B33" s="3" t="s">
        <v>11</v>
      </c>
    </row>
    <row r="42" spans="2:3" x14ac:dyDescent="0.45">
      <c r="C42" s="7" t="s">
        <v>12</v>
      </c>
    </row>
    <row r="43" spans="2:3" x14ac:dyDescent="0.45">
      <c r="C43" s="7" t="s">
        <v>31</v>
      </c>
    </row>
    <row r="44" spans="2:3" x14ac:dyDescent="0.45">
      <c r="C44" s="7" t="s">
        <v>13</v>
      </c>
    </row>
    <row r="53" spans="3:9" x14ac:dyDescent="0.45">
      <c r="C53" s="22" t="s">
        <v>15</v>
      </c>
      <c r="D53" s="21">
        <v>0.05</v>
      </c>
    </row>
    <row r="54" spans="3:9" x14ac:dyDescent="0.45">
      <c r="C54" s="22" t="s">
        <v>16</v>
      </c>
      <c r="D54" s="17">
        <f>0.5*40% +0.5*(-20%)</f>
        <v>0.1</v>
      </c>
    </row>
    <row r="56" spans="3:9" x14ac:dyDescent="0.45">
      <c r="D56" s="39" t="s">
        <v>20</v>
      </c>
      <c r="E56" s="39"/>
    </row>
    <row r="57" spans="3:9" ht="14.65" thickBot="1" x14ac:dyDescent="0.5">
      <c r="C57" s="24"/>
      <c r="D57" s="24" t="s">
        <v>17</v>
      </c>
      <c r="E57" s="24" t="s">
        <v>18</v>
      </c>
      <c r="F57" s="20"/>
    </row>
    <row r="58" spans="3:9" x14ac:dyDescent="0.45">
      <c r="C58" s="7" t="s">
        <v>14</v>
      </c>
      <c r="D58" s="17">
        <f>(1+D54)*(1+D53)-1</f>
        <v>0.15500000000000025</v>
      </c>
      <c r="E58" s="17">
        <f>(1+D58)^(1/2)-1</f>
        <v>7.4709263010233951E-2</v>
      </c>
    </row>
    <row r="59" spans="3:9" x14ac:dyDescent="0.45">
      <c r="C59" s="7" t="s">
        <v>19</v>
      </c>
      <c r="D59" s="17">
        <f>(1+D54)^2-1</f>
        <v>0.21000000000000019</v>
      </c>
      <c r="E59" s="17">
        <f>(1+D59)^(1/2)-1</f>
        <v>0.10000000000000009</v>
      </c>
      <c r="G59" s="23" t="s">
        <v>21</v>
      </c>
    </row>
    <row r="60" spans="3:9" x14ac:dyDescent="0.45">
      <c r="C60" s="7"/>
      <c r="D60" s="17"/>
      <c r="E60" s="17"/>
      <c r="G60" s="23"/>
    </row>
    <row r="64" spans="3:9" x14ac:dyDescent="0.45">
      <c r="G64" s="40" t="s">
        <v>22</v>
      </c>
      <c r="H64" s="40"/>
      <c r="I64" s="32"/>
    </row>
    <row r="65" spans="3:11" ht="15" x14ac:dyDescent="0.45">
      <c r="G65" s="37" t="s">
        <v>23</v>
      </c>
      <c r="H65" s="37" t="s">
        <v>24</v>
      </c>
      <c r="I65" s="37" t="s">
        <v>27</v>
      </c>
    </row>
    <row r="66" spans="3:11" x14ac:dyDescent="0.45">
      <c r="D66" s="26"/>
      <c r="E66" s="26"/>
      <c r="F66" s="29">
        <v>-0.2</v>
      </c>
      <c r="G66" s="17">
        <f>(1+$D$67)*(1+F66)-1</f>
        <v>-0.15999999999999992</v>
      </c>
      <c r="H66" s="17">
        <f>1*50%</f>
        <v>0.5</v>
      </c>
      <c r="I66" s="17">
        <f>(G66-$D$58)^2</f>
        <v>9.9225000000000105E-2</v>
      </c>
    </row>
    <row r="67" spans="3:11" x14ac:dyDescent="0.45">
      <c r="C67" s="7" t="s">
        <v>14</v>
      </c>
      <c r="D67" s="27">
        <v>0.05</v>
      </c>
      <c r="E67" s="26"/>
      <c r="F67" s="30"/>
      <c r="G67" s="30"/>
      <c r="H67" s="7"/>
      <c r="I67" s="7"/>
    </row>
    <row r="68" spans="3:11" x14ac:dyDescent="0.45">
      <c r="C68" s="7"/>
      <c r="D68" s="28"/>
      <c r="E68" s="25"/>
      <c r="F68" s="29">
        <v>0.4</v>
      </c>
      <c r="G68" s="17">
        <f>(1+$D$67)*(1+F68)-1</f>
        <v>0.47</v>
      </c>
      <c r="H68" s="17">
        <f>1*50%</f>
        <v>0.5</v>
      </c>
      <c r="I68" s="17">
        <f>(G68-$D$58)^2</f>
        <v>9.9224999999999827E-2</v>
      </c>
    </row>
    <row r="69" spans="3:11" x14ac:dyDescent="0.45">
      <c r="C69" s="7"/>
      <c r="D69" s="28"/>
      <c r="E69" s="25"/>
      <c r="F69" s="29"/>
      <c r="G69" s="28" t="s">
        <v>26</v>
      </c>
      <c r="H69" s="7"/>
      <c r="I69" s="33">
        <f>H66*I66+H68*I68</f>
        <v>9.9224999999999966E-2</v>
      </c>
    </row>
    <row r="70" spans="3:11" x14ac:dyDescent="0.45">
      <c r="C70" s="7"/>
      <c r="D70" s="28"/>
      <c r="E70" s="25"/>
      <c r="F70" s="29"/>
      <c r="G70" s="22" t="s">
        <v>25</v>
      </c>
      <c r="H70" s="7"/>
      <c r="I70" s="34">
        <f>SQRT(I69)</f>
        <v>0.31499999999999995</v>
      </c>
    </row>
    <row r="71" spans="3:11" x14ac:dyDescent="0.45">
      <c r="C71" s="7"/>
      <c r="D71" s="28"/>
      <c r="E71" s="25"/>
      <c r="F71" s="28"/>
      <c r="G71" s="28"/>
      <c r="H71" s="7"/>
      <c r="I71" s="7"/>
    </row>
    <row r="72" spans="3:11" x14ac:dyDescent="0.45">
      <c r="C72" s="7"/>
      <c r="D72" s="28"/>
      <c r="E72" s="25"/>
      <c r="F72" s="29">
        <v>-0.2</v>
      </c>
      <c r="G72" s="17">
        <f>(1+$D$73)*(1+F72)-1</f>
        <v>-0.35999999999999988</v>
      </c>
      <c r="H72" s="17">
        <f>50%*50%</f>
        <v>0.25</v>
      </c>
      <c r="I72" s="35">
        <f>(G72-$D$59)^2</f>
        <v>0.32490000000000008</v>
      </c>
    </row>
    <row r="73" spans="3:11" x14ac:dyDescent="0.45">
      <c r="C73" s="7"/>
      <c r="D73" s="21">
        <v>-0.2</v>
      </c>
      <c r="E73" s="19"/>
      <c r="F73" s="31"/>
      <c r="G73" s="17"/>
      <c r="H73" s="7"/>
      <c r="I73" s="7"/>
    </row>
    <row r="74" spans="3:11" x14ac:dyDescent="0.45">
      <c r="C74" s="7" t="s">
        <v>19</v>
      </c>
      <c r="D74" s="7"/>
      <c r="F74" s="29">
        <v>0.4</v>
      </c>
      <c r="G74" s="17">
        <f>(1+$D$73)*(1+F74)-1</f>
        <v>0.11999999999999988</v>
      </c>
      <c r="H74" s="17">
        <f>50%*50%</f>
        <v>0.25</v>
      </c>
      <c r="I74" s="35">
        <f>(G74-$D$59)^2</f>
        <v>8.1000000000000551E-3</v>
      </c>
    </row>
    <row r="75" spans="3:11" x14ac:dyDescent="0.45">
      <c r="D75" s="21"/>
      <c r="E75" s="19"/>
      <c r="F75" s="29">
        <v>-0.2</v>
      </c>
      <c r="G75" s="17">
        <f>(1+$D$76)*(1+F75)-1</f>
        <v>0.11999999999999988</v>
      </c>
      <c r="H75" s="17">
        <f>50%*50%</f>
        <v>0.25</v>
      </c>
      <c r="I75" s="35">
        <f>(G75-$D$59)^2</f>
        <v>8.1000000000000551E-3</v>
      </c>
    </row>
    <row r="76" spans="3:11" x14ac:dyDescent="0.45">
      <c r="D76" s="21">
        <v>0.4</v>
      </c>
      <c r="E76" s="19"/>
      <c r="F76" s="31"/>
      <c r="G76" s="7"/>
      <c r="H76" s="7"/>
      <c r="I76" s="7"/>
    </row>
    <row r="77" spans="3:11" x14ac:dyDescent="0.45">
      <c r="F77" s="29">
        <v>0.4</v>
      </c>
      <c r="G77" s="17">
        <f>(1+$D$76)*(1+F77)-1</f>
        <v>0.95999999999999974</v>
      </c>
      <c r="H77" s="17">
        <f>50%*50%</f>
        <v>0.25</v>
      </c>
      <c r="I77" s="35">
        <f>(G77-$D$59)^2</f>
        <v>0.56249999999999933</v>
      </c>
    </row>
    <row r="78" spans="3:11" x14ac:dyDescent="0.45">
      <c r="G78" s="22" t="s">
        <v>26</v>
      </c>
      <c r="H78" s="7"/>
      <c r="I78" s="36">
        <f>H72*I72+H74*I74+H75*I75+H77*I77</f>
        <v>0.22589999999999988</v>
      </c>
    </row>
    <row r="79" spans="3:11" x14ac:dyDescent="0.45">
      <c r="G79" s="22" t="s">
        <v>25</v>
      </c>
      <c r="H79" s="7"/>
      <c r="I79" s="38">
        <f>SQRT(I78)</f>
        <v>0.47528938553264566</v>
      </c>
      <c r="K79" s="7" t="s">
        <v>28</v>
      </c>
    </row>
    <row r="84" spans="3:6" x14ac:dyDescent="0.45">
      <c r="C84" s="22" t="s">
        <v>26</v>
      </c>
      <c r="D84" s="22"/>
      <c r="E84" s="22">
        <f>0.5*(-20%-D54)^2+0.5*(40%-D54)^2</f>
        <v>9.0000000000000024E-2</v>
      </c>
      <c r="F84" s="7"/>
    </row>
    <row r="85" spans="3:6" x14ac:dyDescent="0.45">
      <c r="C85" s="22" t="s">
        <v>25</v>
      </c>
      <c r="D85" s="22"/>
      <c r="E85" s="34">
        <f>SQRT(E84)</f>
        <v>0.30000000000000004</v>
      </c>
      <c r="F85" s="7"/>
    </row>
    <row r="86" spans="3:6" x14ac:dyDescent="0.45">
      <c r="C86" s="7"/>
      <c r="D86" s="7"/>
      <c r="E86" s="7"/>
      <c r="F86" s="7"/>
    </row>
    <row r="87" spans="3:6" x14ac:dyDescent="0.45">
      <c r="C87" s="7"/>
      <c r="D87" s="7" t="s">
        <v>30</v>
      </c>
      <c r="E87" s="7"/>
      <c r="F87" s="7"/>
    </row>
    <row r="88" spans="3:6" x14ac:dyDescent="0.45">
      <c r="C88" s="7"/>
      <c r="D88" s="7" t="s">
        <v>29</v>
      </c>
      <c r="E88" s="7"/>
      <c r="F88" s="7"/>
    </row>
  </sheetData>
  <mergeCells count="2">
    <mergeCell ref="D56:E56"/>
    <mergeCell ref="G64:H6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Margarida Soares</dc:creator>
  <cp:lastModifiedBy>Margarida Soares</cp:lastModifiedBy>
  <dcterms:created xsi:type="dcterms:W3CDTF">2020-09-29T15:24:49Z</dcterms:created>
  <dcterms:modified xsi:type="dcterms:W3CDTF">2021-09-14T16:57:43Z</dcterms:modified>
</cp:coreProperties>
</file>